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rlegis3\Desktop\"/>
    </mc:Choice>
  </mc:AlternateContent>
  <bookViews>
    <workbookView xWindow="0" yWindow="0" windowWidth="28800" windowHeight="12435" tabRatio="608" firstSheet="2" activeTab="4"/>
  </bookViews>
  <sheets>
    <sheet name="2014 Detalhada" sheetId="2" state="hidden" r:id="rId1"/>
    <sheet name="Projeção 2020" sheetId="18" state="hidden" r:id="rId2"/>
    <sheet name="Receita 2017" sheetId="9" r:id="rId3"/>
    <sheet name="Receita LOA 2018 A 2023" sheetId="14" r:id="rId4"/>
    <sheet name="RCL LOA 2021" sheetId="10" r:id="rId5"/>
    <sheet name="Plan1" sheetId="17" r:id="rId6"/>
  </sheets>
  <externalReferences>
    <externalReference r:id="rId7"/>
  </externalReferences>
  <definedNames>
    <definedName name="_xlnm.Print_Area" localSheetId="0">'2014 Detalhada'!$A$1:$P$823</definedName>
    <definedName name="_xlnm.Print_Area" localSheetId="1">'Projeção 2020'!$A$1:$P$890</definedName>
    <definedName name="_xlnm.Print_Area" localSheetId="2">'Receita 2017'!$A$1:$D$954</definedName>
    <definedName name="_xlnm.Print_Area" localSheetId="3">'Receita LOA 2018 A 2023'!$A$1:$I$1311</definedName>
    <definedName name="Excel_BuiltIn_Print_Titles_1" localSheetId="1">#REF!</definedName>
    <definedName name="Excel_BuiltIn_Print_Titles_1">#REF!</definedName>
    <definedName name="Excel_BuiltIn_Print_Titles_1_1_1">"$#REF!.$A$1:$B$65112;$#REF!.$A$1:$HC$2"</definedName>
    <definedName name="Excel_BuiltIn_Print_Titles_2_1" localSheetId="1">#REF!</definedName>
    <definedName name="Excel_BuiltIn_Print_Titles_2_1">#REF!</definedName>
    <definedName name="Excel_BuiltIn_Print_Titles_2_1_1" localSheetId="1">#REF!</definedName>
    <definedName name="Excel_BuiltIn_Print_Titles_2_1_1">#REF!</definedName>
    <definedName name="Excel_BuiltIn_Print_Titles_2_1_1_1" localSheetId="1">#REF!</definedName>
    <definedName name="Excel_BuiltIn_Print_Titles_2_1_1_1">#REF!</definedName>
    <definedName name="_xlnm.Print_Titles" localSheetId="0">'2014 Detalhada'!$A:$C,'2014 Detalhada'!$1:$2</definedName>
    <definedName name="_xlnm.Print_Titles" localSheetId="1">'Projeção 2020'!$1:$1</definedName>
    <definedName name="_xlnm.Print_Titles" localSheetId="2">'Receita 2017'!$1:$1</definedName>
    <definedName name="_xlnm.Print_Titles" localSheetId="3">'Receita LOA 2018 A 2023'!$1:$1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9" i="14" l="1"/>
  <c r="H103" i="14"/>
  <c r="G153" i="14"/>
  <c r="G578" i="14"/>
  <c r="H578" i="14"/>
  <c r="I578" i="14"/>
  <c r="G584" i="14"/>
  <c r="H584" i="14"/>
  <c r="I584" i="14"/>
  <c r="G590" i="14"/>
  <c r="H590" i="14"/>
  <c r="I590" i="14"/>
  <c r="G446" i="14" l="1"/>
  <c r="H446" i="14"/>
  <c r="I446" i="14"/>
  <c r="G430" i="14"/>
  <c r="H430" i="14"/>
  <c r="I430" i="14"/>
  <c r="G38" i="14"/>
  <c r="H38" i="14"/>
  <c r="I38" i="14"/>
  <c r="G42" i="14"/>
  <c r="H42" i="14"/>
  <c r="I42" i="14"/>
  <c r="G50" i="14"/>
  <c r="H50" i="14"/>
  <c r="I50" i="14"/>
  <c r="G55" i="14"/>
  <c r="H55" i="14"/>
  <c r="I55" i="14"/>
  <c r="G63" i="14"/>
  <c r="H63" i="14"/>
  <c r="I63" i="14"/>
  <c r="G67" i="14"/>
  <c r="H67" i="14"/>
  <c r="I67" i="14"/>
  <c r="G73" i="14"/>
  <c r="H73" i="14"/>
  <c r="I73" i="14"/>
  <c r="G81" i="14"/>
  <c r="H81" i="14"/>
  <c r="I81" i="14"/>
  <c r="G85" i="14"/>
  <c r="H85" i="14"/>
  <c r="I85" i="14"/>
  <c r="G100" i="14" l="1"/>
  <c r="E829" i="14" l="1"/>
  <c r="G826" i="14"/>
  <c r="G374" i="14"/>
  <c r="G847" i="14" l="1"/>
  <c r="I306" i="14"/>
  <c r="I283" i="14"/>
  <c r="I265" i="14"/>
  <c r="I227" i="14"/>
  <c r="I225" i="14" l="1"/>
  <c r="D30" i="10"/>
  <c r="E30" i="10"/>
  <c r="F30" i="10"/>
  <c r="G30" i="10"/>
  <c r="H30" i="10"/>
  <c r="E29" i="10"/>
  <c r="F29" i="10"/>
  <c r="G29" i="10"/>
  <c r="H29" i="10"/>
  <c r="C30" i="10"/>
  <c r="I374" i="14"/>
  <c r="H374" i="14"/>
  <c r="H610" i="14"/>
  <c r="I610" i="14" s="1"/>
  <c r="H460" i="14"/>
  <c r="I460" i="14" s="1"/>
  <c r="H462" i="14"/>
  <c r="I462" i="14" s="1"/>
  <c r="H470" i="14"/>
  <c r="I470" i="14" s="1"/>
  <c r="H471" i="14"/>
  <c r="I471" i="14" s="1"/>
  <c r="H472" i="14"/>
  <c r="I472" i="14" s="1"/>
  <c r="H474" i="14"/>
  <c r="I474" i="14" s="1"/>
  <c r="H469" i="14"/>
  <c r="I469" i="14" s="1"/>
  <c r="H139" i="14"/>
  <c r="I1060" i="14"/>
  <c r="G478" i="14" l="1"/>
  <c r="H478" i="14" s="1"/>
  <c r="I478" i="14" s="1"/>
  <c r="F467" i="14"/>
  <c r="G473" i="14"/>
  <c r="F28" i="10"/>
  <c r="G926" i="14"/>
  <c r="G925" i="14" s="1"/>
  <c r="H473" i="14" l="1"/>
  <c r="G467" i="14"/>
  <c r="D851" i="14"/>
  <c r="G846" i="14"/>
  <c r="F846" i="14"/>
  <c r="F845" i="14" s="1"/>
  <c r="F844" i="14" s="1"/>
  <c r="G551" i="14"/>
  <c r="H551" i="14" s="1"/>
  <c r="I551" i="14" s="1"/>
  <c r="H519" i="14"/>
  <c r="I519" i="14" s="1"/>
  <c r="H525" i="14"/>
  <c r="I525" i="14" s="1"/>
  <c r="H523" i="14"/>
  <c r="I523" i="14" s="1"/>
  <c r="G736" i="14"/>
  <c r="H736" i="14" s="1"/>
  <c r="I736" i="14" s="1"/>
  <c r="G730" i="14"/>
  <c r="H730" i="14" s="1"/>
  <c r="I730" i="14" s="1"/>
  <c r="G731" i="14"/>
  <c r="H731" i="14" s="1"/>
  <c r="I731" i="14" s="1"/>
  <c r="G732" i="14"/>
  <c r="H732" i="14" s="1"/>
  <c r="I732" i="14" s="1"/>
  <c r="G733" i="14"/>
  <c r="H733" i="14" s="1"/>
  <c r="I733" i="14" s="1"/>
  <c r="G722" i="14"/>
  <c r="H722" i="14" s="1"/>
  <c r="I722" i="14" s="1"/>
  <c r="G724" i="14"/>
  <c r="H724" i="14" s="1"/>
  <c r="I724" i="14" s="1"/>
  <c r="G721" i="14"/>
  <c r="H721" i="14" s="1"/>
  <c r="I721" i="14" s="1"/>
  <c r="G707" i="14"/>
  <c r="H707" i="14" s="1"/>
  <c r="I707" i="14" s="1"/>
  <c r="G679" i="14"/>
  <c r="H679" i="14" s="1"/>
  <c r="I679" i="14" s="1"/>
  <c r="G678" i="14"/>
  <c r="H678" i="14" s="1"/>
  <c r="I678" i="14" s="1"/>
  <c r="G671" i="14"/>
  <c r="H671" i="14" s="1"/>
  <c r="I671" i="14" s="1"/>
  <c r="I473" i="14" l="1"/>
  <c r="I467" i="14" s="1"/>
  <c r="H467" i="14"/>
  <c r="G436" i="14"/>
  <c r="G435" i="14" s="1"/>
  <c r="H436" i="14"/>
  <c r="H435" i="14" s="1"/>
  <c r="I436" i="14"/>
  <c r="I435" i="14" s="1"/>
  <c r="G441" i="14"/>
  <c r="G440" i="14" s="1"/>
  <c r="H441" i="14"/>
  <c r="H440" i="14" s="1"/>
  <c r="I441" i="14"/>
  <c r="I440" i="14" s="1"/>
  <c r="H377" i="14"/>
  <c r="G27" i="10" s="1"/>
  <c r="I377" i="14"/>
  <c r="H27" i="10" s="1"/>
  <c r="G377" i="14"/>
  <c r="F27" i="10" s="1"/>
  <c r="H146" i="14"/>
  <c r="I146" i="14" s="1"/>
  <c r="G147" i="14"/>
  <c r="H147" i="14" s="1"/>
  <c r="I147" i="14" s="1"/>
  <c r="G112" i="14"/>
  <c r="H112" i="14" s="1"/>
  <c r="I112" i="14" s="1"/>
  <c r="G31" i="14" l="1"/>
  <c r="H31" i="14"/>
  <c r="I31" i="14"/>
  <c r="G27" i="14"/>
  <c r="H27" i="14"/>
  <c r="I27" i="14"/>
  <c r="G21" i="14"/>
  <c r="H21" i="14"/>
  <c r="I21" i="14"/>
  <c r="G17" i="14"/>
  <c r="H17" i="14"/>
  <c r="I17" i="14"/>
  <c r="G13" i="14"/>
  <c r="H13" i="14"/>
  <c r="I13" i="14"/>
  <c r="G9" i="14"/>
  <c r="H9" i="14"/>
  <c r="I9" i="14"/>
  <c r="F1270" i="14"/>
  <c r="E1060" i="14"/>
  <c r="F1060" i="14"/>
  <c r="H31" i="10" l="1"/>
  <c r="G31" i="10"/>
  <c r="F31" i="10"/>
  <c r="F1047" i="14"/>
  <c r="F1046" i="14"/>
  <c r="F1045" i="14"/>
  <c r="F1043" i="14"/>
  <c r="F1042" i="14"/>
  <c r="F925" i="14"/>
  <c r="F901" i="14"/>
  <c r="F900" i="14" s="1"/>
  <c r="F899" i="14" s="1"/>
  <c r="F908" i="14"/>
  <c r="F904" i="14"/>
  <c r="F903" i="14" s="1"/>
  <c r="G867" i="14"/>
  <c r="H867" i="14"/>
  <c r="I867" i="14"/>
  <c r="F869" i="14"/>
  <c r="F829" i="14"/>
  <c r="G752" i="14"/>
  <c r="H752" i="14"/>
  <c r="I752" i="14"/>
  <c r="F752" i="14"/>
  <c r="F720" i="14"/>
  <c r="G739" i="14"/>
  <c r="H739" i="14"/>
  <c r="I739" i="14"/>
  <c r="F739" i="14"/>
  <c r="G746" i="14"/>
  <c r="H746" i="14"/>
  <c r="I746" i="14"/>
  <c r="F746" i="14"/>
  <c r="F640" i="14"/>
  <c r="F639" i="14" s="1"/>
  <c r="F638" i="14" s="1"/>
  <c r="G620" i="14"/>
  <c r="H620" i="14"/>
  <c r="I620" i="14"/>
  <c r="F620" i="14"/>
  <c r="F599" i="14"/>
  <c r="G557" i="14"/>
  <c r="H557" i="14"/>
  <c r="I557" i="14"/>
  <c r="F557" i="14"/>
  <c r="F543" i="14"/>
  <c r="F457" i="14"/>
  <c r="G407" i="14"/>
  <c r="H407" i="14"/>
  <c r="I407" i="14"/>
  <c r="F407" i="14"/>
  <c r="G395" i="14"/>
  <c r="G394" i="14" s="1"/>
  <c r="G393" i="14" s="1"/>
  <c r="H395" i="14"/>
  <c r="H394" i="14" s="1"/>
  <c r="H393" i="14" s="1"/>
  <c r="I395" i="14"/>
  <c r="I394" i="14" s="1"/>
  <c r="I393" i="14" s="1"/>
  <c r="F395" i="14"/>
  <c r="F394" i="14" s="1"/>
  <c r="F393" i="14" s="1"/>
  <c r="G306" i="14"/>
  <c r="H306" i="14"/>
  <c r="F306" i="14"/>
  <c r="F283" i="14" l="1"/>
  <c r="G283" i="14"/>
  <c r="H283" i="14"/>
  <c r="E283" i="14"/>
  <c r="F265" i="14"/>
  <c r="K462" i="18" l="1"/>
  <c r="L462" i="18"/>
  <c r="M462" i="18"/>
  <c r="N462" i="18"/>
  <c r="O462" i="18"/>
  <c r="K468" i="18"/>
  <c r="L468" i="18"/>
  <c r="M468" i="18"/>
  <c r="N468" i="18"/>
  <c r="O468" i="18"/>
  <c r="K380" i="18"/>
  <c r="L380" i="18"/>
  <c r="M380" i="18"/>
  <c r="N380" i="18"/>
  <c r="O380" i="18"/>
  <c r="J445" i="18"/>
  <c r="K73" i="18"/>
  <c r="L73" i="18"/>
  <c r="M73" i="18"/>
  <c r="N73" i="18"/>
  <c r="O73" i="18"/>
  <c r="K55" i="18"/>
  <c r="L55" i="18"/>
  <c r="M55" i="18"/>
  <c r="N55" i="18"/>
  <c r="O55" i="18"/>
  <c r="K38" i="18"/>
  <c r="L38" i="18"/>
  <c r="M38" i="18"/>
  <c r="N38" i="18"/>
  <c r="O38" i="18"/>
  <c r="L693" i="18" l="1"/>
  <c r="N693" i="18"/>
  <c r="K693" i="18"/>
  <c r="M693" i="18" s="1"/>
  <c r="O693" i="18" s="1"/>
  <c r="K690" i="18"/>
  <c r="L690" i="18"/>
  <c r="M690" i="18"/>
  <c r="N690" i="18"/>
  <c r="O690" i="18"/>
  <c r="L689" i="18"/>
  <c r="M689" i="18" s="1"/>
  <c r="N689" i="18" s="1"/>
  <c r="O689" i="18" s="1"/>
  <c r="K689" i="18"/>
  <c r="K666" i="18"/>
  <c r="K665" i="18" s="1"/>
  <c r="K664" i="18" s="1"/>
  <c r="K663" i="18" s="1"/>
  <c r="K662" i="18" s="1"/>
  <c r="L666" i="18"/>
  <c r="L665" i="18" s="1"/>
  <c r="L664" i="18" s="1"/>
  <c r="L663" i="18" s="1"/>
  <c r="L662" i="18" s="1"/>
  <c r="M666" i="18"/>
  <c r="M665" i="18" s="1"/>
  <c r="M664" i="18" s="1"/>
  <c r="M663" i="18" s="1"/>
  <c r="M662" i="18" s="1"/>
  <c r="N666" i="18"/>
  <c r="N665" i="18" s="1"/>
  <c r="N664" i="18" s="1"/>
  <c r="N663" i="18" s="1"/>
  <c r="N662" i="18" s="1"/>
  <c r="O666" i="18"/>
  <c r="O665" i="18" s="1"/>
  <c r="O664" i="18" s="1"/>
  <c r="O663" i="18" s="1"/>
  <c r="O662" i="18" s="1"/>
  <c r="K646" i="18"/>
  <c r="L646" i="18" s="1"/>
  <c r="K634" i="18"/>
  <c r="L634" i="18" s="1"/>
  <c r="K626" i="18"/>
  <c r="L626" i="18" s="1"/>
  <c r="L621" i="18"/>
  <c r="M621" i="18" s="1"/>
  <c r="K621" i="18"/>
  <c r="K603" i="18"/>
  <c r="K604" i="18"/>
  <c r="K605" i="18"/>
  <c r="K606" i="18"/>
  <c r="L606" i="18" s="1"/>
  <c r="K607" i="18"/>
  <c r="K608" i="18"/>
  <c r="L608" i="18" s="1"/>
  <c r="M608" i="18" s="1"/>
  <c r="K609" i="18"/>
  <c r="K611" i="18"/>
  <c r="K601" i="18"/>
  <c r="L601" i="18" s="1"/>
  <c r="M601" i="18" s="1"/>
  <c r="N601" i="18" s="1"/>
  <c r="L597" i="18"/>
  <c r="M597" i="18" s="1"/>
  <c r="K598" i="18"/>
  <c r="L598" i="18" s="1"/>
  <c r="M598" i="18" s="1"/>
  <c r="K599" i="18"/>
  <c r="L599" i="18" s="1"/>
  <c r="M599" i="18" s="1"/>
  <c r="K597" i="18"/>
  <c r="L590" i="18"/>
  <c r="K590" i="18"/>
  <c r="M590" i="18" s="1"/>
  <c r="K591" i="18"/>
  <c r="L591" i="18" s="1"/>
  <c r="K589" i="18"/>
  <c r="L589" i="18" s="1"/>
  <c r="K583" i="18"/>
  <c r="K584" i="18"/>
  <c r="K585" i="18"/>
  <c r="K582" i="18"/>
  <c r="L582" i="18" s="1"/>
  <c r="L575" i="18"/>
  <c r="M575" i="18" s="1"/>
  <c r="N575" i="18" s="1"/>
  <c r="L579" i="18"/>
  <c r="M579" i="18" s="1"/>
  <c r="N579" i="18" s="1"/>
  <c r="K575" i="18"/>
  <c r="K576" i="18"/>
  <c r="L576" i="18" s="1"/>
  <c r="M576" i="18" s="1"/>
  <c r="N576" i="18" s="1"/>
  <c r="K577" i="18"/>
  <c r="L577" i="18" s="1"/>
  <c r="M577" i="18" s="1"/>
  <c r="N577" i="18" s="1"/>
  <c r="K578" i="18"/>
  <c r="L578" i="18" s="1"/>
  <c r="M578" i="18" s="1"/>
  <c r="N578" i="18" s="1"/>
  <c r="K579" i="18"/>
  <c r="K574" i="18"/>
  <c r="L574" i="18" s="1"/>
  <c r="M574" i="18" s="1"/>
  <c r="N574" i="18" s="1"/>
  <c r="L572" i="18"/>
  <c r="M572" i="18" s="1"/>
  <c r="K572" i="18"/>
  <c r="K571" i="18"/>
  <c r="L571" i="18" s="1"/>
  <c r="M571" i="18" s="1"/>
  <c r="K565" i="18"/>
  <c r="L565" i="18" s="1"/>
  <c r="K566" i="18"/>
  <c r="L566" i="18" s="1"/>
  <c r="K567" i="18"/>
  <c r="K568" i="18"/>
  <c r="L568" i="18"/>
  <c r="M568" i="18" s="1"/>
  <c r="N568" i="18" s="1"/>
  <c r="K569" i="18"/>
  <c r="L569" i="18" s="1"/>
  <c r="K564" i="18"/>
  <c r="K561" i="18"/>
  <c r="L561" i="18" s="1"/>
  <c r="M561" i="18" s="1"/>
  <c r="K559" i="18"/>
  <c r="K558" i="18"/>
  <c r="K557" i="18"/>
  <c r="L557" i="18" s="1"/>
  <c r="K556" i="18"/>
  <c r="L556" i="18" s="1"/>
  <c r="K555" i="18"/>
  <c r="L555" i="18" s="1"/>
  <c r="K554" i="18"/>
  <c r="K543" i="18"/>
  <c r="L543" i="18" s="1"/>
  <c r="K544" i="18"/>
  <c r="K545" i="18"/>
  <c r="K546" i="18"/>
  <c r="L546" i="18" s="1"/>
  <c r="M546" i="18" s="1"/>
  <c r="N546" i="18" s="1"/>
  <c r="K547" i="18"/>
  <c r="L547" i="18"/>
  <c r="K542" i="18"/>
  <c r="L540" i="18"/>
  <c r="K540" i="18"/>
  <c r="K513" i="18"/>
  <c r="L513" i="18" s="1"/>
  <c r="J509" i="18"/>
  <c r="K509" i="18" s="1"/>
  <c r="M489" i="18"/>
  <c r="N489" i="18" s="1"/>
  <c r="O489" i="18" s="1"/>
  <c r="L480" i="18"/>
  <c r="M480" i="18" s="1"/>
  <c r="N480" i="18" s="1"/>
  <c r="O480" i="18" s="1"/>
  <c r="L484" i="18"/>
  <c r="M484" i="18" s="1"/>
  <c r="N484" i="18" s="1"/>
  <c r="O484" i="18" s="1"/>
  <c r="L488" i="18"/>
  <c r="M488" i="18" s="1"/>
  <c r="N488" i="18" s="1"/>
  <c r="O488" i="18" s="1"/>
  <c r="L489" i="18"/>
  <c r="L491" i="18"/>
  <c r="M491" i="18" s="1"/>
  <c r="N491" i="18" s="1"/>
  <c r="O491" i="18" s="1"/>
  <c r="K493" i="18"/>
  <c r="L493" i="18" s="1"/>
  <c r="M493" i="18" s="1"/>
  <c r="N493" i="18" s="1"/>
  <c r="O493" i="18" s="1"/>
  <c r="K492" i="18"/>
  <c r="L492" i="18" s="1"/>
  <c r="M492" i="18" s="1"/>
  <c r="N492" i="18" s="1"/>
  <c r="O492" i="18" s="1"/>
  <c r="K490" i="18"/>
  <c r="L490" i="18" s="1"/>
  <c r="M490" i="18" s="1"/>
  <c r="N490" i="18" s="1"/>
  <c r="O490" i="18" s="1"/>
  <c r="K479" i="18"/>
  <c r="L479" i="18" s="1"/>
  <c r="M479" i="18" s="1"/>
  <c r="N479" i="18" s="1"/>
  <c r="O479" i="18" s="1"/>
  <c r="K480" i="18"/>
  <c r="K481" i="18"/>
  <c r="L481" i="18" s="1"/>
  <c r="M481" i="18" s="1"/>
  <c r="N481" i="18" s="1"/>
  <c r="O481" i="18" s="1"/>
  <c r="K482" i="18"/>
  <c r="L482" i="18" s="1"/>
  <c r="M482" i="18" s="1"/>
  <c r="N482" i="18" s="1"/>
  <c r="O482" i="18" s="1"/>
  <c r="K483" i="18"/>
  <c r="L483" i="18" s="1"/>
  <c r="M483" i="18" s="1"/>
  <c r="N483" i="18" s="1"/>
  <c r="O483" i="18" s="1"/>
  <c r="K484" i="18"/>
  <c r="K485" i="18"/>
  <c r="L485" i="18" s="1"/>
  <c r="M485" i="18" s="1"/>
  <c r="N485" i="18" s="1"/>
  <c r="O485" i="18" s="1"/>
  <c r="K486" i="18"/>
  <c r="L486" i="18" s="1"/>
  <c r="M486" i="18" s="1"/>
  <c r="N486" i="18" s="1"/>
  <c r="O486" i="18" s="1"/>
  <c r="K487" i="18"/>
  <c r="L487" i="18" s="1"/>
  <c r="M487" i="18" s="1"/>
  <c r="N487" i="18" s="1"/>
  <c r="O487" i="18" s="1"/>
  <c r="K488" i="18"/>
  <c r="K478" i="18"/>
  <c r="L478" i="18" s="1"/>
  <c r="M478" i="18" s="1"/>
  <c r="N478" i="18" s="1"/>
  <c r="O478" i="18" s="1"/>
  <c r="K473" i="18"/>
  <c r="L473" i="18"/>
  <c r="M473" i="18"/>
  <c r="N473" i="18"/>
  <c r="O473" i="18"/>
  <c r="M474" i="18"/>
  <c r="P474" i="18" s="1"/>
  <c r="K446" i="18"/>
  <c r="L446" i="18" s="1"/>
  <c r="M446" i="18" s="1"/>
  <c r="L439" i="18"/>
  <c r="M439" i="18" s="1"/>
  <c r="N439" i="18" s="1"/>
  <c r="O439" i="18" s="1"/>
  <c r="K439" i="18"/>
  <c r="K438" i="18"/>
  <c r="L438" i="18" s="1"/>
  <c r="M438" i="18" s="1"/>
  <c r="N438" i="18" s="1"/>
  <c r="O438" i="18" s="1"/>
  <c r="K437" i="18"/>
  <c r="L437" i="18" s="1"/>
  <c r="M437" i="18" s="1"/>
  <c r="N437" i="18" s="1"/>
  <c r="O437" i="18" s="1"/>
  <c r="K426" i="18"/>
  <c r="L426" i="18" s="1"/>
  <c r="M426" i="18" s="1"/>
  <c r="N426" i="18" s="1"/>
  <c r="O426" i="18" s="1"/>
  <c r="K424" i="18"/>
  <c r="L424" i="18" s="1"/>
  <c r="M424" i="18" s="1"/>
  <c r="N424" i="18" s="1"/>
  <c r="O424" i="18" s="1"/>
  <c r="P422" i="18"/>
  <c r="K417" i="18"/>
  <c r="L417" i="18" s="1"/>
  <c r="M417" i="18" s="1"/>
  <c r="N417" i="18" s="1"/>
  <c r="O417" i="18" s="1"/>
  <c r="M414" i="18"/>
  <c r="N414" i="18" s="1"/>
  <c r="O414" i="18" s="1"/>
  <c r="L414" i="18"/>
  <c r="K414" i="18"/>
  <c r="K412" i="18"/>
  <c r="L412" i="18" s="1"/>
  <c r="M412" i="18" s="1"/>
  <c r="N412" i="18" s="1"/>
  <c r="O412" i="18" s="1"/>
  <c r="M405" i="18"/>
  <c r="N405" i="18" s="1"/>
  <c r="O405" i="18" s="1"/>
  <c r="K405" i="18"/>
  <c r="L405" i="18" s="1"/>
  <c r="K406" i="18"/>
  <c r="L406" i="18" s="1"/>
  <c r="M406" i="18" s="1"/>
  <c r="N406" i="18" s="1"/>
  <c r="O406" i="18" s="1"/>
  <c r="K407" i="18"/>
  <c r="L407" i="18" s="1"/>
  <c r="M407" i="18" s="1"/>
  <c r="N407" i="18" s="1"/>
  <c r="O407" i="18" s="1"/>
  <c r="K408" i="18"/>
  <c r="L408" i="18" s="1"/>
  <c r="M408" i="18" s="1"/>
  <c r="N408" i="18" s="1"/>
  <c r="O408" i="18" s="1"/>
  <c r="K404" i="18"/>
  <c r="L404" i="18" s="1"/>
  <c r="M404" i="18" s="1"/>
  <c r="N404" i="18" s="1"/>
  <c r="O404" i="18" s="1"/>
  <c r="K402" i="18"/>
  <c r="L402" i="18" s="1"/>
  <c r="M402" i="18" s="1"/>
  <c r="N402" i="18" s="1"/>
  <c r="O402" i="18" s="1"/>
  <c r="K395" i="18"/>
  <c r="L395" i="18" s="1"/>
  <c r="M395" i="18" s="1"/>
  <c r="N395" i="18" s="1"/>
  <c r="O395" i="18" s="1"/>
  <c r="K393" i="18"/>
  <c r="L393" i="18" s="1"/>
  <c r="M393" i="18" s="1"/>
  <c r="N393" i="18" s="1"/>
  <c r="O393" i="18" s="1"/>
  <c r="K392" i="18"/>
  <c r="L392" i="18" s="1"/>
  <c r="M392" i="18" s="1"/>
  <c r="K387" i="18"/>
  <c r="L387" i="18" s="1"/>
  <c r="M387" i="18" s="1"/>
  <c r="K360" i="18"/>
  <c r="L360" i="18" s="1"/>
  <c r="M360" i="18" s="1"/>
  <c r="K344" i="18"/>
  <c r="L344" i="18" s="1"/>
  <c r="K343" i="18"/>
  <c r="L343" i="18" s="1"/>
  <c r="K341" i="18"/>
  <c r="K325" i="18"/>
  <c r="L325" i="18" s="1"/>
  <c r="K309" i="18"/>
  <c r="L309" i="18"/>
  <c r="M309" i="18"/>
  <c r="N309" i="18"/>
  <c r="O309" i="18"/>
  <c r="K311" i="18"/>
  <c r="K313" i="18"/>
  <c r="L313" i="18" s="1"/>
  <c r="K312" i="18"/>
  <c r="L312" i="18" s="1"/>
  <c r="L311" i="18" s="1"/>
  <c r="K303" i="18"/>
  <c r="K304" i="18"/>
  <c r="L304" i="18"/>
  <c r="K305" i="18"/>
  <c r="L305" i="18" s="1"/>
  <c r="K306" i="18"/>
  <c r="L306" i="18" s="1"/>
  <c r="M306" i="18" s="1"/>
  <c r="K307" i="18"/>
  <c r="L307" i="18" s="1"/>
  <c r="M307" i="18" s="1"/>
  <c r="K293" i="18"/>
  <c r="L293" i="18" s="1"/>
  <c r="K294" i="18"/>
  <c r="L294" i="18" s="1"/>
  <c r="K295" i="18"/>
  <c r="K296" i="18"/>
  <c r="L296" i="18"/>
  <c r="M296" i="18" s="1"/>
  <c r="N296" i="18" s="1"/>
  <c r="K297" i="18"/>
  <c r="L297" i="18" s="1"/>
  <c r="K298" i="18"/>
  <c r="K299" i="18"/>
  <c r="K300" i="18"/>
  <c r="L300" i="18"/>
  <c r="M300" i="18" s="1"/>
  <c r="N300" i="18" s="1"/>
  <c r="K301" i="18"/>
  <c r="L301" i="18" s="1"/>
  <c r="K302" i="18"/>
  <c r="L302" i="18" s="1"/>
  <c r="K286" i="18"/>
  <c r="K287" i="18"/>
  <c r="L287" i="18"/>
  <c r="K288" i="18"/>
  <c r="L288" i="18" s="1"/>
  <c r="K289" i="18"/>
  <c r="L289" i="18" s="1"/>
  <c r="M289" i="18" s="1"/>
  <c r="K290" i="18"/>
  <c r="L290" i="18" s="1"/>
  <c r="M290" i="18" s="1"/>
  <c r="K291" i="18"/>
  <c r="L291" i="18"/>
  <c r="K292" i="18"/>
  <c r="L292" i="18" s="1"/>
  <c r="K277" i="18"/>
  <c r="K278" i="18"/>
  <c r="L278" i="18"/>
  <c r="K279" i="18"/>
  <c r="K280" i="18"/>
  <c r="L280" i="18" s="1"/>
  <c r="M280" i="18"/>
  <c r="K281" i="18"/>
  <c r="L281" i="18" s="1"/>
  <c r="M281" i="18"/>
  <c r="K282" i="18"/>
  <c r="L282" i="18"/>
  <c r="K283" i="18"/>
  <c r="K284" i="18"/>
  <c r="K285" i="18"/>
  <c r="K266" i="18"/>
  <c r="M266" i="18" s="1"/>
  <c r="L266" i="18"/>
  <c r="K267" i="18"/>
  <c r="L267" i="18" s="1"/>
  <c r="K268" i="18"/>
  <c r="K269" i="18"/>
  <c r="K270" i="18"/>
  <c r="K271" i="18"/>
  <c r="L271" i="18"/>
  <c r="K272" i="18"/>
  <c r="L272" i="18" s="1"/>
  <c r="K273" i="18"/>
  <c r="L273" i="18"/>
  <c r="M273" i="18"/>
  <c r="N273" i="18" s="1"/>
  <c r="K274" i="18"/>
  <c r="L274" i="18"/>
  <c r="M274" i="18"/>
  <c r="K275" i="18"/>
  <c r="L275" i="18"/>
  <c r="K276" i="18"/>
  <c r="K265" i="18"/>
  <c r="K260" i="18"/>
  <c r="L260" i="18" s="1"/>
  <c r="K261" i="18"/>
  <c r="L261" i="18"/>
  <c r="K262" i="18"/>
  <c r="K250" i="18"/>
  <c r="L250" i="18" s="1"/>
  <c r="K251" i="18"/>
  <c r="L251" i="18" s="1"/>
  <c r="K252" i="18"/>
  <c r="L252" i="18"/>
  <c r="K253" i="18"/>
  <c r="L253" i="18" s="1"/>
  <c r="K254" i="18"/>
  <c r="L254" i="18" s="1"/>
  <c r="K255" i="18"/>
  <c r="L255" i="18" s="1"/>
  <c r="K256" i="18"/>
  <c r="L256" i="18" s="1"/>
  <c r="M256" i="18" s="1"/>
  <c r="K257" i="18"/>
  <c r="K258" i="18"/>
  <c r="L258" i="18" s="1"/>
  <c r="K259" i="18"/>
  <c r="L259" i="18" s="1"/>
  <c r="K249" i="18"/>
  <c r="K246" i="18"/>
  <c r="L246" i="18" s="1"/>
  <c r="K247" i="18"/>
  <c r="L247" i="18" s="1"/>
  <c r="K239" i="18"/>
  <c r="K240" i="18"/>
  <c r="L240" i="18" s="1"/>
  <c r="K241" i="18"/>
  <c r="L241" i="18" s="1"/>
  <c r="K242" i="18"/>
  <c r="K243" i="18"/>
  <c r="L243" i="18"/>
  <c r="M243" i="18" s="1"/>
  <c r="K244" i="18"/>
  <c r="L244" i="18" s="1"/>
  <c r="K245" i="18"/>
  <c r="K238" i="18"/>
  <c r="K237" i="18"/>
  <c r="L237" i="18" s="1"/>
  <c r="K236" i="18"/>
  <c r="K232" i="18"/>
  <c r="L232" i="18" s="1"/>
  <c r="K233" i="18"/>
  <c r="L233" i="18" s="1"/>
  <c r="K234" i="18"/>
  <c r="L234" i="18" s="1"/>
  <c r="K230" i="18"/>
  <c r="K231" i="18"/>
  <c r="L231" i="18" s="1"/>
  <c r="K224" i="18"/>
  <c r="L224" i="18" s="1"/>
  <c r="K225" i="18"/>
  <c r="K226" i="18"/>
  <c r="K227" i="18"/>
  <c r="L227" i="18" s="1"/>
  <c r="M227" i="18" s="1"/>
  <c r="K228" i="18"/>
  <c r="L228" i="18" s="1"/>
  <c r="K229" i="18"/>
  <c r="L229" i="18"/>
  <c r="K212" i="18"/>
  <c r="L212" i="18" s="1"/>
  <c r="K213" i="18"/>
  <c r="L213" i="18" s="1"/>
  <c r="K214" i="18"/>
  <c r="L214" i="18"/>
  <c r="M214" i="18" s="1"/>
  <c r="K215" i="18"/>
  <c r="L215" i="18" s="1"/>
  <c r="K216" i="18"/>
  <c r="L216" i="18" s="1"/>
  <c r="K217" i="18"/>
  <c r="K218" i="18"/>
  <c r="L218" i="18" s="1"/>
  <c r="M218" i="18" s="1"/>
  <c r="K219" i="18"/>
  <c r="L219" i="18" s="1"/>
  <c r="K220" i="18"/>
  <c r="L220" i="18"/>
  <c r="K221" i="18"/>
  <c r="K222" i="18"/>
  <c r="L222" i="18" s="1"/>
  <c r="M222" i="18" s="1"/>
  <c r="K223" i="18"/>
  <c r="L223" i="18" s="1"/>
  <c r="K211" i="18"/>
  <c r="K209" i="18"/>
  <c r="L209" i="18" s="1"/>
  <c r="M209" i="18" s="1"/>
  <c r="K198" i="18"/>
  <c r="L198" i="18" s="1"/>
  <c r="L197" i="18" s="1"/>
  <c r="L196" i="18"/>
  <c r="K196" i="18"/>
  <c r="K152" i="18"/>
  <c r="L152" i="18"/>
  <c r="M152" i="18"/>
  <c r="N152" i="18"/>
  <c r="O152" i="18"/>
  <c r="K147" i="18"/>
  <c r="L147" i="18"/>
  <c r="M147" i="18"/>
  <c r="N147" i="18"/>
  <c r="O147" i="18"/>
  <c r="K143" i="18"/>
  <c r="L143" i="18"/>
  <c r="M143" i="18"/>
  <c r="N143" i="18"/>
  <c r="O143" i="18"/>
  <c r="K136" i="18"/>
  <c r="L136" i="18"/>
  <c r="M136" i="18"/>
  <c r="N136" i="18"/>
  <c r="O136" i="18"/>
  <c r="K125" i="18"/>
  <c r="L125" i="18"/>
  <c r="M125" i="18"/>
  <c r="N125" i="18"/>
  <c r="O125" i="18"/>
  <c r="K116" i="18"/>
  <c r="L116" i="18"/>
  <c r="M116" i="18"/>
  <c r="N116" i="18"/>
  <c r="O116" i="18"/>
  <c r="K107" i="18"/>
  <c r="L107" i="18"/>
  <c r="M107" i="18"/>
  <c r="N107" i="18"/>
  <c r="O107" i="18"/>
  <c r="K98" i="18"/>
  <c r="L98" i="18"/>
  <c r="M98" i="18"/>
  <c r="N98" i="18"/>
  <c r="O98" i="18"/>
  <c r="K85" i="18"/>
  <c r="L85" i="18"/>
  <c r="M85" i="18"/>
  <c r="N85" i="18"/>
  <c r="O85" i="18"/>
  <c r="K81" i="18"/>
  <c r="L81" i="18"/>
  <c r="M81" i="18"/>
  <c r="N81" i="18"/>
  <c r="O81" i="18"/>
  <c r="K77" i="18"/>
  <c r="K72" i="18" s="1"/>
  <c r="K71" i="18" s="1"/>
  <c r="L77" i="18"/>
  <c r="M77" i="18"/>
  <c r="M72" i="18" s="1"/>
  <c r="M71" i="18" s="1"/>
  <c r="N77" i="18"/>
  <c r="N72" i="18" s="1"/>
  <c r="N71" i="18" s="1"/>
  <c r="O77" i="18"/>
  <c r="O72" i="18" s="1"/>
  <c r="O71" i="18" s="1"/>
  <c r="K67" i="18"/>
  <c r="L67" i="18"/>
  <c r="M67" i="18"/>
  <c r="N67" i="18"/>
  <c r="O67" i="18"/>
  <c r="O63" i="18"/>
  <c r="O54" i="18" s="1"/>
  <c r="N63" i="18"/>
  <c r="N54" i="18" s="1"/>
  <c r="M63" i="18"/>
  <c r="M54" i="18" s="1"/>
  <c r="L63" i="18"/>
  <c r="K63" i="18"/>
  <c r="K54" i="18" s="1"/>
  <c r="K50" i="18"/>
  <c r="L50" i="18"/>
  <c r="M50" i="18"/>
  <c r="N50" i="18"/>
  <c r="O50" i="18"/>
  <c r="K46" i="18"/>
  <c r="L46" i="18"/>
  <c r="M46" i="18"/>
  <c r="N46" i="18"/>
  <c r="O46" i="18"/>
  <c r="K42" i="18"/>
  <c r="K37" i="18" s="1"/>
  <c r="K36" i="18" s="1"/>
  <c r="K35" i="18" s="1"/>
  <c r="L42" i="18"/>
  <c r="M42" i="18"/>
  <c r="M37" i="18" s="1"/>
  <c r="N42" i="18"/>
  <c r="O42" i="18"/>
  <c r="O37" i="18" s="1"/>
  <c r="O36" i="18" s="1"/>
  <c r="O35" i="18" s="1"/>
  <c r="K31" i="18"/>
  <c r="L31" i="18"/>
  <c r="M31" i="18"/>
  <c r="N31" i="18"/>
  <c r="O31" i="18"/>
  <c r="P28" i="18"/>
  <c r="L26" i="18"/>
  <c r="L25" i="18" s="1"/>
  <c r="K27" i="18"/>
  <c r="K26" i="18" s="1"/>
  <c r="L27" i="18"/>
  <c r="M27" i="18"/>
  <c r="M26" i="18" s="1"/>
  <c r="N27" i="18"/>
  <c r="N26" i="18" s="1"/>
  <c r="O27" i="18"/>
  <c r="O26" i="18" s="1"/>
  <c r="P10" i="18"/>
  <c r="K21" i="18"/>
  <c r="L21" i="18"/>
  <c r="M21" i="18"/>
  <c r="N21" i="18"/>
  <c r="O21" i="18"/>
  <c r="K17" i="18"/>
  <c r="L17" i="18"/>
  <c r="M17" i="18"/>
  <c r="N17" i="18"/>
  <c r="O17" i="18"/>
  <c r="K13" i="18"/>
  <c r="L13" i="18"/>
  <c r="M13" i="18"/>
  <c r="N13" i="18"/>
  <c r="O13" i="18"/>
  <c r="K9" i="18"/>
  <c r="L9" i="18"/>
  <c r="M9" i="18"/>
  <c r="N9" i="18"/>
  <c r="O9" i="18"/>
  <c r="M298" i="18" l="1"/>
  <c r="L298" i="18"/>
  <c r="L269" i="18"/>
  <c r="M269" i="18" s="1"/>
  <c r="N269" i="18" s="1"/>
  <c r="M285" i="18"/>
  <c r="L285" i="18"/>
  <c r="N285" i="18" s="1"/>
  <c r="M277" i="18"/>
  <c r="L277" i="18"/>
  <c r="N277" i="18" s="1"/>
  <c r="K308" i="18"/>
  <c r="N513" i="18"/>
  <c r="O513" i="18" s="1"/>
  <c r="M606" i="18"/>
  <c r="N606" i="18" s="1"/>
  <c r="M239" i="18"/>
  <c r="L239" i="18"/>
  <c r="M252" i="18"/>
  <c r="N252" i="18" s="1"/>
  <c r="O252" i="18" s="1"/>
  <c r="L37" i="18"/>
  <c r="L36" i="18" s="1"/>
  <c r="L35" i="18" s="1"/>
  <c r="N196" i="18"/>
  <c r="M196" i="18"/>
  <c r="O196" i="18" s="1"/>
  <c r="L242" i="18"/>
  <c r="M242" i="18" s="1"/>
  <c r="N270" i="18"/>
  <c r="M270" i="18"/>
  <c r="L270" i="18"/>
  <c r="L341" i="18"/>
  <c r="M341" i="18" s="1"/>
  <c r="N256" i="18"/>
  <c r="M284" i="18"/>
  <c r="N284" i="18" s="1"/>
  <c r="L284" i="18"/>
  <c r="O289" i="18"/>
  <c r="N289" i="18"/>
  <c r="N286" i="18"/>
  <c r="M286" i="18"/>
  <c r="L286" i="18"/>
  <c r="N306" i="18"/>
  <c r="O306" i="18" s="1"/>
  <c r="N303" i="18"/>
  <c r="M303" i="18"/>
  <c r="L303" i="18"/>
  <c r="L509" i="18"/>
  <c r="N582" i="18"/>
  <c r="O582" i="18" s="1"/>
  <c r="M582" i="18"/>
  <c r="N589" i="18"/>
  <c r="M607" i="18"/>
  <c r="N607" i="18" s="1"/>
  <c r="M36" i="18"/>
  <c r="M35" i="18" s="1"/>
  <c r="L54" i="18"/>
  <c r="M257" i="18"/>
  <c r="M275" i="18"/>
  <c r="M282" i="18"/>
  <c r="N280" i="18"/>
  <c r="O280" i="18" s="1"/>
  <c r="M291" i="18"/>
  <c r="L308" i="18"/>
  <c r="M513" i="18"/>
  <c r="M540" i="18"/>
  <c r="N540" i="18" s="1"/>
  <c r="O540" i="18" s="1"/>
  <c r="M556" i="18"/>
  <c r="N556" i="18" s="1"/>
  <c r="O556" i="18" s="1"/>
  <c r="L585" i="18"/>
  <c r="L583" i="18"/>
  <c r="L607" i="18"/>
  <c r="L605" i="18"/>
  <c r="M605" i="18" s="1"/>
  <c r="N605" i="18" s="1"/>
  <c r="L603" i="18"/>
  <c r="M603" i="18" s="1"/>
  <c r="N590" i="18"/>
  <c r="N25" i="18"/>
  <c r="N97" i="18"/>
  <c r="N135" i="18"/>
  <c r="N134" i="18" s="1"/>
  <c r="M220" i="18"/>
  <c r="N220" i="18" s="1"/>
  <c r="M229" i="18"/>
  <c r="N229" i="18" s="1"/>
  <c r="O273" i="18"/>
  <c r="N266" i="18"/>
  <c r="O266" i="18" s="1"/>
  <c r="M278" i="18"/>
  <c r="M287" i="18"/>
  <c r="M304" i="18"/>
  <c r="L584" i="18"/>
  <c r="M584" i="18" s="1"/>
  <c r="M591" i="18"/>
  <c r="N591" i="18" s="1"/>
  <c r="M589" i="18"/>
  <c r="L604" i="18"/>
  <c r="M566" i="18"/>
  <c r="N37" i="18"/>
  <c r="N36" i="18" s="1"/>
  <c r="N35" i="18" s="1"/>
  <c r="L72" i="18"/>
  <c r="L71" i="18" s="1"/>
  <c r="L135" i="18"/>
  <c r="L134" i="18" s="1"/>
  <c r="K197" i="18"/>
  <c r="L225" i="18"/>
  <c r="M225" i="18" s="1"/>
  <c r="N225" i="18" s="1"/>
  <c r="L230" i="18"/>
  <c r="M230" i="18" s="1"/>
  <c r="L257" i="18"/>
  <c r="M253" i="18"/>
  <c r="M261" i="18"/>
  <c r="N261" i="18" s="1"/>
  <c r="N274" i="18"/>
  <c r="O274" i="18" s="1"/>
  <c r="N281" i="18"/>
  <c r="O281" i="18" s="1"/>
  <c r="N290" i="18"/>
  <c r="O290" i="18" s="1"/>
  <c r="M302" i="18"/>
  <c r="M294" i="18"/>
  <c r="N307" i="18"/>
  <c r="M646" i="18"/>
  <c r="N646" i="18" s="1"/>
  <c r="O646" i="18" s="1"/>
  <c r="M634" i="18"/>
  <c r="N634" i="18" s="1"/>
  <c r="O634" i="18" s="1"/>
  <c r="M626" i="18"/>
  <c r="N626" i="18" s="1"/>
  <c r="N621" i="18"/>
  <c r="O621" i="18" s="1"/>
  <c r="N608" i="18"/>
  <c r="O608" i="18" s="1"/>
  <c r="O607" i="18"/>
  <c r="O601" i="18"/>
  <c r="N599" i="18"/>
  <c r="O599" i="18" s="1"/>
  <c r="N598" i="18"/>
  <c r="O598" i="18" s="1"/>
  <c r="N597" i="18"/>
  <c r="O597" i="18" s="1"/>
  <c r="O590" i="18"/>
  <c r="O589" i="18"/>
  <c r="O579" i="18"/>
  <c r="O578" i="18"/>
  <c r="O577" i="18"/>
  <c r="O576" i="18"/>
  <c r="O575" i="18"/>
  <c r="O574" i="18"/>
  <c r="O571" i="18"/>
  <c r="O572" i="18"/>
  <c r="N572" i="18"/>
  <c r="N571" i="18"/>
  <c r="M569" i="18"/>
  <c r="N569" i="18" s="1"/>
  <c r="M565" i="18"/>
  <c r="N566" i="18"/>
  <c r="O566" i="18" s="1"/>
  <c r="O568" i="18"/>
  <c r="L567" i="18"/>
  <c r="N565" i="18"/>
  <c r="L564" i="18"/>
  <c r="M564" i="18" s="1"/>
  <c r="N564" i="18" s="1"/>
  <c r="N561" i="18"/>
  <c r="O561" i="18" s="1"/>
  <c r="M555" i="18"/>
  <c r="L554" i="18"/>
  <c r="M557" i="18"/>
  <c r="N557" i="18" s="1"/>
  <c r="O557" i="18" s="1"/>
  <c r="L558" i="18"/>
  <c r="M558" i="18" s="1"/>
  <c r="N558" i="18" s="1"/>
  <c r="M554" i="18"/>
  <c r="L559" i="18"/>
  <c r="M559" i="18" s="1"/>
  <c r="N559" i="18" s="1"/>
  <c r="O546" i="18"/>
  <c r="N543" i="18"/>
  <c r="M545" i="18"/>
  <c r="L545" i="18"/>
  <c r="M547" i="18"/>
  <c r="L544" i="18"/>
  <c r="M543" i="18"/>
  <c r="O543" i="18" s="1"/>
  <c r="L542" i="18"/>
  <c r="N446" i="18"/>
  <c r="O446" i="18" s="1"/>
  <c r="O392" i="18"/>
  <c r="N392" i="18"/>
  <c r="N387" i="18"/>
  <c r="O387" i="18" s="1"/>
  <c r="N360" i="18"/>
  <c r="O360" i="18" s="1"/>
  <c r="M344" i="18"/>
  <c r="N344" i="18" s="1"/>
  <c r="O344" i="18" s="1"/>
  <c r="M343" i="18"/>
  <c r="N343" i="18" s="1"/>
  <c r="O343" i="18" s="1"/>
  <c r="M325" i="18"/>
  <c r="N325" i="18" s="1"/>
  <c r="M313" i="18"/>
  <c r="N313" i="18" s="1"/>
  <c r="O313" i="18" s="1"/>
  <c r="M312" i="18"/>
  <c r="O307" i="18"/>
  <c r="M305" i="18"/>
  <c r="N305" i="18" s="1"/>
  <c r="N304" i="18"/>
  <c r="O304" i="18" s="1"/>
  <c r="M297" i="18"/>
  <c r="N297" i="18" s="1"/>
  <c r="O297" i="18" s="1"/>
  <c r="M301" i="18"/>
  <c r="N301" i="18" s="1"/>
  <c r="M293" i="18"/>
  <c r="N293" i="18" s="1"/>
  <c r="O293" i="18" s="1"/>
  <c r="N302" i="18"/>
  <c r="O302" i="18" s="1"/>
  <c r="N298" i="18"/>
  <c r="O298" i="18" s="1"/>
  <c r="M295" i="18"/>
  <c r="N295" i="18" s="1"/>
  <c r="N294" i="18"/>
  <c r="O294" i="18" s="1"/>
  <c r="O300" i="18"/>
  <c r="L299" i="18"/>
  <c r="O296" i="18"/>
  <c r="L295" i="18"/>
  <c r="N292" i="18"/>
  <c r="M292" i="18"/>
  <c r="N291" i="18"/>
  <c r="O291" i="18" s="1"/>
  <c r="M288" i="18"/>
  <c r="N288" i="18" s="1"/>
  <c r="N287" i="18"/>
  <c r="O287" i="18" s="1"/>
  <c r="N282" i="18"/>
  <c r="O282" i="18" s="1"/>
  <c r="N278" i="18"/>
  <c r="O278" i="18" s="1"/>
  <c r="L283" i="18"/>
  <c r="M283" i="18" s="1"/>
  <c r="L279" i="18"/>
  <c r="M279" i="18" s="1"/>
  <c r="M268" i="18"/>
  <c r="N268" i="18" s="1"/>
  <c r="N275" i="18"/>
  <c r="O275" i="18" s="1"/>
  <c r="M272" i="18"/>
  <c r="N272" i="18" s="1"/>
  <c r="O272" i="18" s="1"/>
  <c r="L276" i="18"/>
  <c r="M271" i="18"/>
  <c r="N271" i="18" s="1"/>
  <c r="L268" i="18"/>
  <c r="M267" i="18"/>
  <c r="N267" i="18" s="1"/>
  <c r="O267" i="18" s="1"/>
  <c r="L265" i="18"/>
  <c r="M265" i="18" s="1"/>
  <c r="L262" i="18"/>
  <c r="M260" i="18"/>
  <c r="N260" i="18" s="1"/>
  <c r="O260" i="18" s="1"/>
  <c r="N259" i="18"/>
  <c r="M259" i="18"/>
  <c r="M255" i="18"/>
  <c r="N255" i="18" s="1"/>
  <c r="O255" i="18" s="1"/>
  <c r="M251" i="18"/>
  <c r="M258" i="18"/>
  <c r="N258" i="18" s="1"/>
  <c r="N257" i="18"/>
  <c r="O257" i="18" s="1"/>
  <c r="O256" i="18"/>
  <c r="M254" i="18"/>
  <c r="N254" i="18" s="1"/>
  <c r="N253" i="18"/>
  <c r="O253" i="18" s="1"/>
  <c r="M250" i="18"/>
  <c r="N250" i="18" s="1"/>
  <c r="O250" i="18" s="1"/>
  <c r="L249" i="18"/>
  <c r="M249" i="18" s="1"/>
  <c r="M247" i="18"/>
  <c r="N247" i="18" s="1"/>
  <c r="O247" i="18" s="1"/>
  <c r="M246" i="18"/>
  <c r="N243" i="18"/>
  <c r="O243" i="18"/>
  <c r="M241" i="18"/>
  <c r="N241" i="18" s="1"/>
  <c r="L245" i="18"/>
  <c r="M244" i="18"/>
  <c r="N244" i="18" s="1"/>
  <c r="O244" i="18" s="1"/>
  <c r="M240" i="18"/>
  <c r="N240" i="18" s="1"/>
  <c r="N239" i="18"/>
  <c r="O239" i="18" s="1"/>
  <c r="M238" i="18"/>
  <c r="N238" i="18" s="1"/>
  <c r="L238" i="18"/>
  <c r="M237" i="18"/>
  <c r="L236" i="18"/>
  <c r="M236" i="18" s="1"/>
  <c r="M234" i="18"/>
  <c r="N234" i="18" s="1"/>
  <c r="O234" i="18" s="1"/>
  <c r="M233" i="18"/>
  <c r="M232" i="18"/>
  <c r="N232" i="18" s="1"/>
  <c r="O232" i="18" s="1"/>
  <c r="N231" i="18"/>
  <c r="O231" i="18" s="1"/>
  <c r="M231" i="18"/>
  <c r="L226" i="18"/>
  <c r="M228" i="18"/>
  <c r="N228" i="18" s="1"/>
  <c r="O228" i="18" s="1"/>
  <c r="N227" i="18"/>
  <c r="O227" i="18" s="1"/>
  <c r="M224" i="18"/>
  <c r="N224" i="18" s="1"/>
  <c r="M213" i="18"/>
  <c r="N213" i="18" s="1"/>
  <c r="O213" i="18" s="1"/>
  <c r="L221" i="18"/>
  <c r="L217" i="18"/>
  <c r="M216" i="18"/>
  <c r="N216" i="18" s="1"/>
  <c r="O214" i="18"/>
  <c r="M212" i="18"/>
  <c r="N212" i="18" s="1"/>
  <c r="O212" i="18" s="1"/>
  <c r="M223" i="18"/>
  <c r="N223" i="18" s="1"/>
  <c r="N222" i="18"/>
  <c r="O222" i="18" s="1"/>
  <c r="M219" i="18"/>
  <c r="N219" i="18" s="1"/>
  <c r="N218" i="18"/>
  <c r="O218" i="18" s="1"/>
  <c r="M215" i="18"/>
  <c r="N214" i="18"/>
  <c r="L211" i="18"/>
  <c r="M211" i="18" s="1"/>
  <c r="N211" i="18" s="1"/>
  <c r="N209" i="18"/>
  <c r="O209" i="18" s="1"/>
  <c r="M198" i="18"/>
  <c r="O135" i="18"/>
  <c r="O134" i="18" s="1"/>
  <c r="K135" i="18"/>
  <c r="K134" i="18" s="1"/>
  <c r="M135" i="18"/>
  <c r="M134" i="18" s="1"/>
  <c r="M97" i="18"/>
  <c r="O97" i="18"/>
  <c r="K97" i="18"/>
  <c r="L97" i="18"/>
  <c r="M25" i="18"/>
  <c r="O25" i="18"/>
  <c r="K25" i="18"/>
  <c r="N242" i="18" l="1"/>
  <c r="O242" i="18"/>
  <c r="O230" i="18"/>
  <c r="N230" i="18"/>
  <c r="N603" i="18"/>
  <c r="O603" i="18"/>
  <c r="M197" i="18"/>
  <c r="M509" i="18"/>
  <c r="N509" i="18" s="1"/>
  <c r="O509" i="18" s="1"/>
  <c r="O591" i="18"/>
  <c r="O626" i="18"/>
  <c r="O303" i="18"/>
  <c r="O284" i="18"/>
  <c r="N341" i="18"/>
  <c r="O270" i="18"/>
  <c r="O606" i="18"/>
  <c r="O223" i="18"/>
  <c r="O259" i="18"/>
  <c r="O292" i="18"/>
  <c r="M311" i="18"/>
  <c r="M308" i="18" s="1"/>
  <c r="O286" i="18"/>
  <c r="M604" i="18"/>
  <c r="N604" i="18" s="1"/>
  <c r="O220" i="18"/>
  <c r="O224" i="18"/>
  <c r="O565" i="18"/>
  <c r="O605" i="18"/>
  <c r="O225" i="18"/>
  <c r="O261" i="18"/>
  <c r="O229" i="18"/>
  <c r="M583" i="18"/>
  <c r="N583" i="18" s="1"/>
  <c r="O583" i="18" s="1"/>
  <c r="O325" i="18"/>
  <c r="M585" i="18"/>
  <c r="N585" i="18" s="1"/>
  <c r="O585" i="18" s="1"/>
  <c r="O277" i="18"/>
  <c r="O285" i="18"/>
  <c r="O269" i="18"/>
  <c r="O288" i="18"/>
  <c r="N584" i="18"/>
  <c r="O584" i="18" s="1"/>
  <c r="O341" i="18"/>
  <c r="M567" i="18"/>
  <c r="N567" i="18" s="1"/>
  <c r="O569" i="18"/>
  <c r="O564" i="18"/>
  <c r="N555" i="18"/>
  <c r="O555" i="18" s="1"/>
  <c r="O558" i="18"/>
  <c r="O559" i="18"/>
  <c r="N554" i="18"/>
  <c r="O554" i="18" s="1"/>
  <c r="N547" i="18"/>
  <c r="O547" i="18" s="1"/>
  <c r="M544" i="18"/>
  <c r="N544" i="18" s="1"/>
  <c r="O544" i="18" s="1"/>
  <c r="N545" i="18"/>
  <c r="O545" i="18"/>
  <c r="M542" i="18"/>
  <c r="N542" i="18" s="1"/>
  <c r="O542" i="18" s="1"/>
  <c r="N312" i="18"/>
  <c r="O305" i="18"/>
  <c r="O295" i="18"/>
  <c r="O301" i="18"/>
  <c r="M299" i="18"/>
  <c r="N299" i="18"/>
  <c r="O299" i="18" s="1"/>
  <c r="O279" i="18"/>
  <c r="N283" i="18"/>
  <c r="O283" i="18" s="1"/>
  <c r="N279" i="18"/>
  <c r="M276" i="18"/>
  <c r="N276" i="18" s="1"/>
  <c r="O271" i="18"/>
  <c r="O268" i="18"/>
  <c r="N265" i="18"/>
  <c r="O265" i="18" s="1"/>
  <c r="M262" i="18"/>
  <c r="N262" i="18" s="1"/>
  <c r="N251" i="18"/>
  <c r="O251" i="18" s="1"/>
  <c r="O254" i="18"/>
  <c r="O258" i="18"/>
  <c r="N249" i="18"/>
  <c r="O249" i="18" s="1"/>
  <c r="N246" i="18"/>
  <c r="O246" i="18" s="1"/>
  <c r="O241" i="18"/>
  <c r="O240" i="18"/>
  <c r="M245" i="18"/>
  <c r="N245" i="18" s="1"/>
  <c r="O245" i="18" s="1"/>
  <c r="O238" i="18"/>
  <c r="N237" i="18"/>
  <c r="O237" i="18" s="1"/>
  <c r="N236" i="18"/>
  <c r="O236" i="18" s="1"/>
  <c r="N233" i="18"/>
  <c r="O233" i="18" s="1"/>
  <c r="M226" i="18"/>
  <c r="N226" i="18" s="1"/>
  <c r="O215" i="18"/>
  <c r="O219" i="18"/>
  <c r="O216" i="18"/>
  <c r="N215" i="18"/>
  <c r="M221" i="18"/>
  <c r="M217" i="18"/>
  <c r="N217" i="18" s="1"/>
  <c r="O211" i="18"/>
  <c r="N198" i="18"/>
  <c r="O198" i="18" l="1"/>
  <c r="O197" i="18" s="1"/>
  <c r="N197" i="18"/>
  <c r="O312" i="18"/>
  <c r="O311" i="18" s="1"/>
  <c r="O308" i="18" s="1"/>
  <c r="N311" i="18"/>
  <c r="N308" i="18" s="1"/>
  <c r="O567" i="18"/>
  <c r="O262" i="18"/>
  <c r="O604" i="18"/>
  <c r="O276" i="18"/>
  <c r="O226" i="18"/>
  <c r="N221" i="18"/>
  <c r="O221" i="18" s="1"/>
  <c r="O217" i="18"/>
  <c r="P198" i="18" l="1"/>
  <c r="P197" i="18" s="1"/>
  <c r="I711" i="18"/>
  <c r="J711" i="18"/>
  <c r="K711" i="18"/>
  <c r="L711" i="18"/>
  <c r="M711" i="18"/>
  <c r="N711" i="18"/>
  <c r="O711" i="18"/>
  <c r="D713" i="18"/>
  <c r="D712" i="18" s="1"/>
  <c r="D711" i="18" s="1"/>
  <c r="E713" i="18"/>
  <c r="E712" i="18" s="1"/>
  <c r="E711" i="18" s="1"/>
  <c r="F713" i="18"/>
  <c r="F712" i="18" s="1"/>
  <c r="F711" i="18" s="1"/>
  <c r="G713" i="18"/>
  <c r="G712" i="18" s="1"/>
  <c r="G711" i="18" s="1"/>
  <c r="H713" i="18"/>
  <c r="H712" i="18" s="1"/>
  <c r="H711" i="18" s="1"/>
  <c r="P714" i="18"/>
  <c r="P713" i="18" s="1"/>
  <c r="P712" i="18" s="1"/>
  <c r="P711" i="18" s="1"/>
  <c r="I861" i="18" l="1"/>
  <c r="I767" i="18"/>
  <c r="I798" i="18"/>
  <c r="I445" i="18"/>
  <c r="J880" i="18"/>
  <c r="J861" i="18"/>
  <c r="J798" i="18"/>
  <c r="J757" i="18"/>
  <c r="J758" i="18"/>
  <c r="J759" i="18"/>
  <c r="J760" i="18"/>
  <c r="J761" i="18"/>
  <c r="J762" i="18"/>
  <c r="J756" i="18" l="1"/>
  <c r="J767" i="18"/>
  <c r="J674" i="18"/>
  <c r="J717" i="18"/>
  <c r="P724" i="18"/>
  <c r="J694" i="18"/>
  <c r="J690" i="18"/>
  <c r="J680" i="18"/>
  <c r="J679" i="18" s="1"/>
  <c r="J677" i="18"/>
  <c r="J676" i="18" s="1"/>
  <c r="J666" i="18"/>
  <c r="J665" i="18" s="1"/>
  <c r="J664" i="18" s="1"/>
  <c r="J663" i="18" s="1"/>
  <c r="J662" i="18" s="1"/>
  <c r="J473" i="18"/>
  <c r="J309" i="18"/>
  <c r="J311" i="18"/>
  <c r="P307" i="18"/>
  <c r="P306" i="18"/>
  <c r="P303" i="18"/>
  <c r="J201" i="18"/>
  <c r="J200" i="18" s="1"/>
  <c r="J199" i="18" s="1"/>
  <c r="K201" i="18"/>
  <c r="K200" i="18" s="1"/>
  <c r="K199" i="18" s="1"/>
  <c r="L201" i="18"/>
  <c r="L200" i="18" s="1"/>
  <c r="L199" i="18" s="1"/>
  <c r="M201" i="18"/>
  <c r="M200" i="18" s="1"/>
  <c r="M199" i="18" s="1"/>
  <c r="N201" i="18"/>
  <c r="N200" i="18" s="1"/>
  <c r="N199" i="18" s="1"/>
  <c r="O201" i="18"/>
  <c r="O200" i="18" s="1"/>
  <c r="O199" i="18" s="1"/>
  <c r="J197" i="18"/>
  <c r="J152" i="18"/>
  <c r="J147" i="18"/>
  <c r="J143" i="18"/>
  <c r="J136" i="18"/>
  <c r="J125" i="18"/>
  <c r="J116" i="18"/>
  <c r="J107" i="18"/>
  <c r="J98" i="18"/>
  <c r="J85" i="18"/>
  <c r="J81" i="18"/>
  <c r="J77" i="18"/>
  <c r="J73" i="18"/>
  <c r="J67" i="18"/>
  <c r="J63" i="18"/>
  <c r="J59" i="18"/>
  <c r="J55" i="18"/>
  <c r="J50" i="18"/>
  <c r="J46" i="18"/>
  <c r="J42" i="18"/>
  <c r="J38" i="18"/>
  <c r="J31" i="18"/>
  <c r="J27" i="18"/>
  <c r="J26" i="18" s="1"/>
  <c r="J21" i="18"/>
  <c r="J17" i="18"/>
  <c r="J13" i="18"/>
  <c r="J308" i="18" l="1"/>
  <c r="J135" i="18"/>
  <c r="J134" i="18" s="1"/>
  <c r="J97" i="18"/>
  <c r="J72" i="18"/>
  <c r="J71" i="18" s="1"/>
  <c r="J54" i="18"/>
  <c r="J37" i="18"/>
  <c r="J25" i="18"/>
  <c r="P710" i="18"/>
  <c r="P707" i="18"/>
  <c r="P882" i="18"/>
  <c r="I880" i="18"/>
  <c r="P879" i="18"/>
  <c r="P846" i="18"/>
  <c r="P835" i="18"/>
  <c r="P836" i="18"/>
  <c r="P837" i="18"/>
  <c r="P838" i="18"/>
  <c r="P839" i="18"/>
  <c r="P840" i="18"/>
  <c r="P841" i="18"/>
  <c r="P842" i="18"/>
  <c r="P843" i="18"/>
  <c r="P844" i="18"/>
  <c r="P845" i="18"/>
  <c r="K756" i="18"/>
  <c r="L756" i="18"/>
  <c r="M756" i="18"/>
  <c r="N756" i="18"/>
  <c r="O756" i="18"/>
  <c r="P797" i="18"/>
  <c r="P794" i="18"/>
  <c r="P793" i="18"/>
  <c r="P790" i="18"/>
  <c r="P785" i="18"/>
  <c r="I757" i="18"/>
  <c r="I758" i="18"/>
  <c r="I759" i="18"/>
  <c r="I760" i="18"/>
  <c r="I761" i="18"/>
  <c r="I762" i="18"/>
  <c r="I763" i="18"/>
  <c r="J36" i="18" l="1"/>
  <c r="J35" i="18" s="1"/>
  <c r="I756" i="18"/>
  <c r="I889" i="18" s="1"/>
  <c r="I753" i="18"/>
  <c r="I752" i="18" s="1"/>
  <c r="I751" i="18" s="1"/>
  <c r="I750" i="18" s="1"/>
  <c r="I749" i="18" s="1"/>
  <c r="J753" i="18"/>
  <c r="J752" i="18" s="1"/>
  <c r="J751" i="18" s="1"/>
  <c r="J750" i="18" s="1"/>
  <c r="J749" i="18" s="1"/>
  <c r="K753" i="18"/>
  <c r="K752" i="18" s="1"/>
  <c r="K751" i="18" s="1"/>
  <c r="K750" i="18" s="1"/>
  <c r="K749" i="18" s="1"/>
  <c r="L753" i="18"/>
  <c r="L752" i="18" s="1"/>
  <c r="L751" i="18" s="1"/>
  <c r="L750" i="18" s="1"/>
  <c r="L749" i="18" s="1"/>
  <c r="M753" i="18"/>
  <c r="M752" i="18" s="1"/>
  <c r="M751" i="18" s="1"/>
  <c r="M750" i="18" s="1"/>
  <c r="M749" i="18" s="1"/>
  <c r="N753" i="18"/>
  <c r="N752" i="18" s="1"/>
  <c r="N751" i="18" s="1"/>
  <c r="N750" i="18" s="1"/>
  <c r="N749" i="18" s="1"/>
  <c r="O753" i="18"/>
  <c r="O752" i="18" s="1"/>
  <c r="O751" i="18" s="1"/>
  <c r="O750" i="18" s="1"/>
  <c r="O749" i="18" s="1"/>
  <c r="I745" i="18"/>
  <c r="I744" i="18" s="1"/>
  <c r="I743" i="18" s="1"/>
  <c r="I742" i="18" s="1"/>
  <c r="I741" i="18" s="1"/>
  <c r="J745" i="18"/>
  <c r="J744" i="18" s="1"/>
  <c r="J743" i="18" s="1"/>
  <c r="J742" i="18" s="1"/>
  <c r="J741" i="18" s="1"/>
  <c r="K745" i="18"/>
  <c r="K744" i="18" s="1"/>
  <c r="K743" i="18" s="1"/>
  <c r="K742" i="18" s="1"/>
  <c r="K741" i="18" s="1"/>
  <c r="L745" i="18"/>
  <c r="L744" i="18" s="1"/>
  <c r="L743" i="18" s="1"/>
  <c r="L742" i="18" s="1"/>
  <c r="L741" i="18" s="1"/>
  <c r="M745" i="18"/>
  <c r="M744" i="18" s="1"/>
  <c r="M743" i="18" s="1"/>
  <c r="M742" i="18" s="1"/>
  <c r="M741" i="18" s="1"/>
  <c r="N745" i="18"/>
  <c r="N744" i="18" s="1"/>
  <c r="N743" i="18" s="1"/>
  <c r="N742" i="18" s="1"/>
  <c r="N741" i="18" s="1"/>
  <c r="O745" i="18"/>
  <c r="O744" i="18" s="1"/>
  <c r="O743" i="18" s="1"/>
  <c r="O742" i="18" s="1"/>
  <c r="O741" i="18" s="1"/>
  <c r="I736" i="18"/>
  <c r="I735" i="18" s="1"/>
  <c r="I734" i="18" s="1"/>
  <c r="I733" i="18" s="1"/>
  <c r="J736" i="18"/>
  <c r="J735" i="18" s="1"/>
  <c r="J734" i="18" s="1"/>
  <c r="J733" i="18" s="1"/>
  <c r="K736" i="18"/>
  <c r="K735" i="18" s="1"/>
  <c r="K734" i="18" s="1"/>
  <c r="K733" i="18" s="1"/>
  <c r="L736" i="18"/>
  <c r="L735" i="18" s="1"/>
  <c r="L734" i="18" s="1"/>
  <c r="L733" i="18" s="1"/>
  <c r="M736" i="18"/>
  <c r="M735" i="18" s="1"/>
  <c r="M734" i="18" s="1"/>
  <c r="M733" i="18" s="1"/>
  <c r="N736" i="18"/>
  <c r="N735" i="18" s="1"/>
  <c r="N734" i="18" s="1"/>
  <c r="N733" i="18" s="1"/>
  <c r="O736" i="18"/>
  <c r="O735" i="18" s="1"/>
  <c r="O734" i="18" s="1"/>
  <c r="O733" i="18" s="1"/>
  <c r="J727" i="18"/>
  <c r="J726" i="18" s="1"/>
  <c r="J725" i="18" s="1"/>
  <c r="K727" i="18"/>
  <c r="K726" i="18" s="1"/>
  <c r="K725" i="18" s="1"/>
  <c r="L727" i="18"/>
  <c r="L726" i="18" s="1"/>
  <c r="L725" i="18" s="1"/>
  <c r="M727" i="18"/>
  <c r="M726" i="18" s="1"/>
  <c r="M725" i="18" s="1"/>
  <c r="N727" i="18"/>
  <c r="N726" i="18" s="1"/>
  <c r="N725" i="18" s="1"/>
  <c r="O727" i="18"/>
  <c r="O726" i="18" s="1"/>
  <c r="O725" i="18" s="1"/>
  <c r="P729" i="18"/>
  <c r="I727" i="18"/>
  <c r="I726" i="18" s="1"/>
  <c r="I725" i="18" s="1"/>
  <c r="J716" i="18"/>
  <c r="J715" i="18" s="1"/>
  <c r="P719" i="18"/>
  <c r="P720" i="18"/>
  <c r="P721" i="18"/>
  <c r="P722" i="18"/>
  <c r="P723" i="18"/>
  <c r="P718" i="18"/>
  <c r="I717" i="18"/>
  <c r="I716" i="18" s="1"/>
  <c r="I715" i="18" s="1"/>
  <c r="I709" i="18"/>
  <c r="I708" i="18" s="1"/>
  <c r="J709" i="18"/>
  <c r="J708" i="18" s="1"/>
  <c r="K709" i="18"/>
  <c r="K708" i="18" s="1"/>
  <c r="L709" i="18"/>
  <c r="L708" i="18" s="1"/>
  <c r="M709" i="18"/>
  <c r="M708" i="18" s="1"/>
  <c r="N709" i="18"/>
  <c r="N708" i="18" s="1"/>
  <c r="O709" i="18"/>
  <c r="O708" i="18" s="1"/>
  <c r="P709" i="18"/>
  <c r="P708" i="18" s="1"/>
  <c r="I706" i="18"/>
  <c r="I705" i="18" s="1"/>
  <c r="J706" i="18"/>
  <c r="J705" i="18" s="1"/>
  <c r="K706" i="18"/>
  <c r="K705" i="18" s="1"/>
  <c r="L706" i="18"/>
  <c r="L705" i="18" s="1"/>
  <c r="M706" i="18"/>
  <c r="M705" i="18" s="1"/>
  <c r="N706" i="18"/>
  <c r="N705" i="18" s="1"/>
  <c r="O706" i="18"/>
  <c r="O705" i="18" s="1"/>
  <c r="P706" i="18"/>
  <c r="P705" i="18" s="1"/>
  <c r="I701" i="18"/>
  <c r="I700" i="18" s="1"/>
  <c r="I699" i="18" s="1"/>
  <c r="J701" i="18"/>
  <c r="J700" i="18" s="1"/>
  <c r="J699" i="18" s="1"/>
  <c r="K701" i="18"/>
  <c r="K700" i="18" s="1"/>
  <c r="K699" i="18" s="1"/>
  <c r="L701" i="18"/>
  <c r="L700" i="18" s="1"/>
  <c r="L699" i="18" s="1"/>
  <c r="M701" i="18"/>
  <c r="M700" i="18" s="1"/>
  <c r="M699" i="18" s="1"/>
  <c r="N701" i="18"/>
  <c r="N700" i="18" s="1"/>
  <c r="N699" i="18" s="1"/>
  <c r="O701" i="18"/>
  <c r="O700" i="18" s="1"/>
  <c r="O699" i="18" s="1"/>
  <c r="I694" i="18"/>
  <c r="I692" i="18"/>
  <c r="J692" i="18"/>
  <c r="K692" i="18"/>
  <c r="L692" i="18"/>
  <c r="M692" i="18"/>
  <c r="N692" i="18"/>
  <c r="O692" i="18"/>
  <c r="I690" i="18"/>
  <c r="I688" i="18"/>
  <c r="J688" i="18"/>
  <c r="J687" i="18" s="1"/>
  <c r="J686" i="18" s="1"/>
  <c r="J685" i="18" s="1"/>
  <c r="K688" i="18"/>
  <c r="K687" i="18" s="1"/>
  <c r="K686" i="18" s="1"/>
  <c r="K685" i="18" s="1"/>
  <c r="L688" i="18"/>
  <c r="L687" i="18" s="1"/>
  <c r="L686" i="18" s="1"/>
  <c r="L685" i="18" s="1"/>
  <c r="M688" i="18"/>
  <c r="N688" i="18"/>
  <c r="N687" i="18" s="1"/>
  <c r="N686" i="18" s="1"/>
  <c r="N685" i="18" s="1"/>
  <c r="O688" i="18"/>
  <c r="O687" i="18" s="1"/>
  <c r="O686" i="18" s="1"/>
  <c r="O685" i="18" s="1"/>
  <c r="I683" i="18"/>
  <c r="I682" i="18" s="1"/>
  <c r="J683" i="18"/>
  <c r="J682" i="18" s="1"/>
  <c r="K683" i="18"/>
  <c r="K682" i="18" s="1"/>
  <c r="L683" i="18"/>
  <c r="L682" i="18" s="1"/>
  <c r="M683" i="18"/>
  <c r="M682" i="18" s="1"/>
  <c r="N683" i="18"/>
  <c r="N682" i="18" s="1"/>
  <c r="O683" i="18"/>
  <c r="O682" i="18" s="1"/>
  <c r="I680" i="18"/>
  <c r="I679" i="18" s="1"/>
  <c r="I677" i="18"/>
  <c r="I676" i="18" s="1"/>
  <c r="I674" i="18"/>
  <c r="I672" i="18" s="1"/>
  <c r="J672" i="18"/>
  <c r="K672" i="18"/>
  <c r="L672" i="18"/>
  <c r="M672" i="18"/>
  <c r="N672" i="18"/>
  <c r="O672" i="18"/>
  <c r="I666" i="18"/>
  <c r="I665" i="18" s="1"/>
  <c r="I664" i="18" s="1"/>
  <c r="I663" i="18" s="1"/>
  <c r="I662" i="18" s="1"/>
  <c r="I656" i="18"/>
  <c r="I655" i="18" s="1"/>
  <c r="I654" i="18" s="1"/>
  <c r="I653" i="18" s="1"/>
  <c r="I652" i="18" s="1"/>
  <c r="J656" i="18"/>
  <c r="J655" i="18" s="1"/>
  <c r="J654" i="18" s="1"/>
  <c r="J653" i="18" s="1"/>
  <c r="J652" i="18" s="1"/>
  <c r="K656" i="18"/>
  <c r="K655" i="18" s="1"/>
  <c r="K654" i="18" s="1"/>
  <c r="K653" i="18" s="1"/>
  <c r="K652" i="18" s="1"/>
  <c r="L656" i="18"/>
  <c r="L655" i="18" s="1"/>
  <c r="L654" i="18" s="1"/>
  <c r="L653" i="18" s="1"/>
  <c r="L652" i="18" s="1"/>
  <c r="M656" i="18"/>
  <c r="M655" i="18" s="1"/>
  <c r="M654" i="18" s="1"/>
  <c r="M653" i="18" s="1"/>
  <c r="M652" i="18" s="1"/>
  <c r="N656" i="18"/>
  <c r="N655" i="18" s="1"/>
  <c r="N654" i="18" s="1"/>
  <c r="N653" i="18" s="1"/>
  <c r="N652" i="18" s="1"/>
  <c r="O656" i="18"/>
  <c r="O655" i="18" s="1"/>
  <c r="O654" i="18" s="1"/>
  <c r="O653" i="18" s="1"/>
  <c r="O652" i="18" s="1"/>
  <c r="I648" i="18"/>
  <c r="I647" i="18" s="1"/>
  <c r="J648" i="18"/>
  <c r="J647" i="18" s="1"/>
  <c r="K648" i="18"/>
  <c r="K647" i="18" s="1"/>
  <c r="L648" i="18"/>
  <c r="L647" i="18" s="1"/>
  <c r="M648" i="18"/>
  <c r="M647" i="18" s="1"/>
  <c r="N648" i="18"/>
  <c r="N647" i="18" s="1"/>
  <c r="O648" i="18"/>
  <c r="O647" i="18" s="1"/>
  <c r="I643" i="18"/>
  <c r="J643" i="18"/>
  <c r="K643" i="18"/>
  <c r="L643" i="18"/>
  <c r="M643" i="18"/>
  <c r="N643" i="18"/>
  <c r="O643" i="18"/>
  <c r="I640" i="18"/>
  <c r="J640" i="18"/>
  <c r="K640" i="18"/>
  <c r="L640" i="18"/>
  <c r="M640" i="18"/>
  <c r="N640" i="18"/>
  <c r="O640" i="18"/>
  <c r="I635" i="18"/>
  <c r="J635" i="18"/>
  <c r="K635" i="18"/>
  <c r="L635" i="18"/>
  <c r="M635" i="18"/>
  <c r="N635" i="18"/>
  <c r="O635" i="18"/>
  <c r="I633" i="18"/>
  <c r="J633" i="18"/>
  <c r="K633" i="18"/>
  <c r="L633" i="18"/>
  <c r="M633" i="18"/>
  <c r="N633" i="18"/>
  <c r="O633" i="18"/>
  <c r="I630" i="18"/>
  <c r="I629" i="18" s="1"/>
  <c r="J630" i="18"/>
  <c r="J629" i="18" s="1"/>
  <c r="K630" i="18"/>
  <c r="K629" i="18" s="1"/>
  <c r="L630" i="18"/>
  <c r="L629" i="18" s="1"/>
  <c r="M630" i="18"/>
  <c r="M629" i="18" s="1"/>
  <c r="N630" i="18"/>
  <c r="N629" i="18" s="1"/>
  <c r="O630" i="18"/>
  <c r="O629" i="18" s="1"/>
  <c r="I622" i="18"/>
  <c r="J622" i="18"/>
  <c r="K622" i="18"/>
  <c r="L622" i="18"/>
  <c r="M622" i="18"/>
  <c r="N622" i="18"/>
  <c r="O622" i="18"/>
  <c r="I617" i="18"/>
  <c r="J617" i="18"/>
  <c r="K617" i="18"/>
  <c r="L617" i="18"/>
  <c r="M617" i="18"/>
  <c r="N617" i="18"/>
  <c r="O617" i="18"/>
  <c r="I600" i="18"/>
  <c r="I596" i="18" s="1"/>
  <c r="P611" i="18"/>
  <c r="I612" i="18"/>
  <c r="J612" i="18"/>
  <c r="K612" i="18"/>
  <c r="L612" i="18"/>
  <c r="M612" i="18"/>
  <c r="N612" i="18"/>
  <c r="O612" i="18"/>
  <c r="P601" i="18"/>
  <c r="J600" i="18"/>
  <c r="J596" i="18" s="1"/>
  <c r="K600" i="18"/>
  <c r="K596" i="18" s="1"/>
  <c r="L600" i="18"/>
  <c r="L596" i="18" s="1"/>
  <c r="M600" i="18"/>
  <c r="M596" i="18" s="1"/>
  <c r="N600" i="18"/>
  <c r="N596" i="18" s="1"/>
  <c r="O600" i="18"/>
  <c r="O596" i="18" s="1"/>
  <c r="I588" i="18"/>
  <c r="I587" i="18" s="1"/>
  <c r="I586" i="18" s="1"/>
  <c r="J588" i="18"/>
  <c r="J587" i="18" s="1"/>
  <c r="J586" i="18" s="1"/>
  <c r="K588" i="18"/>
  <c r="K587" i="18" s="1"/>
  <c r="K586" i="18" s="1"/>
  <c r="L588" i="18"/>
  <c r="L587" i="18" s="1"/>
  <c r="L586" i="18" s="1"/>
  <c r="M588" i="18"/>
  <c r="M587" i="18" s="1"/>
  <c r="M586" i="18" s="1"/>
  <c r="N588" i="18"/>
  <c r="N587" i="18" s="1"/>
  <c r="N586" i="18" s="1"/>
  <c r="O588" i="18"/>
  <c r="O587" i="18" s="1"/>
  <c r="O586" i="18" s="1"/>
  <c r="I581" i="18"/>
  <c r="I580" i="18" s="1"/>
  <c r="J581" i="18"/>
  <c r="J580" i="18" s="1"/>
  <c r="K581" i="18"/>
  <c r="K580" i="18" s="1"/>
  <c r="L581" i="18"/>
  <c r="L580" i="18" s="1"/>
  <c r="M581" i="18"/>
  <c r="M580" i="18" s="1"/>
  <c r="N581" i="18"/>
  <c r="N580" i="18" s="1"/>
  <c r="O581" i="18"/>
  <c r="O580" i="18" s="1"/>
  <c r="I573" i="18"/>
  <c r="I570" i="18" s="1"/>
  <c r="J573" i="18"/>
  <c r="J570" i="18" s="1"/>
  <c r="K573" i="18"/>
  <c r="K570" i="18" s="1"/>
  <c r="L573" i="18"/>
  <c r="L570" i="18" s="1"/>
  <c r="M573" i="18"/>
  <c r="M570" i="18" s="1"/>
  <c r="N573" i="18"/>
  <c r="N570" i="18" s="1"/>
  <c r="O573" i="18"/>
  <c r="O570" i="18" s="1"/>
  <c r="I563" i="18"/>
  <c r="I560" i="18" s="1"/>
  <c r="J563" i="18"/>
  <c r="J560" i="18" s="1"/>
  <c r="K563" i="18"/>
  <c r="K560" i="18" s="1"/>
  <c r="L563" i="18"/>
  <c r="L560" i="18" s="1"/>
  <c r="M563" i="18"/>
  <c r="M560" i="18" s="1"/>
  <c r="N563" i="18"/>
  <c r="N560" i="18" s="1"/>
  <c r="O563" i="18"/>
  <c r="O560" i="18" s="1"/>
  <c r="I553" i="18"/>
  <c r="I550" i="18" s="1"/>
  <c r="J553" i="18"/>
  <c r="J550" i="18" s="1"/>
  <c r="K553" i="18"/>
  <c r="K550" i="18" s="1"/>
  <c r="L553" i="18"/>
  <c r="M553" i="18"/>
  <c r="N553" i="18"/>
  <c r="N550" i="18" s="1"/>
  <c r="O553" i="18"/>
  <c r="O550" i="18" s="1"/>
  <c r="L550" i="18"/>
  <c r="M550" i="18"/>
  <c r="P538" i="18"/>
  <c r="I541" i="18"/>
  <c r="I537" i="18" s="1"/>
  <c r="J541" i="18"/>
  <c r="J537" i="18" s="1"/>
  <c r="K541" i="18"/>
  <c r="K537" i="18" s="1"/>
  <c r="L541" i="18"/>
  <c r="M541" i="18"/>
  <c r="N541" i="18"/>
  <c r="N537" i="18" s="1"/>
  <c r="O541" i="18"/>
  <c r="O537" i="18" s="1"/>
  <c r="L537" i="18"/>
  <c r="M537" i="18"/>
  <c r="P479" i="18"/>
  <c r="P480" i="18"/>
  <c r="P481" i="18"/>
  <c r="P482" i="18"/>
  <c r="P483" i="18"/>
  <c r="P484" i="18"/>
  <c r="P485" i="18"/>
  <c r="P486" i="18"/>
  <c r="P487" i="18"/>
  <c r="P488" i="18"/>
  <c r="P489" i="18"/>
  <c r="P490" i="18"/>
  <c r="P491" i="18"/>
  <c r="P492" i="18"/>
  <c r="P493" i="18"/>
  <c r="P494" i="18"/>
  <c r="P495" i="18"/>
  <c r="P478" i="18"/>
  <c r="J477" i="18"/>
  <c r="J476" i="18" s="1"/>
  <c r="J475" i="18" s="1"/>
  <c r="K477" i="18"/>
  <c r="K476" i="18" s="1"/>
  <c r="K475" i="18" s="1"/>
  <c r="L477" i="18"/>
  <c r="L476" i="18" s="1"/>
  <c r="L475" i="18" s="1"/>
  <c r="M477" i="18"/>
  <c r="M476" i="18" s="1"/>
  <c r="M475" i="18" s="1"/>
  <c r="N477" i="18"/>
  <c r="N476" i="18" s="1"/>
  <c r="N475" i="18" s="1"/>
  <c r="O477" i="18"/>
  <c r="O476" i="18" s="1"/>
  <c r="O475" i="18" s="1"/>
  <c r="P457" i="18"/>
  <c r="P360" i="18"/>
  <c r="P359" i="18" s="1"/>
  <c r="P358" i="18" s="1"/>
  <c r="J529" i="18"/>
  <c r="J528" i="18" s="1"/>
  <c r="J527" i="18" s="1"/>
  <c r="K529" i="18"/>
  <c r="K528" i="18" s="1"/>
  <c r="K527" i="18" s="1"/>
  <c r="L529" i="18"/>
  <c r="L528" i="18" s="1"/>
  <c r="L527" i="18" s="1"/>
  <c r="M529" i="18"/>
  <c r="M528" i="18" s="1"/>
  <c r="M527" i="18" s="1"/>
  <c r="N529" i="18"/>
  <c r="N528" i="18" s="1"/>
  <c r="N527" i="18" s="1"/>
  <c r="O529" i="18"/>
  <c r="O528" i="18" s="1"/>
  <c r="O527" i="18" s="1"/>
  <c r="J525" i="18"/>
  <c r="J524" i="18" s="1"/>
  <c r="J523" i="18" s="1"/>
  <c r="J522" i="18" s="1"/>
  <c r="K525" i="18"/>
  <c r="K524" i="18" s="1"/>
  <c r="K523" i="18" s="1"/>
  <c r="K522" i="18" s="1"/>
  <c r="L525" i="18"/>
  <c r="L524" i="18" s="1"/>
  <c r="L523" i="18" s="1"/>
  <c r="L522" i="18" s="1"/>
  <c r="M525" i="18"/>
  <c r="M524" i="18" s="1"/>
  <c r="M523" i="18" s="1"/>
  <c r="M522" i="18" s="1"/>
  <c r="N525" i="18"/>
  <c r="N524" i="18" s="1"/>
  <c r="N523" i="18" s="1"/>
  <c r="N522" i="18" s="1"/>
  <c r="O525" i="18"/>
  <c r="O524" i="18" s="1"/>
  <c r="O523" i="18" s="1"/>
  <c r="O522" i="18" s="1"/>
  <c r="J518" i="18"/>
  <c r="J517" i="18" s="1"/>
  <c r="J516" i="18" s="1"/>
  <c r="J515" i="18" s="1"/>
  <c r="J514" i="18" s="1"/>
  <c r="K518" i="18"/>
  <c r="K517" i="18" s="1"/>
  <c r="K516" i="18" s="1"/>
  <c r="K515" i="18" s="1"/>
  <c r="K514" i="18" s="1"/>
  <c r="L518" i="18"/>
  <c r="L517" i="18" s="1"/>
  <c r="L516" i="18" s="1"/>
  <c r="L515" i="18" s="1"/>
  <c r="L514" i="18" s="1"/>
  <c r="M518" i="18"/>
  <c r="M517" i="18" s="1"/>
  <c r="M516" i="18" s="1"/>
  <c r="M515" i="18" s="1"/>
  <c r="M514" i="18" s="1"/>
  <c r="N518" i="18"/>
  <c r="N517" i="18" s="1"/>
  <c r="N516" i="18" s="1"/>
  <c r="N515" i="18" s="1"/>
  <c r="N514" i="18" s="1"/>
  <c r="O518" i="18"/>
  <c r="O517" i="18" s="1"/>
  <c r="O516" i="18" s="1"/>
  <c r="O515" i="18" s="1"/>
  <c r="O514" i="18" s="1"/>
  <c r="J512" i="18"/>
  <c r="J511" i="18" s="1"/>
  <c r="J510" i="18" s="1"/>
  <c r="K512" i="18"/>
  <c r="K511" i="18" s="1"/>
  <c r="K510" i="18" s="1"/>
  <c r="L512" i="18"/>
  <c r="L511" i="18" s="1"/>
  <c r="L510" i="18" s="1"/>
  <c r="M512" i="18"/>
  <c r="M511" i="18" s="1"/>
  <c r="M510" i="18" s="1"/>
  <c r="N512" i="18"/>
  <c r="N511" i="18" s="1"/>
  <c r="N510" i="18" s="1"/>
  <c r="O512" i="18"/>
  <c r="O511" i="18" s="1"/>
  <c r="O510" i="18" s="1"/>
  <c r="J508" i="18"/>
  <c r="J507" i="18" s="1"/>
  <c r="J506" i="18" s="1"/>
  <c r="K508" i="18"/>
  <c r="K507" i="18" s="1"/>
  <c r="K506" i="18" s="1"/>
  <c r="L508" i="18"/>
  <c r="L507" i="18" s="1"/>
  <c r="L506" i="18" s="1"/>
  <c r="M508" i="18"/>
  <c r="M507" i="18" s="1"/>
  <c r="M506" i="18" s="1"/>
  <c r="N508" i="18"/>
  <c r="N507" i="18" s="1"/>
  <c r="N506" i="18" s="1"/>
  <c r="O508" i="18"/>
  <c r="O507" i="18" s="1"/>
  <c r="O506" i="18" s="1"/>
  <c r="J503" i="18"/>
  <c r="J502" i="18" s="1"/>
  <c r="J501" i="18" s="1"/>
  <c r="K503" i="18"/>
  <c r="K502" i="18" s="1"/>
  <c r="K501" i="18" s="1"/>
  <c r="L503" i="18"/>
  <c r="L502" i="18" s="1"/>
  <c r="L501" i="18" s="1"/>
  <c r="M503" i="18"/>
  <c r="M502" i="18" s="1"/>
  <c r="M501" i="18" s="1"/>
  <c r="N503" i="18"/>
  <c r="N502" i="18" s="1"/>
  <c r="N501" i="18" s="1"/>
  <c r="O503" i="18"/>
  <c r="O502" i="18" s="1"/>
  <c r="O501" i="18" s="1"/>
  <c r="J498" i="18"/>
  <c r="J497" i="18" s="1"/>
  <c r="J496" i="18" s="1"/>
  <c r="K498" i="18"/>
  <c r="K497" i="18" s="1"/>
  <c r="K496" i="18" s="1"/>
  <c r="L498" i="18"/>
  <c r="L497" i="18" s="1"/>
  <c r="L496" i="18" s="1"/>
  <c r="M498" i="18"/>
  <c r="M497" i="18" s="1"/>
  <c r="M496" i="18" s="1"/>
  <c r="N498" i="18"/>
  <c r="N497" i="18" s="1"/>
  <c r="N496" i="18" s="1"/>
  <c r="O498" i="18"/>
  <c r="O497" i="18" s="1"/>
  <c r="O496" i="18" s="1"/>
  <c r="I477" i="18"/>
  <c r="I476" i="18" s="1"/>
  <c r="I475" i="18" s="1"/>
  <c r="J468" i="18"/>
  <c r="J467" i="18" s="1"/>
  <c r="J462" i="18"/>
  <c r="J461" i="18" s="1"/>
  <c r="J456" i="18"/>
  <c r="J455" i="18" s="1"/>
  <c r="K455" i="18"/>
  <c r="L455" i="18"/>
  <c r="M455" i="18"/>
  <c r="N455" i="18"/>
  <c r="O455" i="18"/>
  <c r="J436" i="18"/>
  <c r="J435" i="18" s="1"/>
  <c r="J434" i="18" s="1"/>
  <c r="K436" i="18"/>
  <c r="K435" i="18" s="1"/>
  <c r="K434" i="18" s="1"/>
  <c r="L436" i="18"/>
  <c r="L435" i="18" s="1"/>
  <c r="L434" i="18" s="1"/>
  <c r="M436" i="18"/>
  <c r="M435" i="18" s="1"/>
  <c r="M434" i="18" s="1"/>
  <c r="N436" i="18"/>
  <c r="N435" i="18" s="1"/>
  <c r="N434" i="18" s="1"/>
  <c r="O436" i="18"/>
  <c r="O435" i="18" s="1"/>
  <c r="O434" i="18" s="1"/>
  <c r="J429" i="18"/>
  <c r="J428" i="18" s="1"/>
  <c r="J427" i="18" s="1"/>
  <c r="K429" i="18"/>
  <c r="K428" i="18" s="1"/>
  <c r="K427" i="18" s="1"/>
  <c r="L429" i="18"/>
  <c r="L428" i="18" s="1"/>
  <c r="L427" i="18" s="1"/>
  <c r="M429" i="18"/>
  <c r="M428" i="18" s="1"/>
  <c r="M427" i="18" s="1"/>
  <c r="N429" i="18"/>
  <c r="N428" i="18" s="1"/>
  <c r="N427" i="18" s="1"/>
  <c r="O429" i="18"/>
  <c r="O428" i="18" s="1"/>
  <c r="O427" i="18" s="1"/>
  <c r="J425" i="18"/>
  <c r="K425" i="18"/>
  <c r="L425" i="18"/>
  <c r="M425" i="18"/>
  <c r="N425" i="18"/>
  <c r="O425" i="18"/>
  <c r="J423" i="18"/>
  <c r="K423" i="18"/>
  <c r="L423" i="18"/>
  <c r="M423" i="18"/>
  <c r="N423" i="18"/>
  <c r="O423" i="18"/>
  <c r="J421" i="18"/>
  <c r="K421" i="18"/>
  <c r="L421" i="18"/>
  <c r="M421" i="18"/>
  <c r="N421" i="18"/>
  <c r="O421" i="18"/>
  <c r="J419" i="18"/>
  <c r="K419" i="18"/>
  <c r="L419" i="18"/>
  <c r="M419" i="18"/>
  <c r="N419" i="18"/>
  <c r="O419" i="18"/>
  <c r="J416" i="18"/>
  <c r="J415" i="18" s="1"/>
  <c r="K416" i="18"/>
  <c r="K415" i="18" s="1"/>
  <c r="L416" i="18"/>
  <c r="L415" i="18" s="1"/>
  <c r="M416" i="18"/>
  <c r="M415" i="18" s="1"/>
  <c r="N416" i="18"/>
  <c r="N415" i="18" s="1"/>
  <c r="O416" i="18"/>
  <c r="O415" i="18" s="1"/>
  <c r="J411" i="18"/>
  <c r="J410" i="18" s="1"/>
  <c r="J409" i="18" s="1"/>
  <c r="K411" i="18"/>
  <c r="K410" i="18" s="1"/>
  <c r="K409" i="18" s="1"/>
  <c r="L411" i="18"/>
  <c r="L410" i="18" s="1"/>
  <c r="L409" i="18" s="1"/>
  <c r="M411" i="18"/>
  <c r="M410" i="18" s="1"/>
  <c r="M409" i="18" s="1"/>
  <c r="N411" i="18"/>
  <c r="N410" i="18" s="1"/>
  <c r="N409" i="18" s="1"/>
  <c r="O411" i="18"/>
  <c r="O410" i="18" s="1"/>
  <c r="O409" i="18" s="1"/>
  <c r="J401" i="18"/>
  <c r="J400" i="18" s="1"/>
  <c r="J399" i="18" s="1"/>
  <c r="K401" i="18"/>
  <c r="K400" i="18" s="1"/>
  <c r="K399" i="18" s="1"/>
  <c r="L401" i="18"/>
  <c r="L400" i="18" s="1"/>
  <c r="L399" i="18" s="1"/>
  <c r="M401" i="18"/>
  <c r="M400" i="18" s="1"/>
  <c r="M399" i="18" s="1"/>
  <c r="N401" i="18"/>
  <c r="N400" i="18" s="1"/>
  <c r="N399" i="18" s="1"/>
  <c r="O401" i="18"/>
  <c r="O400" i="18" s="1"/>
  <c r="O399" i="18" s="1"/>
  <c r="J391" i="18"/>
  <c r="J390" i="18" s="1"/>
  <c r="J389" i="18" s="1"/>
  <c r="K391" i="18"/>
  <c r="K390" i="18" s="1"/>
  <c r="K389" i="18" s="1"/>
  <c r="L391" i="18"/>
  <c r="L390" i="18" s="1"/>
  <c r="L389" i="18" s="1"/>
  <c r="M391" i="18"/>
  <c r="M390" i="18" s="1"/>
  <c r="M389" i="18" s="1"/>
  <c r="N391" i="18"/>
  <c r="N390" i="18" s="1"/>
  <c r="N389" i="18" s="1"/>
  <c r="O391" i="18"/>
  <c r="O390" i="18" s="1"/>
  <c r="O389" i="18" s="1"/>
  <c r="J386" i="18"/>
  <c r="J385" i="18" s="1"/>
  <c r="K386" i="18"/>
  <c r="K385" i="18" s="1"/>
  <c r="L386" i="18"/>
  <c r="L385" i="18" s="1"/>
  <c r="M386" i="18"/>
  <c r="M385" i="18" s="1"/>
  <c r="N386" i="18"/>
  <c r="N385" i="18" s="1"/>
  <c r="O386" i="18"/>
  <c r="O385" i="18" s="1"/>
  <c r="J380" i="18"/>
  <c r="J379" i="18" s="1"/>
  <c r="K379" i="18"/>
  <c r="L379" i="18"/>
  <c r="M379" i="18"/>
  <c r="N379" i="18"/>
  <c r="O379" i="18"/>
  <c r="J364" i="18"/>
  <c r="J363" i="18" s="1"/>
  <c r="K363" i="18"/>
  <c r="L363" i="18"/>
  <c r="M363" i="18"/>
  <c r="N363" i="18"/>
  <c r="O363" i="18"/>
  <c r="J359" i="18"/>
  <c r="J358" i="18" s="1"/>
  <c r="K359" i="18"/>
  <c r="K358" i="18" s="1"/>
  <c r="L359" i="18"/>
  <c r="L358" i="18" s="1"/>
  <c r="M359" i="18"/>
  <c r="M358" i="18" s="1"/>
  <c r="N359" i="18"/>
  <c r="N358" i="18" s="1"/>
  <c r="O359" i="18"/>
  <c r="O358" i="18" s="1"/>
  <c r="I529" i="18"/>
  <c r="I528" i="18" s="1"/>
  <c r="I527" i="18" s="1"/>
  <c r="I525" i="18"/>
  <c r="I524" i="18" s="1"/>
  <c r="I523" i="18" s="1"/>
  <c r="I522" i="18" s="1"/>
  <c r="P521" i="18"/>
  <c r="I518" i="18"/>
  <c r="I517" i="18" s="1"/>
  <c r="I516" i="18" s="1"/>
  <c r="I515" i="18" s="1"/>
  <c r="I514" i="18" s="1"/>
  <c r="I512" i="18"/>
  <c r="I511" i="18" s="1"/>
  <c r="I510" i="18" s="1"/>
  <c r="I508" i="18"/>
  <c r="I507" i="18" s="1"/>
  <c r="I506" i="18" s="1"/>
  <c r="I503" i="18"/>
  <c r="I502" i="18" s="1"/>
  <c r="I501" i="18" s="1"/>
  <c r="I498" i="18"/>
  <c r="I497" i="18" s="1"/>
  <c r="I496" i="18" s="1"/>
  <c r="I473" i="18"/>
  <c r="I468" i="18"/>
  <c r="I467" i="18" s="1"/>
  <c r="I462" i="18"/>
  <c r="I461" i="18" s="1"/>
  <c r="I456" i="18"/>
  <c r="I455" i="18" s="1"/>
  <c r="I444" i="18"/>
  <c r="I443" i="18" s="1"/>
  <c r="P451" i="18"/>
  <c r="P449" i="18"/>
  <c r="P450" i="18"/>
  <c r="P448" i="18"/>
  <c r="P447" i="18"/>
  <c r="P446" i="18"/>
  <c r="P438" i="18"/>
  <c r="P439" i="18"/>
  <c r="P440" i="18"/>
  <c r="P441" i="18"/>
  <c r="P442" i="18"/>
  <c r="P437" i="18"/>
  <c r="I436" i="18"/>
  <c r="I435" i="18" s="1"/>
  <c r="I434" i="18" s="1"/>
  <c r="I429" i="18"/>
  <c r="I428" i="18" s="1"/>
  <c r="I427" i="18" s="1"/>
  <c r="I425" i="18"/>
  <c r="I423" i="18"/>
  <c r="I421" i="18"/>
  <c r="I419" i="18"/>
  <c r="I416" i="18"/>
  <c r="I415" i="18" s="1"/>
  <c r="I411" i="18"/>
  <c r="I410" i="18" s="1"/>
  <c r="I409" i="18" s="1"/>
  <c r="I401" i="18"/>
  <c r="I400" i="18" s="1"/>
  <c r="I399" i="18" s="1"/>
  <c r="P393" i="18"/>
  <c r="P394" i="18"/>
  <c r="P395" i="18"/>
  <c r="P396" i="18"/>
  <c r="P397" i="18"/>
  <c r="P398" i="18"/>
  <c r="I391" i="18"/>
  <c r="I390" i="18" s="1"/>
  <c r="I389" i="18" s="1"/>
  <c r="I386" i="18"/>
  <c r="I385" i="18" s="1"/>
  <c r="I380" i="18"/>
  <c r="I379" i="18" s="1"/>
  <c r="I375" i="18"/>
  <c r="I374" i="18" s="1"/>
  <c r="J375" i="18"/>
  <c r="J374" i="18" s="1"/>
  <c r="K375" i="18"/>
  <c r="K374" i="18" s="1"/>
  <c r="L375" i="18"/>
  <c r="L374" i="18" s="1"/>
  <c r="M375" i="18"/>
  <c r="M374" i="18" s="1"/>
  <c r="N375" i="18"/>
  <c r="N374" i="18" s="1"/>
  <c r="O374" i="18"/>
  <c r="I370" i="18"/>
  <c r="I369" i="18" s="1"/>
  <c r="J370" i="18"/>
  <c r="J369" i="18" s="1"/>
  <c r="K370" i="18"/>
  <c r="K369" i="18" s="1"/>
  <c r="L370" i="18"/>
  <c r="L369" i="18" s="1"/>
  <c r="M370" i="18"/>
  <c r="M369" i="18" s="1"/>
  <c r="N370" i="18"/>
  <c r="N369" i="18" s="1"/>
  <c r="O370" i="18"/>
  <c r="O369" i="18" s="1"/>
  <c r="I364" i="18"/>
  <c r="I363" i="18" s="1"/>
  <c r="I359" i="18"/>
  <c r="I358" i="18" s="1"/>
  <c r="I354" i="18"/>
  <c r="J354" i="18"/>
  <c r="K354" i="18"/>
  <c r="L354" i="18"/>
  <c r="M354" i="18"/>
  <c r="N354" i="18"/>
  <c r="O354" i="18"/>
  <c r="I352" i="18"/>
  <c r="J352" i="18"/>
  <c r="K352" i="18"/>
  <c r="L352" i="18"/>
  <c r="M352" i="18"/>
  <c r="N352" i="18"/>
  <c r="O352" i="18"/>
  <c r="I350" i="18"/>
  <c r="J350" i="18"/>
  <c r="K350" i="18"/>
  <c r="L350" i="18"/>
  <c r="M350" i="18"/>
  <c r="N350" i="18"/>
  <c r="O350" i="18"/>
  <c r="I348" i="18"/>
  <c r="J348" i="18"/>
  <c r="K348" i="18"/>
  <c r="L348" i="18"/>
  <c r="M348" i="18"/>
  <c r="N348" i="18"/>
  <c r="O348" i="18"/>
  <c r="I342" i="18"/>
  <c r="J342" i="18"/>
  <c r="K342" i="18"/>
  <c r="L342" i="18"/>
  <c r="M342" i="18"/>
  <c r="N342" i="18"/>
  <c r="O342" i="18"/>
  <c r="J340" i="18"/>
  <c r="K340" i="18"/>
  <c r="L340" i="18"/>
  <c r="M340" i="18"/>
  <c r="N340" i="18"/>
  <c r="O340" i="18"/>
  <c r="I340" i="18"/>
  <c r="P336" i="18"/>
  <c r="P335" i="18" s="1"/>
  <c r="P334" i="18" s="1"/>
  <c r="P333" i="18" s="1"/>
  <c r="P332" i="18" s="1"/>
  <c r="I335" i="18"/>
  <c r="I334" i="18" s="1"/>
  <c r="I333" i="18" s="1"/>
  <c r="I332" i="18" s="1"/>
  <c r="J335" i="18"/>
  <c r="J334" i="18" s="1"/>
  <c r="J333" i="18" s="1"/>
  <c r="J332" i="18" s="1"/>
  <c r="K335" i="18"/>
  <c r="K334" i="18" s="1"/>
  <c r="K333" i="18" s="1"/>
  <c r="K332" i="18" s="1"/>
  <c r="L335" i="18"/>
  <c r="L334" i="18" s="1"/>
  <c r="L333" i="18" s="1"/>
  <c r="L332" i="18" s="1"/>
  <c r="M335" i="18"/>
  <c r="M334" i="18" s="1"/>
  <c r="M333" i="18" s="1"/>
  <c r="M332" i="18" s="1"/>
  <c r="N335" i="18"/>
  <c r="N334" i="18" s="1"/>
  <c r="N333" i="18" s="1"/>
  <c r="N332" i="18" s="1"/>
  <c r="O335" i="18"/>
  <c r="O334" i="18" s="1"/>
  <c r="O333" i="18" s="1"/>
  <c r="O332" i="18" s="1"/>
  <c r="P331" i="18"/>
  <c r="P330" i="18" s="1"/>
  <c r="P329" i="18" s="1"/>
  <c r="P328" i="18" s="1"/>
  <c r="P326" i="18"/>
  <c r="I330" i="18"/>
  <c r="I329" i="18" s="1"/>
  <c r="I328" i="18" s="1"/>
  <c r="J330" i="18"/>
  <c r="J329" i="18" s="1"/>
  <c r="J328" i="18" s="1"/>
  <c r="K330" i="18"/>
  <c r="K329" i="18" s="1"/>
  <c r="K328" i="18" s="1"/>
  <c r="L330" i="18"/>
  <c r="L329" i="18" s="1"/>
  <c r="L328" i="18" s="1"/>
  <c r="M330" i="18"/>
  <c r="M329" i="18" s="1"/>
  <c r="M328" i="18" s="1"/>
  <c r="N330" i="18"/>
  <c r="N329" i="18" s="1"/>
  <c r="N328" i="18" s="1"/>
  <c r="O330" i="18"/>
  <c r="O329" i="18" s="1"/>
  <c r="O328" i="18" s="1"/>
  <c r="P325" i="18"/>
  <c r="P324" i="18" s="1"/>
  <c r="P323" i="18" s="1"/>
  <c r="P322" i="18" s="1"/>
  <c r="P321" i="18" s="1"/>
  <c r="P312" i="18"/>
  <c r="J324" i="18"/>
  <c r="J323" i="18" s="1"/>
  <c r="J322" i="18" s="1"/>
  <c r="J321" i="18" s="1"/>
  <c r="K324" i="18"/>
  <c r="K323" i="18" s="1"/>
  <c r="K322" i="18" s="1"/>
  <c r="K321" i="18" s="1"/>
  <c r="L324" i="18"/>
  <c r="L323" i="18" s="1"/>
  <c r="L322" i="18" s="1"/>
  <c r="L321" i="18" s="1"/>
  <c r="M324" i="18"/>
  <c r="M323" i="18" s="1"/>
  <c r="M322" i="18" s="1"/>
  <c r="M321" i="18" s="1"/>
  <c r="N324" i="18"/>
  <c r="N323" i="18" s="1"/>
  <c r="N322" i="18" s="1"/>
  <c r="N321" i="18" s="1"/>
  <c r="O324" i="18"/>
  <c r="O323" i="18" s="1"/>
  <c r="O322" i="18" s="1"/>
  <c r="O321" i="18" s="1"/>
  <c r="J315" i="18"/>
  <c r="J314" i="18" s="1"/>
  <c r="K315" i="18"/>
  <c r="K314" i="18" s="1"/>
  <c r="L315" i="18"/>
  <c r="L314" i="18" s="1"/>
  <c r="M315" i="18"/>
  <c r="M314" i="18" s="1"/>
  <c r="N315" i="18"/>
  <c r="N314" i="18" s="1"/>
  <c r="O315" i="18"/>
  <c r="O314" i="18" s="1"/>
  <c r="J195" i="18"/>
  <c r="J194" i="18" s="1"/>
  <c r="J193" i="18" s="1"/>
  <c r="J192" i="18" s="1"/>
  <c r="K195" i="18"/>
  <c r="K194" i="18" s="1"/>
  <c r="K193" i="18" s="1"/>
  <c r="K192" i="18" s="1"/>
  <c r="L195" i="18"/>
  <c r="L194" i="18" s="1"/>
  <c r="L193" i="18" s="1"/>
  <c r="L192" i="18" s="1"/>
  <c r="M195" i="18"/>
  <c r="M194" i="18" s="1"/>
  <c r="M193" i="18" s="1"/>
  <c r="M192" i="18" s="1"/>
  <c r="N195" i="18"/>
  <c r="N194" i="18" s="1"/>
  <c r="N193" i="18" s="1"/>
  <c r="N192" i="18" s="1"/>
  <c r="O195" i="18"/>
  <c r="O194" i="18" s="1"/>
  <c r="O193" i="18" s="1"/>
  <c r="O192" i="18" s="1"/>
  <c r="I324" i="18"/>
  <c r="I323" i="18" s="1"/>
  <c r="I322" i="18" s="1"/>
  <c r="I321" i="18" s="1"/>
  <c r="I315" i="18"/>
  <c r="I314" i="18" s="1"/>
  <c r="I311" i="18"/>
  <c r="I309" i="18"/>
  <c r="J264" i="18"/>
  <c r="K264" i="18"/>
  <c r="L264" i="18"/>
  <c r="M264" i="18"/>
  <c r="N264" i="18"/>
  <c r="O264" i="18"/>
  <c r="I264" i="18"/>
  <c r="P294" i="18"/>
  <c r="P295" i="18"/>
  <c r="P296" i="18"/>
  <c r="P297" i="18"/>
  <c r="P298" i="18"/>
  <c r="P299" i="18"/>
  <c r="P300" i="18"/>
  <c r="P301" i="18"/>
  <c r="P302" i="18"/>
  <c r="P304" i="18"/>
  <c r="P305" i="18"/>
  <c r="P250" i="18"/>
  <c r="P251" i="18"/>
  <c r="P252" i="18"/>
  <c r="P253" i="18"/>
  <c r="P254" i="18"/>
  <c r="P255" i="18"/>
  <c r="P256" i="18"/>
  <c r="P257" i="18"/>
  <c r="P258" i="18"/>
  <c r="P259" i="18"/>
  <c r="P260" i="18"/>
  <c r="P261" i="18"/>
  <c r="P262" i="18"/>
  <c r="I248" i="18"/>
  <c r="J248" i="18"/>
  <c r="K248" i="18"/>
  <c r="L248" i="18"/>
  <c r="M248" i="18"/>
  <c r="N248" i="18"/>
  <c r="O248" i="18"/>
  <c r="J235" i="18"/>
  <c r="K235" i="18"/>
  <c r="L235" i="18"/>
  <c r="M235" i="18"/>
  <c r="N235" i="18"/>
  <c r="O235" i="18"/>
  <c r="I235" i="18"/>
  <c r="P245" i="18"/>
  <c r="P246" i="18"/>
  <c r="P247" i="18"/>
  <c r="J210" i="18"/>
  <c r="K210" i="18"/>
  <c r="L210" i="18"/>
  <c r="M210" i="18"/>
  <c r="N210" i="18"/>
  <c r="O210" i="18"/>
  <c r="I210" i="18"/>
  <c r="P231" i="18"/>
  <c r="I201" i="18"/>
  <c r="I200" i="18" s="1"/>
  <c r="I199" i="18" s="1"/>
  <c r="I197" i="18"/>
  <c r="I195" i="18"/>
  <c r="P188" i="18"/>
  <c r="P189" i="18"/>
  <c r="P190" i="18"/>
  <c r="P187" i="18"/>
  <c r="I186" i="18"/>
  <c r="I185" i="18" s="1"/>
  <c r="J186" i="18"/>
  <c r="J185" i="18" s="1"/>
  <c r="K186" i="18"/>
  <c r="K185" i="18" s="1"/>
  <c r="L186" i="18"/>
  <c r="L185" i="18" s="1"/>
  <c r="M186" i="18"/>
  <c r="M185" i="18" s="1"/>
  <c r="N186" i="18"/>
  <c r="N185" i="18" s="1"/>
  <c r="O186" i="18"/>
  <c r="O185" i="18" s="1"/>
  <c r="P182" i="18"/>
  <c r="I176" i="18"/>
  <c r="I175" i="18" s="1"/>
  <c r="I174" i="18" s="1"/>
  <c r="J176" i="18"/>
  <c r="J175" i="18" s="1"/>
  <c r="J174" i="18" s="1"/>
  <c r="K176" i="18"/>
  <c r="K175" i="18" s="1"/>
  <c r="K174" i="18" s="1"/>
  <c r="L176" i="18"/>
  <c r="L175" i="18" s="1"/>
  <c r="L174" i="18" s="1"/>
  <c r="M176" i="18"/>
  <c r="M175" i="18" s="1"/>
  <c r="M174" i="18" s="1"/>
  <c r="N176" i="18"/>
  <c r="N175" i="18" s="1"/>
  <c r="N174" i="18" s="1"/>
  <c r="O176" i="18"/>
  <c r="O175" i="18" s="1"/>
  <c r="O174" i="18" s="1"/>
  <c r="I178" i="18"/>
  <c r="I177" i="18" s="1"/>
  <c r="J178" i="18"/>
  <c r="J177" i="18" s="1"/>
  <c r="K178" i="18"/>
  <c r="K177" i="18" s="1"/>
  <c r="L178" i="18"/>
  <c r="L177" i="18" s="1"/>
  <c r="M178" i="18"/>
  <c r="M177" i="18" s="1"/>
  <c r="N178" i="18"/>
  <c r="N177" i="18" s="1"/>
  <c r="O178" i="18"/>
  <c r="O177" i="18" s="1"/>
  <c r="P172" i="18"/>
  <c r="I172" i="18"/>
  <c r="J172" i="18"/>
  <c r="K172" i="18"/>
  <c r="L172" i="18"/>
  <c r="M172" i="18"/>
  <c r="N172" i="18"/>
  <c r="O172" i="18"/>
  <c r="P170" i="18"/>
  <c r="I170" i="18"/>
  <c r="J170" i="18"/>
  <c r="K170" i="18"/>
  <c r="L170" i="18"/>
  <c r="M170" i="18"/>
  <c r="N170" i="18"/>
  <c r="O170" i="18"/>
  <c r="P168" i="18"/>
  <c r="I168" i="18"/>
  <c r="J168" i="18"/>
  <c r="K168" i="18"/>
  <c r="L168" i="18"/>
  <c r="M168" i="18"/>
  <c r="N168" i="18"/>
  <c r="O168" i="18"/>
  <c r="P94" i="18"/>
  <c r="P95" i="18"/>
  <c r="P96" i="18"/>
  <c r="P93" i="18"/>
  <c r="I152" i="18"/>
  <c r="P149" i="18"/>
  <c r="P150" i="18"/>
  <c r="P151" i="18"/>
  <c r="I147" i="18"/>
  <c r="P145" i="18"/>
  <c r="P146" i="18"/>
  <c r="I143" i="18"/>
  <c r="P138" i="18"/>
  <c r="P139" i="18"/>
  <c r="P140" i="18"/>
  <c r="P141" i="18"/>
  <c r="P142" i="18"/>
  <c r="I136" i="18"/>
  <c r="P127" i="18"/>
  <c r="P128" i="18"/>
  <c r="P129" i="18"/>
  <c r="P130" i="18"/>
  <c r="P131" i="18"/>
  <c r="P132" i="18"/>
  <c r="P133" i="18"/>
  <c r="I125" i="18"/>
  <c r="I116" i="18"/>
  <c r="P111" i="18"/>
  <c r="P112" i="18"/>
  <c r="P113" i="18"/>
  <c r="P114" i="18"/>
  <c r="P115" i="18"/>
  <c r="I107" i="18"/>
  <c r="P100" i="18"/>
  <c r="I98" i="18"/>
  <c r="I92" i="18"/>
  <c r="J92" i="18"/>
  <c r="J91" i="18" s="1"/>
  <c r="J90" i="18" s="1"/>
  <c r="J89" i="18" s="1"/>
  <c r="K92" i="18"/>
  <c r="K91" i="18" s="1"/>
  <c r="K90" i="18" s="1"/>
  <c r="K89" i="18" s="1"/>
  <c r="L92" i="18"/>
  <c r="L91" i="18" s="1"/>
  <c r="L90" i="18" s="1"/>
  <c r="L89" i="18" s="1"/>
  <c r="M92" i="18"/>
  <c r="M91" i="18" s="1"/>
  <c r="M90" i="18" s="1"/>
  <c r="M89" i="18" s="1"/>
  <c r="N92" i="18"/>
  <c r="N91" i="18" s="1"/>
  <c r="N90" i="18" s="1"/>
  <c r="N89" i="18" s="1"/>
  <c r="O92" i="18"/>
  <c r="O91" i="18" s="1"/>
  <c r="O90" i="18" s="1"/>
  <c r="O89" i="18" s="1"/>
  <c r="I85" i="18"/>
  <c r="I81" i="18"/>
  <c r="I77" i="18"/>
  <c r="I73" i="18"/>
  <c r="I67" i="18"/>
  <c r="I63" i="18"/>
  <c r="I59" i="18"/>
  <c r="I55" i="18"/>
  <c r="I50" i="18"/>
  <c r="I46" i="18"/>
  <c r="I42" i="18"/>
  <c r="I38" i="18"/>
  <c r="I31" i="18"/>
  <c r="I27" i="18"/>
  <c r="I26" i="18" s="1"/>
  <c r="I21" i="18"/>
  <c r="I17" i="18"/>
  <c r="I13" i="18"/>
  <c r="L208" i="18" l="1"/>
  <c r="L207" i="18" s="1"/>
  <c r="L206" i="18" s="1"/>
  <c r="L205" i="18" s="1"/>
  <c r="L204" i="18" s="1"/>
  <c r="L191" i="18" s="1"/>
  <c r="N208" i="18"/>
  <c r="N207" i="18" s="1"/>
  <c r="N206" i="18" s="1"/>
  <c r="N205" i="18" s="1"/>
  <c r="N204" i="18" s="1"/>
  <c r="N191" i="18" s="1"/>
  <c r="I339" i="18"/>
  <c r="I338" i="18" s="1"/>
  <c r="I337" i="18" s="1"/>
  <c r="M418" i="18"/>
  <c r="K595" i="18"/>
  <c r="K594" i="18" s="1"/>
  <c r="K593" i="18" s="1"/>
  <c r="K592" i="18" s="1"/>
  <c r="N632" i="18"/>
  <c r="J632" i="18"/>
  <c r="J628" i="18" s="1"/>
  <c r="L639" i="18"/>
  <c r="L638" i="18" s="1"/>
  <c r="N671" i="18"/>
  <c r="N670" i="18" s="1"/>
  <c r="N661" i="18" s="1"/>
  <c r="J671" i="18"/>
  <c r="J670" i="18" s="1"/>
  <c r="J661" i="18" s="1"/>
  <c r="K208" i="18"/>
  <c r="K207" i="18" s="1"/>
  <c r="K206" i="18" s="1"/>
  <c r="K205" i="18" s="1"/>
  <c r="K204" i="18" s="1"/>
  <c r="K191" i="18" s="1"/>
  <c r="J208" i="18"/>
  <c r="J207" i="18" s="1"/>
  <c r="J206" i="18" s="1"/>
  <c r="J205" i="18" s="1"/>
  <c r="J204" i="18" s="1"/>
  <c r="J191" i="18" s="1"/>
  <c r="O339" i="18"/>
  <c r="O338" i="18" s="1"/>
  <c r="O337" i="18" s="1"/>
  <c r="K339" i="18"/>
  <c r="K338" i="18" s="1"/>
  <c r="K337" i="18" s="1"/>
  <c r="L339" i="18"/>
  <c r="L338" i="18" s="1"/>
  <c r="L337" i="18" s="1"/>
  <c r="O208" i="18"/>
  <c r="O207" i="18" s="1"/>
  <c r="O206" i="18" s="1"/>
  <c r="O205" i="18" s="1"/>
  <c r="O204" i="18" s="1"/>
  <c r="O191" i="18" s="1"/>
  <c r="M208" i="18"/>
  <c r="M207" i="18" s="1"/>
  <c r="M206" i="18" s="1"/>
  <c r="M205" i="18" s="1"/>
  <c r="M204" i="18" s="1"/>
  <c r="M191" i="18" s="1"/>
  <c r="L362" i="18"/>
  <c r="N418" i="18"/>
  <c r="L418" i="18"/>
  <c r="O632" i="18"/>
  <c r="O628" i="18" s="1"/>
  <c r="K632" i="18"/>
  <c r="K628" i="18" s="1"/>
  <c r="M639" i="18"/>
  <c r="M638" i="18" s="1"/>
  <c r="M637" i="18" s="1"/>
  <c r="I639" i="18"/>
  <c r="I638" i="18" s="1"/>
  <c r="I637" i="18" s="1"/>
  <c r="I632" i="18"/>
  <c r="I628" i="18" s="1"/>
  <c r="O639" i="18"/>
  <c r="O638" i="18" s="1"/>
  <c r="O637" i="18" s="1"/>
  <c r="K639" i="18"/>
  <c r="K638" i="18" s="1"/>
  <c r="K637" i="18" s="1"/>
  <c r="J339" i="18"/>
  <c r="J338" i="18" s="1"/>
  <c r="J337" i="18" s="1"/>
  <c r="I418" i="18"/>
  <c r="L632" i="18"/>
  <c r="N639" i="18"/>
  <c r="N638" i="18" s="1"/>
  <c r="N637" i="18" s="1"/>
  <c r="J639" i="18"/>
  <c r="J638" i="18" s="1"/>
  <c r="J637" i="18" s="1"/>
  <c r="L732" i="18"/>
  <c r="L731" i="18" s="1"/>
  <c r="L730" i="18" s="1"/>
  <c r="O732" i="18"/>
  <c r="O731" i="18" s="1"/>
  <c r="O730" i="18" s="1"/>
  <c r="K732" i="18"/>
  <c r="K731" i="18" s="1"/>
  <c r="K730" i="18" s="1"/>
  <c r="N732" i="18"/>
  <c r="N731" i="18" s="1"/>
  <c r="N730" i="18" s="1"/>
  <c r="J732" i="18"/>
  <c r="J731" i="18" s="1"/>
  <c r="J730" i="18" s="1"/>
  <c r="M732" i="18"/>
  <c r="M731" i="18" s="1"/>
  <c r="M730" i="18" s="1"/>
  <c r="I732" i="18"/>
  <c r="I731" i="18" s="1"/>
  <c r="I730" i="18" s="1"/>
  <c r="M445" i="18"/>
  <c r="M444" i="18" s="1"/>
  <c r="M443" i="18" s="1"/>
  <c r="K445" i="18"/>
  <c r="K444" i="18" s="1"/>
  <c r="K443" i="18" s="1"/>
  <c r="L595" i="18"/>
  <c r="L594" i="18" s="1"/>
  <c r="L593" i="18" s="1"/>
  <c r="L592" i="18" s="1"/>
  <c r="P600" i="18"/>
  <c r="P436" i="18"/>
  <c r="P435" i="18" s="1"/>
  <c r="P434" i="18" s="1"/>
  <c r="O595" i="18"/>
  <c r="O594" i="18" s="1"/>
  <c r="O593" i="18" s="1"/>
  <c r="O592" i="18" s="1"/>
  <c r="P445" i="18"/>
  <c r="P444" i="18" s="1"/>
  <c r="P443" i="18" s="1"/>
  <c r="L445" i="18"/>
  <c r="L444" i="18" s="1"/>
  <c r="L443" i="18" s="1"/>
  <c r="O445" i="18"/>
  <c r="O444" i="18" s="1"/>
  <c r="O443" i="18" s="1"/>
  <c r="P477" i="18"/>
  <c r="P476" i="18" s="1"/>
  <c r="P475" i="18" s="1"/>
  <c r="N445" i="18"/>
  <c r="N444" i="18" s="1"/>
  <c r="N443" i="18" s="1"/>
  <c r="J444" i="18"/>
  <c r="J443" i="18" s="1"/>
  <c r="P704" i="18"/>
  <c r="L704" i="18"/>
  <c r="O704" i="18"/>
  <c r="K704" i="18"/>
  <c r="N704" i="18"/>
  <c r="J704" i="18"/>
  <c r="J698" i="18" s="1"/>
  <c r="J697" i="18" s="1"/>
  <c r="J696" i="18" s="1"/>
  <c r="M704" i="18"/>
  <c r="I704" i="18"/>
  <c r="I698" i="18" s="1"/>
  <c r="I697" i="18" s="1"/>
  <c r="I696" i="18" s="1"/>
  <c r="M687" i="18"/>
  <c r="M686" i="18" s="1"/>
  <c r="M685" i="18" s="1"/>
  <c r="I687" i="18"/>
  <c r="I686" i="18" s="1"/>
  <c r="I685" i="18" s="1"/>
  <c r="L671" i="18"/>
  <c r="L670" i="18" s="1"/>
  <c r="L661" i="18" s="1"/>
  <c r="O671" i="18"/>
  <c r="O670" i="18" s="1"/>
  <c r="O661" i="18" s="1"/>
  <c r="K671" i="18"/>
  <c r="K670" i="18" s="1"/>
  <c r="K661" i="18" s="1"/>
  <c r="M671" i="18"/>
  <c r="M670" i="18" s="1"/>
  <c r="M661" i="18" s="1"/>
  <c r="I671" i="18"/>
  <c r="I670" i="18" s="1"/>
  <c r="I661" i="18" s="1"/>
  <c r="L637" i="18"/>
  <c r="M632" i="18"/>
  <c r="M628" i="18" s="1"/>
  <c r="L628" i="18"/>
  <c r="N628" i="18"/>
  <c r="M595" i="18"/>
  <c r="M594" i="18" s="1"/>
  <c r="M593" i="18" s="1"/>
  <c r="M592" i="18" s="1"/>
  <c r="I595" i="18"/>
  <c r="I594" i="18" s="1"/>
  <c r="I593" i="18" s="1"/>
  <c r="I592" i="18" s="1"/>
  <c r="N595" i="18"/>
  <c r="N594" i="18" s="1"/>
  <c r="N593" i="18" s="1"/>
  <c r="N592" i="18" s="1"/>
  <c r="J595" i="18"/>
  <c r="J594" i="18" s="1"/>
  <c r="J593" i="18" s="1"/>
  <c r="J592" i="18" s="1"/>
  <c r="O536" i="18"/>
  <c r="O535" i="18" s="1"/>
  <c r="O534" i="18" s="1"/>
  <c r="K536" i="18"/>
  <c r="K535" i="18" s="1"/>
  <c r="K534" i="18" s="1"/>
  <c r="N536" i="18"/>
  <c r="N535" i="18" s="1"/>
  <c r="N534" i="18" s="1"/>
  <c r="J536" i="18"/>
  <c r="J535" i="18" s="1"/>
  <c r="J534" i="18" s="1"/>
  <c r="I536" i="18"/>
  <c r="I535" i="18" s="1"/>
  <c r="I534" i="18" s="1"/>
  <c r="M536" i="18"/>
  <c r="M535" i="18" s="1"/>
  <c r="M534" i="18" s="1"/>
  <c r="L536" i="18"/>
  <c r="L535" i="18" s="1"/>
  <c r="L534" i="18" s="1"/>
  <c r="J454" i="18"/>
  <c r="J453" i="18" s="1"/>
  <c r="J452" i="18" s="1"/>
  <c r="K418" i="18"/>
  <c r="J418" i="18"/>
  <c r="O418" i="18"/>
  <c r="M388" i="18"/>
  <c r="O388" i="18"/>
  <c r="K388" i="18"/>
  <c r="N388" i="18"/>
  <c r="J388" i="18"/>
  <c r="L388" i="18"/>
  <c r="O362" i="18"/>
  <c r="K362" i="18"/>
  <c r="N362" i="18"/>
  <c r="J362" i="18"/>
  <c r="M362" i="18"/>
  <c r="I454" i="18"/>
  <c r="I453" i="18" s="1"/>
  <c r="I452" i="18" s="1"/>
  <c r="I308" i="18"/>
  <c r="M339" i="18"/>
  <c r="M338" i="18" s="1"/>
  <c r="M337" i="18" s="1"/>
  <c r="N339" i="18"/>
  <c r="N338" i="18" s="1"/>
  <c r="N337" i="18" s="1"/>
  <c r="M347" i="18"/>
  <c r="M346" i="18" s="1"/>
  <c r="M345" i="18" s="1"/>
  <c r="L347" i="18"/>
  <c r="L346" i="18" s="1"/>
  <c r="L345" i="18" s="1"/>
  <c r="N347" i="18"/>
  <c r="N346" i="18" s="1"/>
  <c r="N345" i="18" s="1"/>
  <c r="J347" i="18"/>
  <c r="J346" i="18" s="1"/>
  <c r="J345" i="18" s="1"/>
  <c r="I347" i="18"/>
  <c r="I346" i="18" s="1"/>
  <c r="I345" i="18" s="1"/>
  <c r="I327" i="18" s="1"/>
  <c r="I388" i="18"/>
  <c r="I362" i="18"/>
  <c r="K347" i="18"/>
  <c r="K346" i="18" s="1"/>
  <c r="K345" i="18" s="1"/>
  <c r="O347" i="18"/>
  <c r="O346" i="18" s="1"/>
  <c r="O345" i="18" s="1"/>
  <c r="I194" i="18"/>
  <c r="I193" i="18" s="1"/>
  <c r="I192" i="18" s="1"/>
  <c r="I208" i="18"/>
  <c r="P186" i="18"/>
  <c r="P185" i="18" s="1"/>
  <c r="P176" i="18"/>
  <c r="P175" i="18" s="1"/>
  <c r="P174" i="18" s="1"/>
  <c r="P178" i="18"/>
  <c r="P177" i="18" s="1"/>
  <c r="I135" i="18"/>
  <c r="I134" i="18" s="1"/>
  <c r="I97" i="18"/>
  <c r="I91" i="18" s="1"/>
  <c r="I72" i="18"/>
  <c r="I71" i="18" s="1"/>
  <c r="I54" i="18"/>
  <c r="I37" i="18"/>
  <c r="I25" i="18"/>
  <c r="H880" i="18"/>
  <c r="H861" i="18"/>
  <c r="H798" i="18"/>
  <c r="H767" i="18"/>
  <c r="P796" i="18"/>
  <c r="P788" i="18"/>
  <c r="H763" i="18"/>
  <c r="H757" i="18"/>
  <c r="H758" i="18"/>
  <c r="H759" i="18"/>
  <c r="H760" i="18"/>
  <c r="H761" i="18"/>
  <c r="H762" i="18"/>
  <c r="H753" i="18"/>
  <c r="H752" i="18" s="1"/>
  <c r="H751" i="18" s="1"/>
  <c r="H750" i="18" s="1"/>
  <c r="H749" i="18" s="1"/>
  <c r="H745" i="18"/>
  <c r="H744" i="18" s="1"/>
  <c r="H743" i="18" s="1"/>
  <c r="H742" i="18" s="1"/>
  <c r="H741" i="18" s="1"/>
  <c r="H736" i="18"/>
  <c r="H735" i="18" s="1"/>
  <c r="H734" i="18" s="1"/>
  <c r="H733" i="18" s="1"/>
  <c r="H727" i="18"/>
  <c r="H726" i="18" s="1"/>
  <c r="H725" i="18" s="1"/>
  <c r="H717" i="18"/>
  <c r="H716" i="18" s="1"/>
  <c r="H715" i="18" s="1"/>
  <c r="H709" i="18"/>
  <c r="H708" i="18" s="1"/>
  <c r="H706" i="18"/>
  <c r="H705" i="18" s="1"/>
  <c r="H701" i="18"/>
  <c r="H700" i="18" s="1"/>
  <c r="H699" i="18" s="1"/>
  <c r="H694" i="18"/>
  <c r="H692" i="18"/>
  <c r="H690" i="18"/>
  <c r="H688" i="18"/>
  <c r="H683" i="18"/>
  <c r="H682" i="18" s="1"/>
  <c r="H680" i="18"/>
  <c r="H679" i="18" s="1"/>
  <c r="H677" i="18"/>
  <c r="H676" i="18" s="1"/>
  <c r="H674" i="18"/>
  <c r="H672" i="18" s="1"/>
  <c r="H666" i="18"/>
  <c r="H665" i="18" s="1"/>
  <c r="H664" i="18" s="1"/>
  <c r="H663" i="18" s="1"/>
  <c r="H662" i="18" s="1"/>
  <c r="H656" i="18"/>
  <c r="H655" i="18" s="1"/>
  <c r="H654" i="18" s="1"/>
  <c r="H653" i="18" s="1"/>
  <c r="H652" i="18" s="1"/>
  <c r="H648" i="18"/>
  <c r="H647" i="18" s="1"/>
  <c r="H643" i="18"/>
  <c r="H640" i="18"/>
  <c r="H635" i="18"/>
  <c r="H633" i="18"/>
  <c r="H630" i="18"/>
  <c r="H629" i="18" s="1"/>
  <c r="H622" i="18"/>
  <c r="H617" i="18"/>
  <c r="H612" i="18"/>
  <c r="H600" i="18"/>
  <c r="H596" i="18" s="1"/>
  <c r="H588" i="18"/>
  <c r="H587" i="18" s="1"/>
  <c r="H586" i="18" s="1"/>
  <c r="H581" i="18"/>
  <c r="H580" i="18" s="1"/>
  <c r="H573" i="18"/>
  <c r="H570" i="18" s="1"/>
  <c r="H563" i="18"/>
  <c r="H560" i="18" s="1"/>
  <c r="H553" i="18"/>
  <c r="H550" i="18" s="1"/>
  <c r="H541" i="18"/>
  <c r="H537" i="18" s="1"/>
  <c r="H529" i="18"/>
  <c r="H528" i="18" s="1"/>
  <c r="H527" i="18" s="1"/>
  <c r="H525" i="18"/>
  <c r="H524" i="18" s="1"/>
  <c r="H523" i="18" s="1"/>
  <c r="H522" i="18" s="1"/>
  <c r="H518" i="18"/>
  <c r="H517" i="18" s="1"/>
  <c r="H516" i="18" s="1"/>
  <c r="H515" i="18" s="1"/>
  <c r="H514" i="18" s="1"/>
  <c r="H512" i="18"/>
  <c r="H511" i="18" s="1"/>
  <c r="H510" i="18" s="1"/>
  <c r="H508" i="18"/>
  <c r="H507" i="18" s="1"/>
  <c r="H506" i="18" s="1"/>
  <c r="H503" i="18"/>
  <c r="H502" i="18" s="1"/>
  <c r="H501" i="18" s="1"/>
  <c r="H498" i="18"/>
  <c r="H497" i="18" s="1"/>
  <c r="H496" i="18" s="1"/>
  <c r="H477" i="18"/>
  <c r="H476" i="18" s="1"/>
  <c r="H475" i="18" s="1"/>
  <c r="H473" i="18"/>
  <c r="H468" i="18"/>
  <c r="H467" i="18" s="1"/>
  <c r="H462" i="18"/>
  <c r="H461" i="18" s="1"/>
  <c r="H456" i="18"/>
  <c r="H445" i="18"/>
  <c r="H444" i="18" s="1"/>
  <c r="H443" i="18" s="1"/>
  <c r="H436" i="18"/>
  <c r="H435" i="18" s="1"/>
  <c r="H434" i="18" s="1"/>
  <c r="H429" i="18"/>
  <c r="H428" i="18" s="1"/>
  <c r="H427" i="18" s="1"/>
  <c r="H425" i="18"/>
  <c r="H423" i="18"/>
  <c r="H421" i="18"/>
  <c r="H419" i="18"/>
  <c r="H416" i="18"/>
  <c r="H415" i="18" s="1"/>
  <c r="H411" i="18"/>
  <c r="H410" i="18" s="1"/>
  <c r="H409" i="18" s="1"/>
  <c r="H401" i="18"/>
  <c r="H400" i="18" s="1"/>
  <c r="H399" i="18" s="1"/>
  <c r="D391" i="18"/>
  <c r="H391" i="18"/>
  <c r="H390" i="18" s="1"/>
  <c r="H389" i="18" s="1"/>
  <c r="H386" i="18"/>
  <c r="H385" i="18" s="1"/>
  <c r="H380" i="18"/>
  <c r="H379" i="18" s="1"/>
  <c r="H375" i="18"/>
  <c r="H374" i="18" s="1"/>
  <c r="H370" i="18"/>
  <c r="H369" i="18" s="1"/>
  <c r="H364" i="18"/>
  <c r="H363" i="18" s="1"/>
  <c r="H359" i="18"/>
  <c r="H358" i="18" s="1"/>
  <c r="H354" i="18"/>
  <c r="H352" i="18"/>
  <c r="H350" i="18"/>
  <c r="H348" i="18"/>
  <c r="H342" i="18"/>
  <c r="H340" i="18"/>
  <c r="H335" i="18"/>
  <c r="H334" i="18" s="1"/>
  <c r="H333" i="18" s="1"/>
  <c r="H332" i="18" s="1"/>
  <c r="H330" i="18"/>
  <c r="H329" i="18" s="1"/>
  <c r="H328" i="18" s="1"/>
  <c r="H324" i="18"/>
  <c r="H323" i="18" s="1"/>
  <c r="H322" i="18" s="1"/>
  <c r="H321" i="18" s="1"/>
  <c r="H315" i="18"/>
  <c r="H314" i="18" s="1"/>
  <c r="H311" i="18"/>
  <c r="H309" i="18"/>
  <c r="H264" i="18"/>
  <c r="H248" i="18"/>
  <c r="H235" i="18"/>
  <c r="J651" i="18" l="1"/>
  <c r="J361" i="18"/>
  <c r="J357" i="18" s="1"/>
  <c r="J356" i="18" s="1"/>
  <c r="O327" i="18"/>
  <c r="I627" i="18"/>
  <c r="I533" i="18" s="1"/>
  <c r="K327" i="18"/>
  <c r="J627" i="18"/>
  <c r="J533" i="18" s="1"/>
  <c r="N627" i="18"/>
  <c r="N533" i="18" s="1"/>
  <c r="K627" i="18"/>
  <c r="K533" i="18" s="1"/>
  <c r="L361" i="18"/>
  <c r="L357" i="18" s="1"/>
  <c r="M627" i="18"/>
  <c r="M533" i="18" s="1"/>
  <c r="I207" i="18"/>
  <c r="I206" i="18" s="1"/>
  <c r="I205" i="18" s="1"/>
  <c r="I204" i="18" s="1"/>
  <c r="I191" i="18" s="1"/>
  <c r="L327" i="18"/>
  <c r="O627" i="18"/>
  <c r="O533" i="18" s="1"/>
  <c r="J327" i="18"/>
  <c r="L627" i="18"/>
  <c r="L533" i="18" s="1"/>
  <c r="M327" i="18"/>
  <c r="N361" i="18"/>
  <c r="N357" i="18" s="1"/>
  <c r="N327" i="18"/>
  <c r="I651" i="18"/>
  <c r="K361" i="18"/>
  <c r="K357" i="18" s="1"/>
  <c r="M361" i="18"/>
  <c r="M357" i="18" s="1"/>
  <c r="O361" i="18"/>
  <c r="O357" i="18" s="1"/>
  <c r="I361" i="18"/>
  <c r="I357" i="18" s="1"/>
  <c r="I356" i="18" s="1"/>
  <c r="H639" i="18"/>
  <c r="H638" i="18" s="1"/>
  <c r="H637" i="18" s="1"/>
  <c r="H339" i="18"/>
  <c r="H338" i="18" s="1"/>
  <c r="H337" i="18" s="1"/>
  <c r="H632" i="18"/>
  <c r="H628" i="18" s="1"/>
  <c r="I36" i="18"/>
  <c r="I35" i="18" s="1"/>
  <c r="H756" i="18"/>
  <c r="H889" i="18" s="1"/>
  <c r="I90" i="18"/>
  <c r="I89" i="18" s="1"/>
  <c r="H732" i="18"/>
  <c r="H731" i="18" s="1"/>
  <c r="H730" i="18" s="1"/>
  <c r="H704" i="18"/>
  <c r="H698" i="18" s="1"/>
  <c r="H697" i="18" s="1"/>
  <c r="H696" i="18" s="1"/>
  <c r="H687" i="18"/>
  <c r="H686" i="18" s="1"/>
  <c r="H685" i="18" s="1"/>
  <c r="H671" i="18"/>
  <c r="H670" i="18" s="1"/>
  <c r="H661" i="18" s="1"/>
  <c r="H595" i="18"/>
  <c r="H594" i="18" s="1"/>
  <c r="H593" i="18" s="1"/>
  <c r="H592" i="18" s="1"/>
  <c r="H536" i="18"/>
  <c r="H535" i="18" s="1"/>
  <c r="H534" i="18" s="1"/>
  <c r="H454" i="18"/>
  <c r="H453" i="18" s="1"/>
  <c r="H452" i="18" s="1"/>
  <c r="H455" i="18"/>
  <c r="H347" i="18"/>
  <c r="H346" i="18" s="1"/>
  <c r="H345" i="18" s="1"/>
  <c r="H418" i="18"/>
  <c r="H388" i="18"/>
  <c r="H362" i="18"/>
  <c r="H308" i="18"/>
  <c r="H210" i="18"/>
  <c r="H208" i="18" s="1"/>
  <c r="H627" i="18" l="1"/>
  <c r="H533" i="18" s="1"/>
  <c r="H327" i="18"/>
  <c r="H651" i="18"/>
  <c r="H361" i="18"/>
  <c r="H357" i="18" s="1"/>
  <c r="H356" i="18" s="1"/>
  <c r="H207" i="18"/>
  <c r="H206" i="18" s="1"/>
  <c r="H205" i="18" s="1"/>
  <c r="H204" i="18" s="1"/>
  <c r="H186" i="18"/>
  <c r="H185" i="18" s="1"/>
  <c r="H176" i="18"/>
  <c r="H175" i="18" s="1"/>
  <c r="H174" i="18" s="1"/>
  <c r="H178" i="18"/>
  <c r="H177" i="18" s="1"/>
  <c r="H172" i="18"/>
  <c r="H170" i="18"/>
  <c r="H168" i="18"/>
  <c r="H162" i="18"/>
  <c r="H161" i="18" s="1"/>
  <c r="I162" i="18"/>
  <c r="I161" i="18" s="1"/>
  <c r="I160" i="18" s="1"/>
  <c r="I159" i="18" s="1"/>
  <c r="I158" i="18" s="1"/>
  <c r="I157" i="18" s="1"/>
  <c r="J162" i="18"/>
  <c r="J161" i="18" s="1"/>
  <c r="J160" i="18" s="1"/>
  <c r="J159" i="18" s="1"/>
  <c r="J158" i="18" s="1"/>
  <c r="J157" i="18" s="1"/>
  <c r="K162" i="18"/>
  <c r="K161" i="18" s="1"/>
  <c r="K160" i="18" s="1"/>
  <c r="K159" i="18" s="1"/>
  <c r="K158" i="18" s="1"/>
  <c r="K157" i="18" s="1"/>
  <c r="L162" i="18"/>
  <c r="L161" i="18" s="1"/>
  <c r="L160" i="18" s="1"/>
  <c r="L159" i="18" s="1"/>
  <c r="L158" i="18" s="1"/>
  <c r="L157" i="18" s="1"/>
  <c r="M162" i="18"/>
  <c r="M161" i="18" s="1"/>
  <c r="M160" i="18" s="1"/>
  <c r="M159" i="18" s="1"/>
  <c r="M158" i="18" s="1"/>
  <c r="M157" i="18" s="1"/>
  <c r="N162" i="18"/>
  <c r="N161" i="18" s="1"/>
  <c r="N160" i="18" s="1"/>
  <c r="N159" i="18" s="1"/>
  <c r="N158" i="18" s="1"/>
  <c r="N157" i="18" s="1"/>
  <c r="O162" i="18"/>
  <c r="O161" i="18" s="1"/>
  <c r="O160" i="18" s="1"/>
  <c r="O159" i="18" s="1"/>
  <c r="O158" i="18" s="1"/>
  <c r="O157" i="18" s="1"/>
  <c r="P162" i="18"/>
  <c r="P161" i="18" s="1"/>
  <c r="P160" i="18" s="1"/>
  <c r="P159" i="18" s="1"/>
  <c r="P158" i="18" s="1"/>
  <c r="P157" i="18" s="1"/>
  <c r="H152" i="18"/>
  <c r="H147" i="18"/>
  <c r="H143" i="18"/>
  <c r="H136" i="18"/>
  <c r="H125" i="18"/>
  <c r="H116" i="18"/>
  <c r="H107" i="18"/>
  <c r="H98" i="18"/>
  <c r="H92" i="18"/>
  <c r="H85" i="18"/>
  <c r="H81" i="18"/>
  <c r="H77" i="18"/>
  <c r="H73" i="18"/>
  <c r="H67" i="18"/>
  <c r="H63" i="18"/>
  <c r="H59" i="18"/>
  <c r="H55" i="18"/>
  <c r="H50" i="18"/>
  <c r="H46" i="18"/>
  <c r="H42" i="18"/>
  <c r="H38" i="18"/>
  <c r="H31" i="18"/>
  <c r="H27" i="18"/>
  <c r="H26" i="18" s="1"/>
  <c r="H21" i="18"/>
  <c r="H17" i="18"/>
  <c r="H13" i="18"/>
  <c r="H160" i="18" l="1"/>
  <c r="H159" i="18" s="1"/>
  <c r="H158" i="18" s="1"/>
  <c r="H157" i="18" s="1"/>
  <c r="H135" i="18"/>
  <c r="H134" i="18" s="1"/>
  <c r="H97" i="18"/>
  <c r="H91" i="18" s="1"/>
  <c r="H72" i="18"/>
  <c r="H71" i="18" s="1"/>
  <c r="H54" i="18"/>
  <c r="H37" i="18"/>
  <c r="H25" i="18"/>
  <c r="G880" i="18"/>
  <c r="G861" i="18"/>
  <c r="G798" i="18"/>
  <c r="G767" i="18"/>
  <c r="G757" i="18"/>
  <c r="G758" i="18"/>
  <c r="G759" i="18"/>
  <c r="G760" i="18"/>
  <c r="G761" i="18"/>
  <c r="G762" i="18"/>
  <c r="G763" i="18"/>
  <c r="G753" i="18"/>
  <c r="G752" i="18" s="1"/>
  <c r="G751" i="18" s="1"/>
  <c r="G750" i="18" s="1"/>
  <c r="G749" i="18" s="1"/>
  <c r="G745" i="18"/>
  <c r="G744" i="18" s="1"/>
  <c r="G743" i="18" s="1"/>
  <c r="G742" i="18" s="1"/>
  <c r="G741" i="18" s="1"/>
  <c r="G736" i="18"/>
  <c r="G735" i="18" s="1"/>
  <c r="G734" i="18" s="1"/>
  <c r="G733" i="18" s="1"/>
  <c r="G727" i="18"/>
  <c r="G726" i="18" s="1"/>
  <c r="G725" i="18" s="1"/>
  <c r="G717" i="18"/>
  <c r="G716" i="18" s="1"/>
  <c r="G715" i="18" s="1"/>
  <c r="G709" i="18"/>
  <c r="G708" i="18" s="1"/>
  <c r="G706" i="18"/>
  <c r="G705" i="18" s="1"/>
  <c r="G701" i="18"/>
  <c r="G700" i="18" s="1"/>
  <c r="G699" i="18" s="1"/>
  <c r="G694" i="18"/>
  <c r="G692" i="18"/>
  <c r="G690" i="18"/>
  <c r="G688" i="18"/>
  <c r="G683" i="18"/>
  <c r="G682" i="18" s="1"/>
  <c r="G680" i="18"/>
  <c r="G679" i="18" s="1"/>
  <c r="G677" i="18"/>
  <c r="G676" i="18" s="1"/>
  <c r="G674" i="18"/>
  <c r="G672" i="18" s="1"/>
  <c r="G666" i="18"/>
  <c r="G665" i="18" s="1"/>
  <c r="G664" i="18" s="1"/>
  <c r="G663" i="18" s="1"/>
  <c r="G662" i="18" s="1"/>
  <c r="G656" i="18"/>
  <c r="G655" i="18" s="1"/>
  <c r="G654" i="18" s="1"/>
  <c r="G653" i="18" s="1"/>
  <c r="G652" i="18" s="1"/>
  <c r="G648" i="18"/>
  <c r="G647" i="18" s="1"/>
  <c r="G643" i="18"/>
  <c r="G640" i="18"/>
  <c r="G635" i="18"/>
  <c r="G633" i="18"/>
  <c r="G630" i="18"/>
  <c r="G629" i="18" s="1"/>
  <c r="G600" i="18"/>
  <c r="G596" i="18" s="1"/>
  <c r="G622" i="18"/>
  <c r="G617" i="18"/>
  <c r="F600" i="18"/>
  <c r="G612" i="18"/>
  <c r="G588" i="18"/>
  <c r="G587" i="18" s="1"/>
  <c r="G586" i="18" s="1"/>
  <c r="G581" i="18"/>
  <c r="G580" i="18" s="1"/>
  <c r="G573" i="18"/>
  <c r="G570" i="18" s="1"/>
  <c r="G563" i="18"/>
  <c r="G560" i="18" s="1"/>
  <c r="G553" i="18"/>
  <c r="G550" i="18" s="1"/>
  <c r="G541" i="18"/>
  <c r="G537" i="18" s="1"/>
  <c r="G518" i="18"/>
  <c r="G517" i="18" s="1"/>
  <c r="G516" i="18" s="1"/>
  <c r="G515" i="18" s="1"/>
  <c r="G514" i="18" s="1"/>
  <c r="F518" i="18"/>
  <c r="F517" i="18" s="1"/>
  <c r="F516" i="18" s="1"/>
  <c r="F515" i="18" s="1"/>
  <c r="F514" i="18" s="1"/>
  <c r="G529" i="18"/>
  <c r="G528" i="18" s="1"/>
  <c r="G527" i="18" s="1"/>
  <c r="G525" i="18"/>
  <c r="G524" i="18" s="1"/>
  <c r="G523" i="18" s="1"/>
  <c r="G522" i="18" s="1"/>
  <c r="G512" i="18"/>
  <c r="G511" i="18" s="1"/>
  <c r="G510" i="18" s="1"/>
  <c r="G508" i="18"/>
  <c r="G507" i="18" s="1"/>
  <c r="G506" i="18" s="1"/>
  <c r="G503" i="18"/>
  <c r="G502" i="18" s="1"/>
  <c r="G501" i="18" s="1"/>
  <c r="G498" i="18"/>
  <c r="G497" i="18" s="1"/>
  <c r="G496" i="18" s="1"/>
  <c r="G477" i="18"/>
  <c r="G476" i="18" s="1"/>
  <c r="G475" i="18" s="1"/>
  <c r="G473" i="18"/>
  <c r="G468" i="18"/>
  <c r="G467" i="18" s="1"/>
  <c r="G462" i="18"/>
  <c r="G461" i="18" s="1"/>
  <c r="G456" i="18"/>
  <c r="G455" i="18" s="1"/>
  <c r="G445" i="18"/>
  <c r="G444" i="18" s="1"/>
  <c r="G443" i="18" s="1"/>
  <c r="G436" i="18"/>
  <c r="G435" i="18" s="1"/>
  <c r="G434" i="18" s="1"/>
  <c r="G429" i="18"/>
  <c r="G428" i="18" s="1"/>
  <c r="G427" i="18" s="1"/>
  <c r="G425" i="18"/>
  <c r="G423" i="18"/>
  <c r="G421" i="18"/>
  <c r="G419" i="18"/>
  <c r="G416" i="18"/>
  <c r="G415" i="18" s="1"/>
  <c r="G411" i="18"/>
  <c r="G410" i="18" s="1"/>
  <c r="G409" i="18" s="1"/>
  <c r="G401" i="18"/>
  <c r="G400" i="18" s="1"/>
  <c r="G399" i="18" s="1"/>
  <c r="G391" i="18"/>
  <c r="G390" i="18" s="1"/>
  <c r="G389" i="18" s="1"/>
  <c r="G386" i="18"/>
  <c r="G385" i="18" s="1"/>
  <c r="G380" i="18"/>
  <c r="G379" i="18" s="1"/>
  <c r="G375" i="18"/>
  <c r="G374" i="18" s="1"/>
  <c r="G370" i="18"/>
  <c r="G369" i="18" s="1"/>
  <c r="G364" i="18"/>
  <c r="G363" i="18" s="1"/>
  <c r="G354" i="18"/>
  <c r="G352" i="18"/>
  <c r="G350" i="18"/>
  <c r="G348" i="18"/>
  <c r="G342" i="18"/>
  <c r="G340" i="18"/>
  <c r="G335" i="18"/>
  <c r="G334" i="18" s="1"/>
  <c r="G333" i="18" s="1"/>
  <c r="G332" i="18" s="1"/>
  <c r="G330" i="18"/>
  <c r="G329" i="18" s="1"/>
  <c r="G328" i="18" s="1"/>
  <c r="H201" i="18"/>
  <c r="H200" i="18" s="1"/>
  <c r="H199" i="18" s="1"/>
  <c r="H197" i="18"/>
  <c r="H195" i="18"/>
  <c r="G324" i="18"/>
  <c r="G323" i="18" s="1"/>
  <c r="G322" i="18" s="1"/>
  <c r="G321" i="18" s="1"/>
  <c r="G315" i="18"/>
  <c r="G314" i="18" s="1"/>
  <c r="G311" i="18"/>
  <c r="G309" i="18"/>
  <c r="G264" i="18"/>
  <c r="G248" i="18"/>
  <c r="G235" i="18"/>
  <c r="G210" i="18"/>
  <c r="G201" i="18"/>
  <c r="G200" i="18" s="1"/>
  <c r="G199" i="18" s="1"/>
  <c r="G197" i="18"/>
  <c r="G195" i="18"/>
  <c r="G186" i="18"/>
  <c r="G185" i="18" s="1"/>
  <c r="G176" i="18"/>
  <c r="G175" i="18" s="1"/>
  <c r="G174" i="18" s="1"/>
  <c r="G178" i="18"/>
  <c r="G177" i="18" s="1"/>
  <c r="G172" i="18"/>
  <c r="G170" i="18"/>
  <c r="G168" i="18"/>
  <c r="G162" i="18"/>
  <c r="G161" i="18" s="1"/>
  <c r="G152" i="18"/>
  <c r="G147" i="18"/>
  <c r="G143" i="18"/>
  <c r="G136" i="18"/>
  <c r="G125" i="18"/>
  <c r="G116" i="18"/>
  <c r="G107" i="18"/>
  <c r="G98" i="18"/>
  <c r="G92" i="18"/>
  <c r="G85" i="18"/>
  <c r="G81" i="18"/>
  <c r="G77" i="18"/>
  <c r="G73" i="18"/>
  <c r="G67" i="18"/>
  <c r="G63" i="18"/>
  <c r="G59" i="18"/>
  <c r="G55" i="18"/>
  <c r="G50" i="18"/>
  <c r="G46" i="18"/>
  <c r="G339" i="18" l="1"/>
  <c r="G338" i="18" s="1"/>
  <c r="G337" i="18" s="1"/>
  <c r="G308" i="18"/>
  <c r="H194" i="18"/>
  <c r="H193" i="18" s="1"/>
  <c r="H192" i="18" s="1"/>
  <c r="H191" i="18" s="1"/>
  <c r="G639" i="18"/>
  <c r="G638" i="18" s="1"/>
  <c r="G637" i="18" s="1"/>
  <c r="G194" i="18"/>
  <c r="G193" i="18" s="1"/>
  <c r="G192" i="18" s="1"/>
  <c r="G632" i="18"/>
  <c r="G628" i="18" s="1"/>
  <c r="G756" i="18"/>
  <c r="G889" i="18" s="1"/>
  <c r="H90" i="18"/>
  <c r="H89" i="18" s="1"/>
  <c r="H36" i="18"/>
  <c r="H35" i="18" s="1"/>
  <c r="G732" i="18"/>
  <c r="G731" i="18" s="1"/>
  <c r="G730" i="18" s="1"/>
  <c r="G704" i="18"/>
  <c r="G698" i="18" s="1"/>
  <c r="G697" i="18" s="1"/>
  <c r="G696" i="18" s="1"/>
  <c r="G687" i="18"/>
  <c r="G686" i="18" s="1"/>
  <c r="G685" i="18" s="1"/>
  <c r="G671" i="18"/>
  <c r="G670" i="18" s="1"/>
  <c r="G661" i="18" s="1"/>
  <c r="G595" i="18"/>
  <c r="G594" i="18" s="1"/>
  <c r="G593" i="18" s="1"/>
  <c r="G592" i="18" s="1"/>
  <c r="G536" i="18"/>
  <c r="G535" i="18" s="1"/>
  <c r="G534" i="18" s="1"/>
  <c r="G454" i="18"/>
  <c r="G453" i="18" s="1"/>
  <c r="G452" i="18" s="1"/>
  <c r="G418" i="18"/>
  <c r="G388" i="18"/>
  <c r="G362" i="18"/>
  <c r="G347" i="18"/>
  <c r="G346" i="18" s="1"/>
  <c r="G345" i="18" s="1"/>
  <c r="G208" i="18"/>
  <c r="G160" i="18"/>
  <c r="G159" i="18" s="1"/>
  <c r="G158" i="18" s="1"/>
  <c r="G157" i="18" s="1"/>
  <c r="G135" i="18"/>
  <c r="G134" i="18" s="1"/>
  <c r="G97" i="18"/>
  <c r="G91" i="18" s="1"/>
  <c r="G72" i="18"/>
  <c r="G71" i="18" s="1"/>
  <c r="G54" i="18"/>
  <c r="G42" i="18"/>
  <c r="G38" i="18"/>
  <c r="G31" i="18"/>
  <c r="G27" i="18"/>
  <c r="G26" i="18" s="1"/>
  <c r="G21" i="18"/>
  <c r="G17" i="18"/>
  <c r="G13" i="18"/>
  <c r="F880" i="18"/>
  <c r="F861" i="18"/>
  <c r="F798" i="18"/>
  <c r="F767" i="18"/>
  <c r="F763" i="18"/>
  <c r="F757" i="18"/>
  <c r="F758" i="18"/>
  <c r="F759" i="18"/>
  <c r="F760" i="18"/>
  <c r="F761" i="18"/>
  <c r="F762" i="18"/>
  <c r="F753" i="18"/>
  <c r="F752" i="18" s="1"/>
  <c r="F751" i="18" s="1"/>
  <c r="F750" i="18" s="1"/>
  <c r="F749" i="18" s="1"/>
  <c r="F745" i="18"/>
  <c r="F744" i="18" s="1"/>
  <c r="F743" i="18" s="1"/>
  <c r="F742" i="18" s="1"/>
  <c r="F741" i="18" s="1"/>
  <c r="F736" i="18"/>
  <c r="F735" i="18" s="1"/>
  <c r="F734" i="18" s="1"/>
  <c r="F733" i="18" s="1"/>
  <c r="F717" i="18"/>
  <c r="F716" i="18" s="1"/>
  <c r="F715" i="18" s="1"/>
  <c r="F727" i="18"/>
  <c r="F726" i="18" s="1"/>
  <c r="F725" i="18" s="1"/>
  <c r="E709" i="18"/>
  <c r="E708" i="18" s="1"/>
  <c r="F709" i="18"/>
  <c r="F708" i="18" s="1"/>
  <c r="E706" i="18"/>
  <c r="E705" i="18" s="1"/>
  <c r="F706" i="18"/>
  <c r="F705" i="18" s="1"/>
  <c r="E701" i="18"/>
  <c r="E700" i="18" s="1"/>
  <c r="E699" i="18" s="1"/>
  <c r="F701" i="18"/>
  <c r="F700" i="18" s="1"/>
  <c r="F699" i="18" s="1"/>
  <c r="D709" i="18"/>
  <c r="D708" i="18" s="1"/>
  <c r="D706" i="18"/>
  <c r="D705" i="18" s="1"/>
  <c r="D701" i="18"/>
  <c r="D700" i="18" s="1"/>
  <c r="D699" i="18" s="1"/>
  <c r="G651" i="18" l="1"/>
  <c r="G327" i="18"/>
  <c r="G207" i="18"/>
  <c r="G206" i="18" s="1"/>
  <c r="G205" i="18" s="1"/>
  <c r="G204" i="18" s="1"/>
  <c r="G191" i="18" s="1"/>
  <c r="D704" i="18"/>
  <c r="G90" i="18"/>
  <c r="G89" i="18" s="1"/>
  <c r="G627" i="18"/>
  <c r="G533" i="18" s="1"/>
  <c r="G361" i="18"/>
  <c r="F756" i="18"/>
  <c r="F889" i="18" s="1"/>
  <c r="G37" i="18"/>
  <c r="G36" i="18" s="1"/>
  <c r="G35" i="18" s="1"/>
  <c r="G25" i="18"/>
  <c r="F732" i="18"/>
  <c r="F731" i="18" s="1"/>
  <c r="F730" i="18" s="1"/>
  <c r="F704" i="18"/>
  <c r="F698" i="18" s="1"/>
  <c r="F697" i="18" s="1"/>
  <c r="F696" i="18" s="1"/>
  <c r="E704" i="18"/>
  <c r="F694" i="18"/>
  <c r="F692" i="18"/>
  <c r="F690" i="18"/>
  <c r="F688" i="18"/>
  <c r="E683" i="18"/>
  <c r="E682" i="18" s="1"/>
  <c r="F683" i="18"/>
  <c r="F682" i="18" s="1"/>
  <c r="F680" i="18"/>
  <c r="F679" i="18" s="1"/>
  <c r="F677" i="18"/>
  <c r="F676" i="18" s="1"/>
  <c r="F674" i="18"/>
  <c r="F672" i="18" s="1"/>
  <c r="F666" i="18"/>
  <c r="F665" i="18" s="1"/>
  <c r="F664" i="18" s="1"/>
  <c r="F663" i="18" s="1"/>
  <c r="F662" i="18" s="1"/>
  <c r="F656" i="18"/>
  <c r="F655" i="18" s="1"/>
  <c r="F654" i="18" s="1"/>
  <c r="F653" i="18" s="1"/>
  <c r="F652" i="18" s="1"/>
  <c r="F648" i="18"/>
  <c r="F647" i="18" s="1"/>
  <c r="F643" i="18"/>
  <c r="F640" i="18"/>
  <c r="F635" i="18"/>
  <c r="F633" i="18"/>
  <c r="F630" i="18"/>
  <c r="F629" i="18" s="1"/>
  <c r="F622" i="18"/>
  <c r="F617" i="18"/>
  <c r="F612" i="18"/>
  <c r="F596" i="18"/>
  <c r="F588" i="18"/>
  <c r="F587" i="18" s="1"/>
  <c r="F586" i="18" s="1"/>
  <c r="F581" i="18"/>
  <c r="F580" i="18" s="1"/>
  <c r="F573" i="18"/>
  <c r="F570" i="18" s="1"/>
  <c r="F563" i="18"/>
  <c r="F560" i="18" s="1"/>
  <c r="F553" i="18"/>
  <c r="F550" i="18" s="1"/>
  <c r="F541" i="18"/>
  <c r="F537" i="18" s="1"/>
  <c r="G359" i="18"/>
  <c r="G358" i="18" s="1"/>
  <c r="F529" i="18"/>
  <c r="F528" i="18" s="1"/>
  <c r="F527" i="18" s="1"/>
  <c r="F525" i="18"/>
  <c r="F524" i="18" s="1"/>
  <c r="F523" i="18" s="1"/>
  <c r="F522" i="18" s="1"/>
  <c r="E512" i="18"/>
  <c r="E511" i="18" s="1"/>
  <c r="E510" i="18" s="1"/>
  <c r="F512" i="18"/>
  <c r="F511" i="18" s="1"/>
  <c r="F510" i="18" s="1"/>
  <c r="D512" i="18"/>
  <c r="D511" i="18" s="1"/>
  <c r="D510" i="18" s="1"/>
  <c r="F508" i="18"/>
  <c r="F507" i="18" s="1"/>
  <c r="F506" i="18" s="1"/>
  <c r="F503" i="18"/>
  <c r="F502" i="18" s="1"/>
  <c r="F501" i="18" s="1"/>
  <c r="F498" i="18"/>
  <c r="F497" i="18" s="1"/>
  <c r="F496" i="18" s="1"/>
  <c r="F477" i="18"/>
  <c r="F476" i="18" s="1"/>
  <c r="F475" i="18" s="1"/>
  <c r="F473" i="18"/>
  <c r="F468" i="18"/>
  <c r="F467" i="18" s="1"/>
  <c r="F462" i="18"/>
  <c r="F461" i="18" s="1"/>
  <c r="F456" i="18"/>
  <c r="F445" i="18"/>
  <c r="F444" i="18" s="1"/>
  <c r="F443" i="18" s="1"/>
  <c r="F436" i="18"/>
  <c r="F435" i="18" s="1"/>
  <c r="F434" i="18" s="1"/>
  <c r="F429" i="18"/>
  <c r="F428" i="18" s="1"/>
  <c r="F427" i="18" s="1"/>
  <c r="F425" i="18"/>
  <c r="F423" i="18"/>
  <c r="F421" i="18"/>
  <c r="F419" i="18"/>
  <c r="F416" i="18"/>
  <c r="F415" i="18" s="1"/>
  <c r="F411" i="18"/>
  <c r="F410" i="18" s="1"/>
  <c r="F409" i="18" s="1"/>
  <c r="F401" i="18"/>
  <c r="F400" i="18" s="1"/>
  <c r="F399" i="18" s="1"/>
  <c r="F391" i="18"/>
  <c r="F390" i="18" s="1"/>
  <c r="F389" i="18" s="1"/>
  <c r="F386" i="18"/>
  <c r="F385" i="18" s="1"/>
  <c r="F380" i="18"/>
  <c r="F379" i="18" s="1"/>
  <c r="F375" i="18"/>
  <c r="F374" i="18" s="1"/>
  <c r="F370" i="18"/>
  <c r="F369" i="18" s="1"/>
  <c r="F364" i="18"/>
  <c r="F363" i="18" s="1"/>
  <c r="F359" i="18"/>
  <c r="F358" i="18" s="1"/>
  <c r="F354" i="18"/>
  <c r="F352" i="18"/>
  <c r="F350" i="18"/>
  <c r="F348" i="18"/>
  <c r="F342" i="18"/>
  <c r="F340" i="18"/>
  <c r="F335" i="18"/>
  <c r="F334" i="18" s="1"/>
  <c r="F333" i="18" s="1"/>
  <c r="F332" i="18" s="1"/>
  <c r="F330" i="18"/>
  <c r="F329" i="18" s="1"/>
  <c r="F328" i="18" s="1"/>
  <c r="F324" i="18"/>
  <c r="F323" i="18" s="1"/>
  <c r="F322" i="18" s="1"/>
  <c r="F321" i="18" s="1"/>
  <c r="F315" i="18"/>
  <c r="F314" i="18" s="1"/>
  <c r="F311" i="18"/>
  <c r="F309" i="18"/>
  <c r="F264" i="18"/>
  <c r="F248" i="18"/>
  <c r="F235" i="18"/>
  <c r="F210" i="18"/>
  <c r="F201" i="18"/>
  <c r="F200" i="18" s="1"/>
  <c r="F199" i="18" s="1"/>
  <c r="F197" i="18"/>
  <c r="F195" i="18"/>
  <c r="F186" i="18"/>
  <c r="F185" i="18" s="1"/>
  <c r="F176" i="18"/>
  <c r="F175" i="18" s="1"/>
  <c r="F174" i="18" s="1"/>
  <c r="F178" i="18"/>
  <c r="F177" i="18" s="1"/>
  <c r="F172" i="18"/>
  <c r="F170" i="18"/>
  <c r="F168" i="18"/>
  <c r="F162" i="18"/>
  <c r="F161" i="18" s="1"/>
  <c r="F152" i="18"/>
  <c r="F147" i="18"/>
  <c r="F143" i="18"/>
  <c r="F136" i="18"/>
  <c r="F125" i="18"/>
  <c r="F116" i="18"/>
  <c r="F107" i="18"/>
  <c r="F98" i="18"/>
  <c r="F92" i="18"/>
  <c r="F85" i="18"/>
  <c r="F81" i="18"/>
  <c r="F77" i="18"/>
  <c r="F73" i="18"/>
  <c r="F67" i="18"/>
  <c r="F63" i="18"/>
  <c r="F59" i="18"/>
  <c r="F55" i="18"/>
  <c r="F50" i="18"/>
  <c r="F46" i="18"/>
  <c r="F42" i="18"/>
  <c r="F38" i="18"/>
  <c r="F31" i="18"/>
  <c r="F27" i="18"/>
  <c r="F26" i="18" s="1"/>
  <c r="F21" i="18"/>
  <c r="F17" i="18"/>
  <c r="F13" i="18"/>
  <c r="E767" i="18"/>
  <c r="E861" i="18"/>
  <c r="E880" i="18"/>
  <c r="E798" i="18"/>
  <c r="P831" i="18"/>
  <c r="E763" i="18"/>
  <c r="E757" i="18"/>
  <c r="E758" i="18"/>
  <c r="E759" i="18"/>
  <c r="E760" i="18"/>
  <c r="E761" i="18"/>
  <c r="E762" i="18"/>
  <c r="E753" i="18"/>
  <c r="E752" i="18" s="1"/>
  <c r="E751" i="18" s="1"/>
  <c r="E750" i="18" s="1"/>
  <c r="E749" i="18" s="1"/>
  <c r="E745" i="18"/>
  <c r="E744" i="18" s="1"/>
  <c r="E743" i="18" s="1"/>
  <c r="E742" i="18" s="1"/>
  <c r="E741" i="18" s="1"/>
  <c r="E736" i="18"/>
  <c r="E735" i="18" s="1"/>
  <c r="E734" i="18" s="1"/>
  <c r="E733" i="18" s="1"/>
  <c r="E727" i="18"/>
  <c r="E726" i="18" s="1"/>
  <c r="E725" i="18" s="1"/>
  <c r="E717" i="18"/>
  <c r="E716" i="18" s="1"/>
  <c r="E715" i="18" s="1"/>
  <c r="E698" i="18" s="1"/>
  <c r="E697" i="18" s="1"/>
  <c r="E694" i="18"/>
  <c r="E692" i="18"/>
  <c r="E690" i="18"/>
  <c r="E688" i="18"/>
  <c r="E680" i="18"/>
  <c r="E679" i="18" s="1"/>
  <c r="E677" i="18"/>
  <c r="E676" i="18" s="1"/>
  <c r="E674" i="18"/>
  <c r="E672" i="18" s="1"/>
  <c r="E666" i="18"/>
  <c r="E665" i="18" s="1"/>
  <c r="E664" i="18" s="1"/>
  <c r="E663" i="18" s="1"/>
  <c r="E662" i="18" s="1"/>
  <c r="E656" i="18"/>
  <c r="E655" i="18" s="1"/>
  <c r="E654" i="18" s="1"/>
  <c r="E653" i="18" s="1"/>
  <c r="E652" i="18" s="1"/>
  <c r="E648" i="18"/>
  <c r="E647" i="18" s="1"/>
  <c r="E643" i="18"/>
  <c r="E640" i="18"/>
  <c r="E635" i="18"/>
  <c r="E633" i="18"/>
  <c r="E630" i="18"/>
  <c r="E629" i="18" s="1"/>
  <c r="E622" i="18"/>
  <c r="E617" i="18"/>
  <c r="P615" i="18"/>
  <c r="E612" i="18"/>
  <c r="P610" i="18"/>
  <c r="P609" i="18"/>
  <c r="E600" i="18"/>
  <c r="E596" i="18" s="1"/>
  <c r="E588" i="18"/>
  <c r="E587" i="18" s="1"/>
  <c r="E586" i="18" s="1"/>
  <c r="E581" i="18"/>
  <c r="E580" i="18" s="1"/>
  <c r="E573" i="18"/>
  <c r="E570" i="18" s="1"/>
  <c r="E563" i="18"/>
  <c r="E560" i="18" s="1"/>
  <c r="E553" i="18"/>
  <c r="E550" i="18" s="1"/>
  <c r="E548" i="18"/>
  <c r="E541" i="18"/>
  <c r="E529" i="18"/>
  <c r="E528" i="18" s="1"/>
  <c r="E527" i="18" s="1"/>
  <c r="E525" i="18"/>
  <c r="E524" i="18" s="1"/>
  <c r="E523" i="18" s="1"/>
  <c r="E522" i="18" s="1"/>
  <c r="E518" i="18"/>
  <c r="E517" i="18" s="1"/>
  <c r="E516" i="18" s="1"/>
  <c r="E515" i="18" s="1"/>
  <c r="E514" i="18" s="1"/>
  <c r="E508" i="18"/>
  <c r="E507" i="18" s="1"/>
  <c r="E506" i="18" s="1"/>
  <c r="E503" i="18"/>
  <c r="E502" i="18" s="1"/>
  <c r="E501" i="18" s="1"/>
  <c r="E498" i="18"/>
  <c r="E497" i="18" s="1"/>
  <c r="E496" i="18" s="1"/>
  <c r="E477" i="18"/>
  <c r="E476" i="18" s="1"/>
  <c r="E475" i="18" s="1"/>
  <c r="E473" i="18"/>
  <c r="E468" i="18"/>
  <c r="E467" i="18" s="1"/>
  <c r="E462" i="18"/>
  <c r="E461" i="18" s="1"/>
  <c r="E456" i="18"/>
  <c r="E455" i="18" s="1"/>
  <c r="E445" i="18"/>
  <c r="E444" i="18" s="1"/>
  <c r="E443" i="18" s="1"/>
  <c r="E436" i="18"/>
  <c r="E435" i="18" s="1"/>
  <c r="E434" i="18" s="1"/>
  <c r="E429" i="18"/>
  <c r="E428" i="18" s="1"/>
  <c r="E427" i="18" s="1"/>
  <c r="E425" i="18"/>
  <c r="E423" i="18"/>
  <c r="E421" i="18"/>
  <c r="E419" i="18"/>
  <c r="E416" i="18"/>
  <c r="E415" i="18" s="1"/>
  <c r="E411" i="18"/>
  <c r="E410" i="18" s="1"/>
  <c r="E409" i="18" s="1"/>
  <c r="P408" i="18"/>
  <c r="E401" i="18"/>
  <c r="E400" i="18" s="1"/>
  <c r="E399" i="18" s="1"/>
  <c r="E391" i="18"/>
  <c r="E390" i="18" s="1"/>
  <c r="E389" i="18" s="1"/>
  <c r="E386" i="18"/>
  <c r="E385" i="18" s="1"/>
  <c r="E380" i="18"/>
  <c r="E379" i="18" s="1"/>
  <c r="E375" i="18"/>
  <c r="E374" i="18" s="1"/>
  <c r="E370" i="18"/>
  <c r="E369" i="18" s="1"/>
  <c r="E364" i="18"/>
  <c r="E363" i="18" s="1"/>
  <c r="E359" i="18"/>
  <c r="E358" i="18" s="1"/>
  <c r="E354" i="18"/>
  <c r="E352" i="18"/>
  <c r="E350" i="18"/>
  <c r="E348" i="18"/>
  <c r="E342" i="18"/>
  <c r="E340" i="18"/>
  <c r="E330" i="18"/>
  <c r="E329" i="18" s="1"/>
  <c r="E328" i="18" s="1"/>
  <c r="E335" i="18"/>
  <c r="E334" i="18" s="1"/>
  <c r="E333" i="18" s="1"/>
  <c r="E332" i="18" s="1"/>
  <c r="E324" i="18"/>
  <c r="E323" i="18" s="1"/>
  <c r="E322" i="18" s="1"/>
  <c r="E321" i="18" s="1"/>
  <c r="E315" i="18"/>
  <c r="E314" i="18" s="1"/>
  <c r="E311" i="18"/>
  <c r="E309" i="18"/>
  <c r="E264" i="18"/>
  <c r="P11" i="18"/>
  <c r="P9" i="18" s="1"/>
  <c r="P12" i="18"/>
  <c r="P14" i="18"/>
  <c r="P15" i="18"/>
  <c r="P16" i="18"/>
  <c r="P18" i="18"/>
  <c r="P19" i="18"/>
  <c r="P20" i="18"/>
  <c r="P22" i="18"/>
  <c r="P23" i="18"/>
  <c r="P24" i="18"/>
  <c r="P29" i="18"/>
  <c r="P30" i="18"/>
  <c r="P32" i="18"/>
  <c r="P33" i="18"/>
  <c r="P34" i="18"/>
  <c r="P39" i="18"/>
  <c r="P40" i="18"/>
  <c r="P41" i="18"/>
  <c r="P43" i="18"/>
  <c r="P44" i="18"/>
  <c r="P45" i="18"/>
  <c r="P47" i="18"/>
  <c r="P48" i="18"/>
  <c r="P49" i="18"/>
  <c r="P51" i="18"/>
  <c r="P52" i="18"/>
  <c r="P53" i="18"/>
  <c r="P56" i="18"/>
  <c r="P57" i="18"/>
  <c r="P58" i="18"/>
  <c r="P60" i="18"/>
  <c r="P61" i="18"/>
  <c r="P62" i="18"/>
  <c r="P64" i="18"/>
  <c r="P65" i="18"/>
  <c r="P66" i="18"/>
  <c r="P68" i="18"/>
  <c r="P69" i="18"/>
  <c r="P70" i="18"/>
  <c r="P74" i="18"/>
  <c r="P75" i="18"/>
  <c r="P76" i="18"/>
  <c r="P78" i="18"/>
  <c r="P79" i="18"/>
  <c r="P80" i="18"/>
  <c r="P82" i="18"/>
  <c r="P83" i="18"/>
  <c r="P84" i="18"/>
  <c r="P86" i="18"/>
  <c r="P87" i="18"/>
  <c r="P88" i="18"/>
  <c r="P99" i="18"/>
  <c r="P102" i="18"/>
  <c r="P103" i="18"/>
  <c r="P104" i="18"/>
  <c r="P105" i="18"/>
  <c r="P106" i="18"/>
  <c r="P108" i="18"/>
  <c r="P121" i="18"/>
  <c r="P122" i="18"/>
  <c r="P123" i="18"/>
  <c r="P214" i="18"/>
  <c r="P218" i="18"/>
  <c r="P222" i="18"/>
  <c r="P226" i="18"/>
  <c r="P228" i="18"/>
  <c r="P240" i="18"/>
  <c r="P241" i="18"/>
  <c r="P77" i="18" l="1"/>
  <c r="P42" i="18"/>
  <c r="P81" i="18"/>
  <c r="P63" i="18"/>
  <c r="P46" i="18"/>
  <c r="P85" i="18"/>
  <c r="P67" i="18"/>
  <c r="P50" i="18"/>
  <c r="P38" i="18"/>
  <c r="E696" i="18"/>
  <c r="G357" i="18"/>
  <c r="G356" i="18" s="1"/>
  <c r="F639" i="18"/>
  <c r="F638" i="18" s="1"/>
  <c r="F637" i="18" s="1"/>
  <c r="F632" i="18"/>
  <c r="F628" i="18" s="1"/>
  <c r="F687" i="18"/>
  <c r="F686" i="18" s="1"/>
  <c r="F685" i="18" s="1"/>
  <c r="F671" i="18"/>
  <c r="F670" i="18" s="1"/>
  <c r="F661" i="18" s="1"/>
  <c r="F595" i="18"/>
  <c r="F594" i="18" s="1"/>
  <c r="F593" i="18" s="1"/>
  <c r="F592" i="18" s="1"/>
  <c r="F536" i="18"/>
  <c r="F535" i="18" s="1"/>
  <c r="F534" i="18" s="1"/>
  <c r="F454" i="18"/>
  <c r="F453" i="18" s="1"/>
  <c r="F452" i="18" s="1"/>
  <c r="F455" i="18"/>
  <c r="F418" i="18"/>
  <c r="F388" i="18"/>
  <c r="F347" i="18"/>
  <c r="F346" i="18" s="1"/>
  <c r="F345" i="18" s="1"/>
  <c r="F362" i="18"/>
  <c r="F339" i="18"/>
  <c r="F338" i="18" s="1"/>
  <c r="F337" i="18" s="1"/>
  <c r="F308" i="18"/>
  <c r="F208" i="18"/>
  <c r="F194" i="18"/>
  <c r="F193" i="18" s="1"/>
  <c r="F192" i="18" s="1"/>
  <c r="F160" i="18"/>
  <c r="F159" i="18" s="1"/>
  <c r="F158" i="18" s="1"/>
  <c r="F157" i="18" s="1"/>
  <c r="F135" i="18"/>
  <c r="F134" i="18" s="1"/>
  <c r="F97" i="18"/>
  <c r="F91" i="18" s="1"/>
  <c r="F72" i="18"/>
  <c r="F71" i="18" s="1"/>
  <c r="F54" i="18"/>
  <c r="F37" i="18"/>
  <c r="F25" i="18"/>
  <c r="E418" i="18"/>
  <c r="E537" i="18"/>
  <c r="E536" i="18" s="1"/>
  <c r="E535" i="18" s="1"/>
  <c r="E534" i="18" s="1"/>
  <c r="E632" i="18"/>
  <c r="E628" i="18" s="1"/>
  <c r="E639" i="18"/>
  <c r="E638" i="18" s="1"/>
  <c r="E637" i="18" s="1"/>
  <c r="E756" i="18"/>
  <c r="E889" i="18" s="1"/>
  <c r="E732" i="18"/>
  <c r="E731" i="18" s="1"/>
  <c r="E730" i="18" s="1"/>
  <c r="E687" i="18"/>
  <c r="E686" i="18" s="1"/>
  <c r="E685" i="18" s="1"/>
  <c r="E671" i="18"/>
  <c r="E670" i="18" s="1"/>
  <c r="E661" i="18" s="1"/>
  <c r="E595" i="18"/>
  <c r="E594" i="18" s="1"/>
  <c r="E593" i="18" s="1"/>
  <c r="E592" i="18" s="1"/>
  <c r="E454" i="18"/>
  <c r="E453" i="18" s="1"/>
  <c r="E452" i="18" s="1"/>
  <c r="E339" i="18"/>
  <c r="E338" i="18" s="1"/>
  <c r="E337" i="18" s="1"/>
  <c r="E347" i="18"/>
  <c r="E346" i="18" s="1"/>
  <c r="E345" i="18" s="1"/>
  <c r="E388" i="18"/>
  <c r="E362" i="18"/>
  <c r="E308" i="18"/>
  <c r="P73" i="18"/>
  <c r="P55" i="18"/>
  <c r="P17" i="18"/>
  <c r="P27" i="18"/>
  <c r="P26" i="18" s="1"/>
  <c r="P31" i="18"/>
  <c r="P13" i="18"/>
  <c r="P8" i="18" s="1"/>
  <c r="P7" i="18" s="1"/>
  <c r="P59" i="18"/>
  <c r="P21" i="18"/>
  <c r="P224" i="18"/>
  <c r="P233" i="18"/>
  <c r="P243" i="18"/>
  <c r="P237" i="18"/>
  <c r="P229" i="18"/>
  <c r="P227" i="18"/>
  <c r="P223" i="18"/>
  <c r="P215" i="18"/>
  <c r="P232" i="18"/>
  <c r="P220" i="18"/>
  <c r="P216" i="18"/>
  <c r="P212" i="18"/>
  <c r="P154" i="18"/>
  <c r="P209" i="18"/>
  <c r="P203" i="18"/>
  <c r="P202" i="18"/>
  <c r="P219" i="18"/>
  <c r="P126" i="18"/>
  <c r="P124" i="18"/>
  <c r="P119" i="18"/>
  <c r="P110" i="18"/>
  <c r="P148" i="18"/>
  <c r="P101" i="18"/>
  <c r="P98" i="18" s="1"/>
  <c r="P118" i="18"/>
  <c r="P120" i="18"/>
  <c r="P117" i="18"/>
  <c r="P109" i="18"/>
  <c r="D745" i="18"/>
  <c r="D744" i="18" s="1"/>
  <c r="D743" i="18" s="1"/>
  <c r="D742" i="18" s="1"/>
  <c r="D741" i="18" s="1"/>
  <c r="D717" i="18"/>
  <c r="D622" i="18"/>
  <c r="D600" i="18"/>
  <c r="D596" i="18" s="1"/>
  <c r="D617" i="18"/>
  <c r="D553" i="18"/>
  <c r="D401" i="18"/>
  <c r="D359" i="18"/>
  <c r="P344" i="18"/>
  <c r="P343" i="18"/>
  <c r="P341" i="18"/>
  <c r="P340" i="18" s="1"/>
  <c r="D342" i="18"/>
  <c r="D340" i="18"/>
  <c r="D264" i="18"/>
  <c r="P25" i="18" l="1"/>
  <c r="P6" i="18" s="1"/>
  <c r="P5" i="18" s="1"/>
  <c r="P342" i="18"/>
  <c r="P339" i="18" s="1"/>
  <c r="P338" i="18" s="1"/>
  <c r="P337" i="18" s="1"/>
  <c r="E651" i="18"/>
  <c r="P54" i="18"/>
  <c r="F327" i="18"/>
  <c r="F651" i="18"/>
  <c r="P37" i="18"/>
  <c r="F627" i="18"/>
  <c r="F533" i="18" s="1"/>
  <c r="F361" i="18"/>
  <c r="F357" i="18" s="1"/>
  <c r="F356" i="18" s="1"/>
  <c r="F207" i="18"/>
  <c r="F206" i="18" s="1"/>
  <c r="F205" i="18" s="1"/>
  <c r="F204" i="18" s="1"/>
  <c r="F191" i="18" s="1"/>
  <c r="F90" i="18"/>
  <c r="F89" i="18" s="1"/>
  <c r="F36" i="18"/>
  <c r="F35" i="18" s="1"/>
  <c r="E327" i="18"/>
  <c r="E627" i="18"/>
  <c r="E533" i="18" s="1"/>
  <c r="E361" i="18"/>
  <c r="E357" i="18" s="1"/>
  <c r="E356" i="18" s="1"/>
  <c r="P72" i="18"/>
  <c r="P71" i="18" s="1"/>
  <c r="P242" i="18"/>
  <c r="P213" i="18"/>
  <c r="P155" i="18"/>
  <c r="P156" i="18"/>
  <c r="P234" i="18"/>
  <c r="P238" i="18"/>
  <c r="P217" i="18"/>
  <c r="P225" i="18"/>
  <c r="P201" i="18"/>
  <c r="P200" i="18" s="1"/>
  <c r="P199" i="18" s="1"/>
  <c r="P239" i="18"/>
  <c r="P211" i="18"/>
  <c r="P230" i="18"/>
  <c r="P116" i="18"/>
  <c r="P221" i="18"/>
  <c r="P244" i="18"/>
  <c r="P626" i="18"/>
  <c r="P621" i="18"/>
  <c r="D339" i="18"/>
  <c r="D338" i="18" s="1"/>
  <c r="D337" i="18" s="1"/>
  <c r="D315" i="18"/>
  <c r="P210" i="18" l="1"/>
  <c r="P36" i="18"/>
  <c r="P107" i="18"/>
  <c r="P144" i="18"/>
  <c r="P153" i="18"/>
  <c r="P152" i="18" s="1"/>
  <c r="P236" i="18"/>
  <c r="P235" i="18" s="1"/>
  <c r="P196" i="18"/>
  <c r="P195" i="18" s="1"/>
  <c r="P194" i="18" s="1"/>
  <c r="P193" i="18" s="1"/>
  <c r="P192" i="18" s="1"/>
  <c r="P137" i="18"/>
  <c r="P782" i="18"/>
  <c r="E186" i="18"/>
  <c r="E185" i="18" s="1"/>
  <c r="D186" i="18"/>
  <c r="D185" i="18" s="1"/>
  <c r="E178" i="18"/>
  <c r="E177" i="18" s="1"/>
  <c r="D178" i="18"/>
  <c r="D177" i="18" s="1"/>
  <c r="E176" i="18"/>
  <c r="E175" i="18" s="1"/>
  <c r="E174" i="18" s="1"/>
  <c r="D176" i="18"/>
  <c r="D175" i="18" s="1"/>
  <c r="D174" i="18" s="1"/>
  <c r="E172" i="18"/>
  <c r="D172" i="18"/>
  <c r="E170" i="18"/>
  <c r="D170" i="18"/>
  <c r="E168" i="18"/>
  <c r="D168" i="18"/>
  <c r="E162" i="18"/>
  <c r="E161" i="18" s="1"/>
  <c r="D162" i="18"/>
  <c r="D161" i="18" s="1"/>
  <c r="E152" i="18"/>
  <c r="E116" i="18"/>
  <c r="E98" i="18"/>
  <c r="D152" i="18"/>
  <c r="D147" i="18"/>
  <c r="D143" i="18"/>
  <c r="D136" i="18"/>
  <c r="D125" i="18"/>
  <c r="D116" i="18"/>
  <c r="D107" i="18"/>
  <c r="D98" i="18"/>
  <c r="D92" i="18"/>
  <c r="H1293" i="14"/>
  <c r="G1293" i="14"/>
  <c r="F1293" i="14"/>
  <c r="E1293" i="14"/>
  <c r="D1293" i="14"/>
  <c r="H1270" i="14"/>
  <c r="G1270" i="14"/>
  <c r="E1270" i="14"/>
  <c r="D1270" i="14"/>
  <c r="H1150" i="14"/>
  <c r="G1150" i="14"/>
  <c r="F1150" i="14"/>
  <c r="E1150" i="14"/>
  <c r="D1150" i="14"/>
  <c r="H1060" i="14"/>
  <c r="G1060" i="14"/>
  <c r="D1060" i="14"/>
  <c r="I1048" i="14"/>
  <c r="H26" i="10" s="1"/>
  <c r="H1048" i="14"/>
  <c r="G26" i="10" s="1"/>
  <c r="G1048" i="14"/>
  <c r="F26" i="10" s="1"/>
  <c r="F1048" i="14"/>
  <c r="E26" i="10" s="1"/>
  <c r="E1048" i="14"/>
  <c r="D26" i="10" s="1"/>
  <c r="D1048" i="14"/>
  <c r="C26" i="10" s="1"/>
  <c r="I1047" i="14"/>
  <c r="H1047" i="14"/>
  <c r="G1047" i="14"/>
  <c r="E1047" i="14"/>
  <c r="D1047" i="14"/>
  <c r="I1046" i="14"/>
  <c r="H1046" i="14"/>
  <c r="G1046" i="14"/>
  <c r="E1046" i="14"/>
  <c r="D1046" i="14"/>
  <c r="I1045" i="14"/>
  <c r="H1045" i="14"/>
  <c r="G1045" i="14"/>
  <c r="E1045" i="14"/>
  <c r="D1045" i="14"/>
  <c r="I1044" i="14"/>
  <c r="H1044" i="14"/>
  <c r="G1044" i="14"/>
  <c r="F1044" i="14"/>
  <c r="E1044" i="14"/>
  <c r="D1044" i="14"/>
  <c r="I1043" i="14"/>
  <c r="H1043" i="14"/>
  <c r="G1043" i="14"/>
  <c r="E1043" i="14"/>
  <c r="D1043" i="14"/>
  <c r="I1042" i="14"/>
  <c r="H1042" i="14"/>
  <c r="G1042" i="14"/>
  <c r="E1042" i="14"/>
  <c r="D1042" i="14"/>
  <c r="D1037" i="14"/>
  <c r="D1036" i="14" s="1"/>
  <c r="D1013" i="14" s="1"/>
  <c r="D1012" i="14" s="1"/>
  <c r="I1033" i="14"/>
  <c r="I1032" i="14" s="1"/>
  <c r="I1031" i="14" s="1"/>
  <c r="I1030" i="14" s="1"/>
  <c r="I1029" i="14" s="1"/>
  <c r="H1033" i="14"/>
  <c r="H1032" i="14" s="1"/>
  <c r="H1031" i="14" s="1"/>
  <c r="H1030" i="14" s="1"/>
  <c r="H1029" i="14" s="1"/>
  <c r="G1033" i="14"/>
  <c r="G1032" i="14" s="1"/>
  <c r="G1031" i="14" s="1"/>
  <c r="G1030" i="14" s="1"/>
  <c r="G1029" i="14" s="1"/>
  <c r="F1033" i="14"/>
  <c r="F1032" i="14" s="1"/>
  <c r="F1031" i="14" s="1"/>
  <c r="F1030" i="14" s="1"/>
  <c r="F1029" i="14" s="1"/>
  <c r="E1033" i="14"/>
  <c r="E1032" i="14" s="1"/>
  <c r="E1031" i="14" s="1"/>
  <c r="E1030" i="14" s="1"/>
  <c r="E1029" i="14" s="1"/>
  <c r="I1025" i="14"/>
  <c r="I1024" i="14" s="1"/>
  <c r="I1023" i="14" s="1"/>
  <c r="I1022" i="14" s="1"/>
  <c r="I1021" i="14" s="1"/>
  <c r="H1025" i="14"/>
  <c r="G1025" i="14"/>
  <c r="F1025" i="14"/>
  <c r="E1025" i="14"/>
  <c r="E1024" i="14" s="1"/>
  <c r="E1023" i="14" s="1"/>
  <c r="E1022" i="14" s="1"/>
  <c r="E1021" i="14" s="1"/>
  <c r="H1024" i="14"/>
  <c r="H1023" i="14" s="1"/>
  <c r="H1022" i="14" s="1"/>
  <c r="H1021" i="14" s="1"/>
  <c r="G1024" i="14"/>
  <c r="G1023" i="14" s="1"/>
  <c r="G1022" i="14" s="1"/>
  <c r="G1021" i="14" s="1"/>
  <c r="F1024" i="14"/>
  <c r="F1023" i="14" s="1"/>
  <c r="F1022" i="14" s="1"/>
  <c r="F1021" i="14" s="1"/>
  <c r="I1016" i="14"/>
  <c r="I1015" i="14" s="1"/>
  <c r="I1014" i="14" s="1"/>
  <c r="H1016" i="14"/>
  <c r="H1015" i="14" s="1"/>
  <c r="H1014" i="14" s="1"/>
  <c r="G1016" i="14"/>
  <c r="G1015" i="14" s="1"/>
  <c r="G1014" i="14" s="1"/>
  <c r="F1016" i="14"/>
  <c r="F1015" i="14" s="1"/>
  <c r="F1014" i="14" s="1"/>
  <c r="E1016" i="14"/>
  <c r="E1015" i="14" s="1"/>
  <c r="E1014" i="14" s="1"/>
  <c r="I1013" i="14"/>
  <c r="H1013" i="14"/>
  <c r="G1013" i="14"/>
  <c r="F1013" i="14"/>
  <c r="E1013" i="14"/>
  <c r="I1008" i="14"/>
  <c r="I1007" i="14" s="1"/>
  <c r="I1006" i="14" s="1"/>
  <c r="H1008" i="14"/>
  <c r="H1007" i="14" s="1"/>
  <c r="H1006" i="14" s="1"/>
  <c r="G1008" i="14"/>
  <c r="G1007" i="14" s="1"/>
  <c r="G1006" i="14" s="1"/>
  <c r="F1008" i="14"/>
  <c r="F1007" i="14" s="1"/>
  <c r="F1006" i="14" s="1"/>
  <c r="E1008" i="14"/>
  <c r="E1007" i="14" s="1"/>
  <c r="E1006" i="14" s="1"/>
  <c r="D1008" i="14"/>
  <c r="D1007" i="14" s="1"/>
  <c r="D1006" i="14" s="1"/>
  <c r="I1001" i="14"/>
  <c r="H1001" i="14"/>
  <c r="G1001" i="14"/>
  <c r="F1001" i="14"/>
  <c r="E1001" i="14"/>
  <c r="D1001" i="14"/>
  <c r="I1000" i="14"/>
  <c r="I999" i="14" s="1"/>
  <c r="H1000" i="14"/>
  <c r="H999" i="14" s="1"/>
  <c r="G1000" i="14"/>
  <c r="G999" i="14" s="1"/>
  <c r="F1000" i="14"/>
  <c r="F999" i="14" s="1"/>
  <c r="E1000" i="14"/>
  <c r="E999" i="14" s="1"/>
  <c r="D1000" i="14"/>
  <c r="D999" i="14" s="1"/>
  <c r="I992" i="14"/>
  <c r="I991" i="14" s="1"/>
  <c r="I990" i="14" s="1"/>
  <c r="I989" i="14" s="1"/>
  <c r="I988" i="14" s="1"/>
  <c r="H992" i="14"/>
  <c r="H991" i="14" s="1"/>
  <c r="H990" i="14" s="1"/>
  <c r="H989" i="14" s="1"/>
  <c r="H988" i="14" s="1"/>
  <c r="G992" i="14"/>
  <c r="G991" i="14" s="1"/>
  <c r="G990" i="14" s="1"/>
  <c r="G989" i="14" s="1"/>
  <c r="G988" i="14" s="1"/>
  <c r="F992" i="14"/>
  <c r="F991" i="14" s="1"/>
  <c r="F990" i="14" s="1"/>
  <c r="F989" i="14" s="1"/>
  <c r="F988" i="14" s="1"/>
  <c r="E992" i="14"/>
  <c r="E991" i="14" s="1"/>
  <c r="E990" i="14" s="1"/>
  <c r="E989" i="14" s="1"/>
  <c r="E988" i="14" s="1"/>
  <c r="D992" i="14"/>
  <c r="D991" i="14" s="1"/>
  <c r="D990" i="14" s="1"/>
  <c r="D989" i="14" s="1"/>
  <c r="D988" i="14" s="1"/>
  <c r="I986" i="14"/>
  <c r="I985" i="14" s="1"/>
  <c r="I984" i="14" s="1"/>
  <c r="H986" i="14"/>
  <c r="H985" i="14" s="1"/>
  <c r="H984" i="14" s="1"/>
  <c r="G986" i="14"/>
  <c r="G985" i="14" s="1"/>
  <c r="G984" i="14" s="1"/>
  <c r="F986" i="14"/>
  <c r="F985" i="14" s="1"/>
  <c r="F984" i="14" s="1"/>
  <c r="E986" i="14"/>
  <c r="E985" i="14" s="1"/>
  <c r="E984" i="14" s="1"/>
  <c r="I982" i="14"/>
  <c r="I981" i="14" s="1"/>
  <c r="I980" i="14" s="1"/>
  <c r="H982" i="14"/>
  <c r="H981" i="14" s="1"/>
  <c r="H980" i="14" s="1"/>
  <c r="G982" i="14"/>
  <c r="G981" i="14" s="1"/>
  <c r="G980" i="14" s="1"/>
  <c r="F982" i="14"/>
  <c r="F981" i="14" s="1"/>
  <c r="F980" i="14" s="1"/>
  <c r="E982" i="14"/>
  <c r="E981" i="14" s="1"/>
  <c r="E980" i="14" s="1"/>
  <c r="I974" i="14"/>
  <c r="I973" i="14" s="1"/>
  <c r="H974" i="14"/>
  <c r="H973" i="14" s="1"/>
  <c r="G974" i="14"/>
  <c r="F974" i="14"/>
  <c r="F973" i="14" s="1"/>
  <c r="E974" i="14"/>
  <c r="E973" i="14" s="1"/>
  <c r="D974" i="14"/>
  <c r="D973" i="14" s="1"/>
  <c r="D972" i="14" s="1"/>
  <c r="G973" i="14"/>
  <c r="I925" i="14"/>
  <c r="I924" i="14" s="1"/>
  <c r="I923" i="14" s="1"/>
  <c r="H925" i="14"/>
  <c r="H924" i="14" s="1"/>
  <c r="H923" i="14" s="1"/>
  <c r="G924" i="14"/>
  <c r="G923" i="14" s="1"/>
  <c r="F924" i="14"/>
  <c r="F923" i="14" s="1"/>
  <c r="E925" i="14"/>
  <c r="E924" i="14" s="1"/>
  <c r="E923" i="14" s="1"/>
  <c r="D925" i="14"/>
  <c r="D924" i="14" s="1"/>
  <c r="D923" i="14" s="1"/>
  <c r="I918" i="14"/>
  <c r="I917" i="14" s="1"/>
  <c r="H918" i="14"/>
  <c r="H917" i="14" s="1"/>
  <c r="G918" i="14"/>
  <c r="G917" i="14" s="1"/>
  <c r="F918" i="14"/>
  <c r="F917" i="14" s="1"/>
  <c r="E918" i="14"/>
  <c r="E917" i="14" s="1"/>
  <c r="D918" i="14"/>
  <c r="D917" i="14" s="1"/>
  <c r="I912" i="14"/>
  <c r="I911" i="14" s="1"/>
  <c r="H912" i="14"/>
  <c r="H911" i="14" s="1"/>
  <c r="G912" i="14"/>
  <c r="G911" i="14" s="1"/>
  <c r="F912" i="14"/>
  <c r="F911" i="14" s="1"/>
  <c r="E912" i="14"/>
  <c r="E911" i="14" s="1"/>
  <c r="D912" i="14"/>
  <c r="D911" i="14" s="1"/>
  <c r="D908" i="14"/>
  <c r="D907" i="14" s="1"/>
  <c r="D906" i="14" s="1"/>
  <c r="I896" i="14"/>
  <c r="I895" i="14" s="1"/>
  <c r="I894" i="14" s="1"/>
  <c r="H896" i="14"/>
  <c r="H895" i="14" s="1"/>
  <c r="H894" i="14" s="1"/>
  <c r="G896" i="14"/>
  <c r="F896" i="14"/>
  <c r="F895" i="14" s="1"/>
  <c r="F894" i="14" s="1"/>
  <c r="E896" i="14"/>
  <c r="E895" i="14" s="1"/>
  <c r="E894" i="14" s="1"/>
  <c r="D896" i="14"/>
  <c r="D895" i="14" s="1"/>
  <c r="D894" i="14" s="1"/>
  <c r="G895" i="14"/>
  <c r="G894" i="14" s="1"/>
  <c r="I889" i="14"/>
  <c r="H889" i="14"/>
  <c r="G889" i="14"/>
  <c r="F889" i="14"/>
  <c r="E889" i="14"/>
  <c r="D889" i="14"/>
  <c r="I887" i="14"/>
  <c r="H887" i="14"/>
  <c r="G887" i="14"/>
  <c r="F887" i="14"/>
  <c r="E887" i="14"/>
  <c r="D887" i="14"/>
  <c r="I885" i="14"/>
  <c r="H885" i="14"/>
  <c r="G885" i="14"/>
  <c r="F885" i="14"/>
  <c r="E885" i="14"/>
  <c r="D885" i="14"/>
  <c r="I883" i="14"/>
  <c r="H883" i="14"/>
  <c r="G883" i="14"/>
  <c r="F883" i="14"/>
  <c r="E883" i="14"/>
  <c r="D883" i="14"/>
  <c r="I878" i="14"/>
  <c r="I877" i="14" s="1"/>
  <c r="H878" i="14"/>
  <c r="H877" i="14" s="1"/>
  <c r="G878" i="14"/>
  <c r="G877" i="14" s="1"/>
  <c r="F878" i="14"/>
  <c r="F877" i="14" s="1"/>
  <c r="E878" i="14"/>
  <c r="E877" i="14" s="1"/>
  <c r="D878" i="14"/>
  <c r="D877" i="14" s="1"/>
  <c r="I875" i="14"/>
  <c r="I874" i="14" s="1"/>
  <c r="H875" i="14"/>
  <c r="H874" i="14" s="1"/>
  <c r="G875" i="14"/>
  <c r="G874" i="14" s="1"/>
  <c r="F875" i="14"/>
  <c r="F874" i="14" s="1"/>
  <c r="E875" i="14"/>
  <c r="E874" i="14" s="1"/>
  <c r="D875" i="14"/>
  <c r="D874" i="14" s="1"/>
  <c r="I872" i="14"/>
  <c r="I871" i="14" s="1"/>
  <c r="H872" i="14"/>
  <c r="H871" i="14" s="1"/>
  <c r="G872" i="14"/>
  <c r="F872" i="14"/>
  <c r="F871" i="14" s="1"/>
  <c r="E872" i="14"/>
  <c r="E871" i="14" s="1"/>
  <c r="D872" i="14"/>
  <c r="D871" i="14" s="1"/>
  <c r="G871" i="14"/>
  <c r="I869" i="14"/>
  <c r="H869" i="14"/>
  <c r="H866" i="14" s="1"/>
  <c r="G869" i="14"/>
  <c r="G866" i="14" s="1"/>
  <c r="E869" i="14"/>
  <c r="D869" i="14"/>
  <c r="D867" i="14" s="1"/>
  <c r="F867" i="14"/>
  <c r="F866" i="14" s="1"/>
  <c r="E867" i="14"/>
  <c r="I861" i="14"/>
  <c r="I860" i="14" s="1"/>
  <c r="I859" i="14" s="1"/>
  <c r="I858" i="14" s="1"/>
  <c r="I857" i="14" s="1"/>
  <c r="H861" i="14"/>
  <c r="H860" i="14" s="1"/>
  <c r="H859" i="14" s="1"/>
  <c r="H858" i="14" s="1"/>
  <c r="H857" i="14" s="1"/>
  <c r="G861" i="14"/>
  <c r="G860" i="14" s="1"/>
  <c r="G859" i="14" s="1"/>
  <c r="G858" i="14" s="1"/>
  <c r="G857" i="14" s="1"/>
  <c r="F861" i="14"/>
  <c r="F860" i="14" s="1"/>
  <c r="F859" i="14" s="1"/>
  <c r="F858" i="14" s="1"/>
  <c r="F857" i="14" s="1"/>
  <c r="E861" i="14"/>
  <c r="E860" i="14" s="1"/>
  <c r="E859" i="14" s="1"/>
  <c r="E858" i="14" s="1"/>
  <c r="E857" i="14" s="1"/>
  <c r="I851" i="14"/>
  <c r="I850" i="14" s="1"/>
  <c r="I849" i="14" s="1"/>
  <c r="H851" i="14"/>
  <c r="H850" i="14" s="1"/>
  <c r="H849" i="14" s="1"/>
  <c r="G851" i="14"/>
  <c r="F851" i="14"/>
  <c r="E851" i="14"/>
  <c r="E850" i="14" s="1"/>
  <c r="E849" i="14" s="1"/>
  <c r="E843" i="14" s="1"/>
  <c r="E842" i="14" s="1"/>
  <c r="D12" i="10" s="1"/>
  <c r="D850" i="14"/>
  <c r="G850" i="14"/>
  <c r="G849" i="14" s="1"/>
  <c r="F850" i="14"/>
  <c r="F849" i="14" s="1"/>
  <c r="F843" i="14" s="1"/>
  <c r="F842" i="14" s="1"/>
  <c r="E12" i="10" s="1"/>
  <c r="I846" i="14"/>
  <c r="I845" i="14" s="1"/>
  <c r="I844" i="14" s="1"/>
  <c r="H846" i="14"/>
  <c r="H845" i="14" s="1"/>
  <c r="H844" i="14" s="1"/>
  <c r="G845" i="14"/>
  <c r="G844" i="14" s="1"/>
  <c r="I838" i="14"/>
  <c r="I837" i="14" s="1"/>
  <c r="H838" i="14"/>
  <c r="H837" i="14" s="1"/>
  <c r="G838" i="14"/>
  <c r="G837" i="14" s="1"/>
  <c r="F838" i="14"/>
  <c r="F837" i="14" s="1"/>
  <c r="E838" i="14"/>
  <c r="E837" i="14" s="1"/>
  <c r="D838" i="14"/>
  <c r="D837" i="14" s="1"/>
  <c r="I829" i="14"/>
  <c r="H829" i="14"/>
  <c r="G829" i="14"/>
  <c r="D829" i="14"/>
  <c r="D825" i="14" s="1"/>
  <c r="D824" i="14" s="1"/>
  <c r="D823" i="14" s="1"/>
  <c r="I826" i="14"/>
  <c r="H28" i="10" s="1"/>
  <c r="H826" i="14"/>
  <c r="G28" i="10" s="1"/>
  <c r="F826" i="14"/>
  <c r="E28" i="10" s="1"/>
  <c r="E826" i="14"/>
  <c r="D28" i="10" s="1"/>
  <c r="D826" i="14"/>
  <c r="I821" i="14"/>
  <c r="H821" i="14"/>
  <c r="G821" i="14"/>
  <c r="F821" i="14"/>
  <c r="E821" i="14"/>
  <c r="D821" i="14"/>
  <c r="I819" i="14"/>
  <c r="H819" i="14"/>
  <c r="G819" i="14"/>
  <c r="F819" i="14"/>
  <c r="E819" i="14"/>
  <c r="D819" i="14"/>
  <c r="I815" i="14"/>
  <c r="I814" i="14" s="1"/>
  <c r="H815" i="14"/>
  <c r="H814" i="14" s="1"/>
  <c r="G815" i="14"/>
  <c r="F815" i="14"/>
  <c r="F814" i="14" s="1"/>
  <c r="E815" i="14"/>
  <c r="E814" i="14" s="1"/>
  <c r="D815" i="14"/>
  <c r="D814" i="14" s="1"/>
  <c r="G814" i="14"/>
  <c r="D809" i="14"/>
  <c r="D805" i="14" s="1"/>
  <c r="I802" i="14"/>
  <c r="I798" i="14" s="1"/>
  <c r="H802" i="14"/>
  <c r="H798" i="14" s="1"/>
  <c r="G802" i="14"/>
  <c r="G798" i="14" s="1"/>
  <c r="F802" i="14"/>
  <c r="F798" i="14" s="1"/>
  <c r="E802" i="14"/>
  <c r="E798" i="14" s="1"/>
  <c r="D802" i="14"/>
  <c r="D798" i="14" s="1"/>
  <c r="I794" i="14"/>
  <c r="I788" i="14" s="1"/>
  <c r="H794" i="14"/>
  <c r="H788" i="14" s="1"/>
  <c r="G794" i="14"/>
  <c r="G788" i="14" s="1"/>
  <c r="F794" i="14"/>
  <c r="F788" i="14" s="1"/>
  <c r="E794" i="14"/>
  <c r="E788" i="14" s="1"/>
  <c r="D794" i="14"/>
  <c r="D788" i="14" s="1"/>
  <c r="D778" i="14"/>
  <c r="D774" i="14" s="1"/>
  <c r="I765" i="14"/>
  <c r="I764" i="14" s="1"/>
  <c r="I763" i="14" s="1"/>
  <c r="I762" i="14" s="1"/>
  <c r="H765" i="14"/>
  <c r="H764" i="14" s="1"/>
  <c r="H763" i="14" s="1"/>
  <c r="H762" i="14" s="1"/>
  <c r="G765" i="14"/>
  <c r="G764" i="14" s="1"/>
  <c r="G763" i="14" s="1"/>
  <c r="G762" i="14" s="1"/>
  <c r="F765" i="14"/>
  <c r="F764" i="14" s="1"/>
  <c r="F763" i="14" s="1"/>
  <c r="F762" i="14" s="1"/>
  <c r="E765" i="14"/>
  <c r="E764" i="14" s="1"/>
  <c r="E763" i="14" s="1"/>
  <c r="E762" i="14" s="1"/>
  <c r="D765" i="14"/>
  <c r="D764" i="14" s="1"/>
  <c r="D763" i="14" s="1"/>
  <c r="I760" i="14"/>
  <c r="I759" i="14" s="1"/>
  <c r="I758" i="14" s="1"/>
  <c r="H760" i="14"/>
  <c r="H759" i="14" s="1"/>
  <c r="H758" i="14" s="1"/>
  <c r="G760" i="14"/>
  <c r="G759" i="14" s="1"/>
  <c r="G758" i="14" s="1"/>
  <c r="F760" i="14"/>
  <c r="F759" i="14" s="1"/>
  <c r="F758" i="14" s="1"/>
  <c r="E760" i="14"/>
  <c r="E759" i="14" s="1"/>
  <c r="E758" i="14" s="1"/>
  <c r="D760" i="14"/>
  <c r="D759" i="14" s="1"/>
  <c r="D758" i="14" s="1"/>
  <c r="E752" i="14"/>
  <c r="E746" i="14"/>
  <c r="E739" i="14"/>
  <c r="F719" i="14"/>
  <c r="F718" i="14" s="1"/>
  <c r="F717" i="14" s="1"/>
  <c r="F716" i="14" s="1"/>
  <c r="E720" i="14"/>
  <c r="F713" i="14"/>
  <c r="G713" i="14" s="1"/>
  <c r="E712" i="14"/>
  <c r="E711" i="14" s="1"/>
  <c r="E710" i="14" s="1"/>
  <c r="D712" i="14"/>
  <c r="D711" i="14" s="1"/>
  <c r="D710" i="14" s="1"/>
  <c r="I705" i="14"/>
  <c r="I704" i="14" s="1"/>
  <c r="H705" i="14"/>
  <c r="H704" i="14" s="1"/>
  <c r="G705" i="14"/>
  <c r="G704" i="14" s="1"/>
  <c r="F705" i="14"/>
  <c r="F704" i="14" s="1"/>
  <c r="E705" i="14"/>
  <c r="E704" i="14" s="1"/>
  <c r="D705" i="14"/>
  <c r="D704" i="14" s="1"/>
  <c r="I697" i="14"/>
  <c r="I694" i="14" s="1"/>
  <c r="H697" i="14"/>
  <c r="H694" i="14" s="1"/>
  <c r="G697" i="14"/>
  <c r="G694" i="14" s="1"/>
  <c r="F697" i="14"/>
  <c r="F694" i="14" s="1"/>
  <c r="E697" i="14"/>
  <c r="E694" i="14" s="1"/>
  <c r="D697" i="14"/>
  <c r="D694" i="14" s="1"/>
  <c r="I687" i="14"/>
  <c r="I684" i="14" s="1"/>
  <c r="H687" i="14"/>
  <c r="H684" i="14" s="1"/>
  <c r="G687" i="14"/>
  <c r="G684" i="14" s="1"/>
  <c r="F687" i="14"/>
  <c r="F684" i="14" s="1"/>
  <c r="E687" i="14"/>
  <c r="E684" i="14" s="1"/>
  <c r="D687" i="14"/>
  <c r="D684" i="14" s="1"/>
  <c r="F677" i="14"/>
  <c r="F674" i="14" s="1"/>
  <c r="E677" i="14"/>
  <c r="E674" i="14" s="1"/>
  <c r="D677" i="14"/>
  <c r="D674" i="14" s="1"/>
  <c r="I672" i="14"/>
  <c r="H672" i="14"/>
  <c r="G672" i="14"/>
  <c r="F672" i="14"/>
  <c r="E672" i="14"/>
  <c r="D672" i="14"/>
  <c r="G666" i="14"/>
  <c r="H666" i="14" s="1"/>
  <c r="F665" i="14"/>
  <c r="E665" i="14"/>
  <c r="D665" i="14"/>
  <c r="D661" i="14" s="1"/>
  <c r="I653" i="14"/>
  <c r="I650" i="14" s="1"/>
  <c r="I649" i="14" s="1"/>
  <c r="H653" i="14"/>
  <c r="H650" i="14" s="1"/>
  <c r="H649" i="14" s="1"/>
  <c r="G653" i="14"/>
  <c r="G650" i="14" s="1"/>
  <c r="F653" i="14"/>
  <c r="F650" i="14" s="1"/>
  <c r="F649" i="14" s="1"/>
  <c r="E653" i="14"/>
  <c r="E650" i="14" s="1"/>
  <c r="E649" i="14" s="1"/>
  <c r="D653" i="14"/>
  <c r="D650" i="14" s="1"/>
  <c r="D649" i="14" s="1"/>
  <c r="G649" i="14"/>
  <c r="I647" i="14"/>
  <c r="I646" i="14" s="1"/>
  <c r="I645" i="14" s="1"/>
  <c r="I644" i="14" s="1"/>
  <c r="H647" i="14"/>
  <c r="H646" i="14" s="1"/>
  <c r="H645" i="14" s="1"/>
  <c r="H644" i="14" s="1"/>
  <c r="G647" i="14"/>
  <c r="G646" i="14" s="1"/>
  <c r="G645" i="14" s="1"/>
  <c r="G644" i="14" s="1"/>
  <c r="F647" i="14"/>
  <c r="F646" i="14" s="1"/>
  <c r="F645" i="14" s="1"/>
  <c r="F644" i="14" s="1"/>
  <c r="E647" i="14"/>
  <c r="E646" i="14" s="1"/>
  <c r="E645" i="14" s="1"/>
  <c r="E644" i="14" s="1"/>
  <c r="D647" i="14"/>
  <c r="D646" i="14" s="1"/>
  <c r="D645" i="14" s="1"/>
  <c r="D644" i="14" s="1"/>
  <c r="I640" i="14"/>
  <c r="H640" i="14"/>
  <c r="G640" i="14"/>
  <c r="E640" i="14"/>
  <c r="D640" i="14"/>
  <c r="F637" i="14"/>
  <c r="F636" i="14" s="1"/>
  <c r="I634" i="14"/>
  <c r="I633" i="14" s="1"/>
  <c r="I632" i="14" s="1"/>
  <c r="H634" i="14"/>
  <c r="H633" i="14" s="1"/>
  <c r="H632" i="14" s="1"/>
  <c r="G634" i="14"/>
  <c r="G633" i="14" s="1"/>
  <c r="G632" i="14" s="1"/>
  <c r="F634" i="14"/>
  <c r="F633" i="14" s="1"/>
  <c r="F632" i="14" s="1"/>
  <c r="E634" i="14"/>
  <c r="E633" i="14" s="1"/>
  <c r="E632" i="14" s="1"/>
  <c r="I630" i="14"/>
  <c r="I629" i="14" s="1"/>
  <c r="I628" i="14" s="1"/>
  <c r="H630" i="14"/>
  <c r="H629" i="14" s="1"/>
  <c r="H628" i="14" s="1"/>
  <c r="G630" i="14"/>
  <c r="G629" i="14" s="1"/>
  <c r="G628" i="14" s="1"/>
  <c r="F630" i="14"/>
  <c r="F629" i="14" s="1"/>
  <c r="F628" i="14" s="1"/>
  <c r="E630" i="14"/>
  <c r="E629" i="14" s="1"/>
  <c r="E628" i="14" s="1"/>
  <c r="D630" i="14"/>
  <c r="D629" i="14" s="1"/>
  <c r="D628" i="14" s="1"/>
  <c r="I625" i="14"/>
  <c r="H625" i="14"/>
  <c r="G625" i="14"/>
  <c r="F625" i="14"/>
  <c r="F624" i="14" s="1"/>
  <c r="F623" i="14" s="1"/>
  <c r="E625" i="14"/>
  <c r="E624" i="14" s="1"/>
  <c r="E623" i="14" s="1"/>
  <c r="D625" i="14"/>
  <c r="D624" i="14" s="1"/>
  <c r="D623" i="14" s="1"/>
  <c r="H619" i="14"/>
  <c r="H618" i="14" s="1"/>
  <c r="G619" i="14"/>
  <c r="G618" i="14" s="1"/>
  <c r="F619" i="14"/>
  <c r="F618" i="14" s="1"/>
  <c r="E620" i="14"/>
  <c r="E619" i="14" s="1"/>
  <c r="E618" i="14" s="1"/>
  <c r="D620" i="14"/>
  <c r="D619" i="14" s="1"/>
  <c r="D618" i="14" s="1"/>
  <c r="I619" i="14"/>
  <c r="I618" i="14" s="1"/>
  <c r="I599" i="14"/>
  <c r="I598" i="14" s="1"/>
  <c r="I597" i="14" s="1"/>
  <c r="H599" i="14"/>
  <c r="H598" i="14" s="1"/>
  <c r="H597" i="14" s="1"/>
  <c r="G599" i="14"/>
  <c r="F598" i="14"/>
  <c r="F597" i="14" s="1"/>
  <c r="E599" i="14"/>
  <c r="E598" i="14" s="1"/>
  <c r="E597" i="14" s="1"/>
  <c r="D599" i="14"/>
  <c r="D598" i="14" s="1"/>
  <c r="D597" i="14" s="1"/>
  <c r="G598" i="14"/>
  <c r="G597" i="14" s="1"/>
  <c r="I595" i="14"/>
  <c r="H595" i="14"/>
  <c r="G595" i="14"/>
  <c r="F595" i="14"/>
  <c r="E595" i="14"/>
  <c r="D595" i="14"/>
  <c r="I589" i="14"/>
  <c r="H589" i="14"/>
  <c r="G589" i="14"/>
  <c r="F590" i="14"/>
  <c r="E590" i="14"/>
  <c r="E589" i="14" s="1"/>
  <c r="D590" i="14"/>
  <c r="D589" i="14" s="1"/>
  <c r="I583" i="14"/>
  <c r="G583" i="14"/>
  <c r="F584" i="14"/>
  <c r="F583" i="14" s="1"/>
  <c r="E584" i="14"/>
  <c r="E583" i="14" s="1"/>
  <c r="D584" i="14"/>
  <c r="D583" i="14" s="1"/>
  <c r="H583" i="14"/>
  <c r="I577" i="14"/>
  <c r="G577" i="14"/>
  <c r="F578" i="14"/>
  <c r="F577" i="14" s="1"/>
  <c r="E578" i="14"/>
  <c r="E577" i="14" s="1"/>
  <c r="D578" i="14"/>
  <c r="D577" i="14" s="1"/>
  <c r="I572" i="14"/>
  <c r="I571" i="14" s="1"/>
  <c r="H572" i="14"/>
  <c r="H571" i="14" s="1"/>
  <c r="G572" i="14"/>
  <c r="F572" i="14"/>
  <c r="F571" i="14" s="1"/>
  <c r="E572" i="14"/>
  <c r="E571" i="14" s="1"/>
  <c r="D572" i="14"/>
  <c r="D571" i="14" s="1"/>
  <c r="G571" i="14"/>
  <c r="H556" i="14"/>
  <c r="H555" i="14" s="1"/>
  <c r="G556" i="14"/>
  <c r="G555" i="14" s="1"/>
  <c r="E557" i="14"/>
  <c r="E556" i="14" s="1"/>
  <c r="E555" i="14" s="1"/>
  <c r="D557" i="14"/>
  <c r="D556" i="14" s="1"/>
  <c r="D555" i="14" s="1"/>
  <c r="I556" i="14"/>
  <c r="I555" i="14" s="1"/>
  <c r="F556" i="14"/>
  <c r="F555" i="14" s="1"/>
  <c r="I543" i="14"/>
  <c r="I542" i="14" s="1"/>
  <c r="I541" i="14" s="1"/>
  <c r="H543" i="14"/>
  <c r="H542" i="14" s="1"/>
  <c r="H541" i="14" s="1"/>
  <c r="G543" i="14"/>
  <c r="G542" i="14" s="1"/>
  <c r="G541" i="14" s="1"/>
  <c r="F542" i="14"/>
  <c r="F541" i="14" s="1"/>
  <c r="E543" i="14"/>
  <c r="E542" i="14" s="1"/>
  <c r="E541" i="14" s="1"/>
  <c r="D543" i="14"/>
  <c r="D542" i="14" s="1"/>
  <c r="D541" i="14" s="1"/>
  <c r="I536" i="14"/>
  <c r="I535" i="14" s="1"/>
  <c r="I534" i="14" s="1"/>
  <c r="H536" i="14"/>
  <c r="H535" i="14" s="1"/>
  <c r="H534" i="14" s="1"/>
  <c r="G536" i="14"/>
  <c r="G535" i="14" s="1"/>
  <c r="G534" i="14" s="1"/>
  <c r="F536" i="14"/>
  <c r="F535" i="14" s="1"/>
  <c r="F534" i="14" s="1"/>
  <c r="E536" i="14"/>
  <c r="E535" i="14" s="1"/>
  <c r="E534" i="14" s="1"/>
  <c r="D536" i="14"/>
  <c r="D535" i="14" s="1"/>
  <c r="D534" i="14" s="1"/>
  <c r="I527" i="14"/>
  <c r="I526" i="14" s="1"/>
  <c r="H527" i="14"/>
  <c r="H526" i="14" s="1"/>
  <c r="G527" i="14"/>
  <c r="G526" i="14" s="1"/>
  <c r="F527" i="14"/>
  <c r="F526" i="14" s="1"/>
  <c r="E527" i="14"/>
  <c r="E526" i="14" s="1"/>
  <c r="D527" i="14"/>
  <c r="D526" i="14" s="1"/>
  <c r="I524" i="14"/>
  <c r="H524" i="14"/>
  <c r="G524" i="14"/>
  <c r="F524" i="14"/>
  <c r="E524" i="14"/>
  <c r="D524" i="14"/>
  <c r="I522" i="14"/>
  <c r="H522" i="14"/>
  <c r="G522" i="14"/>
  <c r="F522" i="14"/>
  <c r="E522" i="14"/>
  <c r="D522" i="14"/>
  <c r="I520" i="14"/>
  <c r="H520" i="14"/>
  <c r="G520" i="14"/>
  <c r="F520" i="14"/>
  <c r="E520" i="14"/>
  <c r="D520" i="14"/>
  <c r="I518" i="14"/>
  <c r="H518" i="14"/>
  <c r="G518" i="14"/>
  <c r="F518" i="14"/>
  <c r="E518" i="14"/>
  <c r="D518" i="14"/>
  <c r="I508" i="14"/>
  <c r="I507" i="14" s="1"/>
  <c r="I506" i="14" s="1"/>
  <c r="H508" i="14"/>
  <c r="H507" i="14" s="1"/>
  <c r="H506" i="14" s="1"/>
  <c r="G508" i="14"/>
  <c r="G507" i="14" s="1"/>
  <c r="G506" i="14" s="1"/>
  <c r="F508" i="14"/>
  <c r="F507" i="14" s="1"/>
  <c r="F506" i="14" s="1"/>
  <c r="E508" i="14"/>
  <c r="E507" i="14" s="1"/>
  <c r="E506" i="14" s="1"/>
  <c r="D508" i="14"/>
  <c r="D507" i="14" s="1"/>
  <c r="D506" i="14" s="1"/>
  <c r="I503" i="14"/>
  <c r="H503" i="14"/>
  <c r="G503" i="14"/>
  <c r="F503" i="14"/>
  <c r="E503" i="14"/>
  <c r="D503" i="14"/>
  <c r="I501" i="14"/>
  <c r="H501" i="14"/>
  <c r="G501" i="14"/>
  <c r="F501" i="14"/>
  <c r="E501" i="14"/>
  <c r="D501" i="14"/>
  <c r="I495" i="14"/>
  <c r="H495" i="14"/>
  <c r="G495" i="14"/>
  <c r="F495" i="14"/>
  <c r="E495" i="14"/>
  <c r="D495" i="14"/>
  <c r="I490" i="14"/>
  <c r="H490" i="14"/>
  <c r="G490" i="14"/>
  <c r="F490" i="14"/>
  <c r="E490" i="14"/>
  <c r="D490" i="14"/>
  <c r="D484" i="14"/>
  <c r="I482" i="14"/>
  <c r="I481" i="14" s="1"/>
  <c r="H482" i="14"/>
  <c r="H481" i="14" s="1"/>
  <c r="G482" i="14"/>
  <c r="G481" i="14" s="1"/>
  <c r="F482" i="14"/>
  <c r="F481" i="14" s="1"/>
  <c r="E482" i="14"/>
  <c r="E481" i="14" s="1"/>
  <c r="I477" i="14"/>
  <c r="I476" i="14" s="1"/>
  <c r="I475" i="14" s="1"/>
  <c r="H477" i="14"/>
  <c r="H476" i="14" s="1"/>
  <c r="H475" i="14" s="1"/>
  <c r="G477" i="14"/>
  <c r="G476" i="14" s="1"/>
  <c r="G475" i="14" s="1"/>
  <c r="F477" i="14"/>
  <c r="F476" i="14" s="1"/>
  <c r="F475" i="14" s="1"/>
  <c r="E477" i="14"/>
  <c r="E476" i="14" s="1"/>
  <c r="E475" i="14" s="1"/>
  <c r="I466" i="14"/>
  <c r="I465" i="14" s="1"/>
  <c r="H466" i="14"/>
  <c r="H465" i="14" s="1"/>
  <c r="G466" i="14"/>
  <c r="G465" i="14" s="1"/>
  <c r="F466" i="14"/>
  <c r="F465" i="14" s="1"/>
  <c r="E467" i="14"/>
  <c r="E466" i="14" s="1"/>
  <c r="E465" i="14" s="1"/>
  <c r="G457" i="14"/>
  <c r="G456" i="14" s="1"/>
  <c r="G455" i="14" s="1"/>
  <c r="I457" i="14"/>
  <c r="I456" i="14" s="1"/>
  <c r="I455" i="14" s="1"/>
  <c r="H457" i="14"/>
  <c r="H456" i="14" s="1"/>
  <c r="H455" i="14" s="1"/>
  <c r="F456" i="14"/>
  <c r="F455" i="14" s="1"/>
  <c r="E457" i="14"/>
  <c r="E456" i="14" s="1"/>
  <c r="E455" i="14" s="1"/>
  <c r="I452" i="14"/>
  <c r="I451" i="14" s="1"/>
  <c r="H452" i="14"/>
  <c r="H451" i="14" s="1"/>
  <c r="G452" i="14"/>
  <c r="G451" i="14" s="1"/>
  <c r="F452" i="14"/>
  <c r="F451" i="14" s="1"/>
  <c r="E452" i="14"/>
  <c r="E451" i="14" s="1"/>
  <c r="D452" i="14"/>
  <c r="D451" i="14" s="1"/>
  <c r="I445" i="14"/>
  <c r="H445" i="14"/>
  <c r="G445" i="14"/>
  <c r="F446" i="14"/>
  <c r="F445" i="14" s="1"/>
  <c r="E446" i="14"/>
  <c r="E445" i="14" s="1"/>
  <c r="D446" i="14"/>
  <c r="D445" i="14" s="1"/>
  <c r="F441" i="14"/>
  <c r="F440" i="14" s="1"/>
  <c r="E441" i="14"/>
  <c r="E440" i="14" s="1"/>
  <c r="D441" i="14"/>
  <c r="D440" i="14" s="1"/>
  <c r="F436" i="14"/>
  <c r="F435" i="14" s="1"/>
  <c r="E436" i="14"/>
  <c r="E435" i="14" s="1"/>
  <c r="D436" i="14"/>
  <c r="D435" i="14" s="1"/>
  <c r="I429" i="14"/>
  <c r="H429" i="14"/>
  <c r="G429" i="14"/>
  <c r="F430" i="14"/>
  <c r="F429" i="14" s="1"/>
  <c r="E430" i="14"/>
  <c r="E429" i="14" s="1"/>
  <c r="D430" i="14"/>
  <c r="D429" i="14" s="1"/>
  <c r="I424" i="14"/>
  <c r="I423" i="14" s="1"/>
  <c r="H424" i="14"/>
  <c r="H423" i="14" s="1"/>
  <c r="G424" i="14"/>
  <c r="G423" i="14" s="1"/>
  <c r="F424" i="14"/>
  <c r="F423" i="14" s="1"/>
  <c r="E424" i="14"/>
  <c r="E423" i="14" s="1"/>
  <c r="D424" i="14"/>
  <c r="D423" i="14" s="1"/>
  <c r="E419" i="14"/>
  <c r="D419" i="14"/>
  <c r="I417" i="14"/>
  <c r="H417" i="14"/>
  <c r="G417" i="14"/>
  <c r="F417" i="14"/>
  <c r="E417" i="14"/>
  <c r="D417" i="14"/>
  <c r="I415" i="14"/>
  <c r="H415" i="14"/>
  <c r="G415" i="14"/>
  <c r="F415" i="14"/>
  <c r="E415" i="14"/>
  <c r="D415" i="14"/>
  <c r="I413" i="14"/>
  <c r="H413" i="14"/>
  <c r="G413" i="14"/>
  <c r="F413" i="14"/>
  <c r="E413" i="14"/>
  <c r="D413" i="14"/>
  <c r="E407" i="14"/>
  <c r="D407" i="14"/>
  <c r="I405" i="14"/>
  <c r="I404" i="14" s="1"/>
  <c r="I403" i="14" s="1"/>
  <c r="I402" i="14" s="1"/>
  <c r="H405" i="14"/>
  <c r="H404" i="14" s="1"/>
  <c r="H403" i="14" s="1"/>
  <c r="H402" i="14" s="1"/>
  <c r="G405" i="14"/>
  <c r="G404" i="14" s="1"/>
  <c r="G403" i="14" s="1"/>
  <c r="G402" i="14" s="1"/>
  <c r="F405" i="14"/>
  <c r="E405" i="14"/>
  <c r="E404" i="14" s="1"/>
  <c r="E403" i="14" s="1"/>
  <c r="E402" i="14" s="1"/>
  <c r="D405" i="14"/>
  <c r="D404" i="14" s="1"/>
  <c r="D403" i="14" s="1"/>
  <c r="D402" i="14" s="1"/>
  <c r="I400" i="14"/>
  <c r="I399" i="14" s="1"/>
  <c r="I398" i="14" s="1"/>
  <c r="I397" i="14" s="1"/>
  <c r="H400" i="14"/>
  <c r="H399" i="14" s="1"/>
  <c r="H398" i="14" s="1"/>
  <c r="H397" i="14" s="1"/>
  <c r="G400" i="14"/>
  <c r="G399" i="14" s="1"/>
  <c r="G398" i="14" s="1"/>
  <c r="G397" i="14" s="1"/>
  <c r="F400" i="14"/>
  <c r="F399" i="14" s="1"/>
  <c r="E400" i="14"/>
  <c r="E399" i="14" s="1"/>
  <c r="E398" i="14" s="1"/>
  <c r="E397" i="14" s="1"/>
  <c r="D400" i="14"/>
  <c r="D399" i="14" s="1"/>
  <c r="D398" i="14" s="1"/>
  <c r="D397" i="14" s="1"/>
  <c r="I390" i="14"/>
  <c r="I389" i="14" s="1"/>
  <c r="I388" i="14" s="1"/>
  <c r="I387" i="14" s="1"/>
  <c r="H390" i="14"/>
  <c r="H389" i="14" s="1"/>
  <c r="H388" i="14" s="1"/>
  <c r="H387" i="14" s="1"/>
  <c r="G390" i="14"/>
  <c r="G389" i="14" s="1"/>
  <c r="G388" i="14" s="1"/>
  <c r="G387" i="14" s="1"/>
  <c r="F390" i="14"/>
  <c r="F389" i="14" s="1"/>
  <c r="F388" i="14" s="1"/>
  <c r="F387" i="14" s="1"/>
  <c r="E390" i="14"/>
  <c r="E389" i="14" s="1"/>
  <c r="E388" i="14" s="1"/>
  <c r="E387" i="14" s="1"/>
  <c r="D390" i="14"/>
  <c r="D389" i="14" s="1"/>
  <c r="D388" i="14" s="1"/>
  <c r="D387" i="14" s="1"/>
  <c r="D385" i="14"/>
  <c r="D384" i="14" s="1"/>
  <c r="I376" i="14"/>
  <c r="H376" i="14"/>
  <c r="G376" i="14"/>
  <c r="F377" i="14"/>
  <c r="E377" i="14"/>
  <c r="D377" i="14"/>
  <c r="I373" i="14"/>
  <c r="H373" i="14"/>
  <c r="G373" i="14"/>
  <c r="F373" i="14"/>
  <c r="E373" i="14"/>
  <c r="D373" i="14"/>
  <c r="I371" i="14"/>
  <c r="H371" i="14"/>
  <c r="G371" i="14"/>
  <c r="F371" i="14"/>
  <c r="E371" i="14"/>
  <c r="D371" i="14"/>
  <c r="E306" i="14"/>
  <c r="D306" i="14"/>
  <c r="D283" i="14"/>
  <c r="H265" i="14"/>
  <c r="G265" i="14"/>
  <c r="E265" i="14"/>
  <c r="D265" i="14"/>
  <c r="H227" i="14"/>
  <c r="H225" i="14" s="1"/>
  <c r="G227" i="14"/>
  <c r="F227" i="14"/>
  <c r="E227" i="14"/>
  <c r="D227" i="14"/>
  <c r="I218" i="14"/>
  <c r="I217" i="14" s="1"/>
  <c r="I216" i="14" s="1"/>
  <c r="H218" i="14"/>
  <c r="H217" i="14" s="1"/>
  <c r="H216" i="14" s="1"/>
  <c r="G218" i="14"/>
  <c r="G217" i="14" s="1"/>
  <c r="G216" i="14" s="1"/>
  <c r="F218" i="14"/>
  <c r="F217" i="14" s="1"/>
  <c r="F216" i="14" s="1"/>
  <c r="E218" i="14"/>
  <c r="E217" i="14" s="1"/>
  <c r="E216" i="14" s="1"/>
  <c r="D218" i="14"/>
  <c r="D217" i="14" s="1"/>
  <c r="D216" i="14" s="1"/>
  <c r="I214" i="14"/>
  <c r="H214" i="14"/>
  <c r="G214" i="14"/>
  <c r="F214" i="14"/>
  <c r="E214" i="14"/>
  <c r="D214" i="14"/>
  <c r="I212" i="14"/>
  <c r="H212" i="14"/>
  <c r="G212" i="14"/>
  <c r="F212" i="14"/>
  <c r="E212" i="14"/>
  <c r="D212" i="14"/>
  <c r="I203" i="14"/>
  <c r="I202" i="14" s="1"/>
  <c r="H203" i="14"/>
  <c r="H202" i="14" s="1"/>
  <c r="G203" i="14"/>
  <c r="G202" i="14" s="1"/>
  <c r="F203" i="14"/>
  <c r="F202" i="14" s="1"/>
  <c r="E203" i="14"/>
  <c r="E202" i="14" s="1"/>
  <c r="D203" i="14"/>
  <c r="D202" i="14" s="1"/>
  <c r="I195" i="14"/>
  <c r="I194" i="14" s="1"/>
  <c r="H195" i="14"/>
  <c r="H194" i="14" s="1"/>
  <c r="G195" i="14"/>
  <c r="G194" i="14" s="1"/>
  <c r="F195" i="14"/>
  <c r="F194" i="14" s="1"/>
  <c r="E195" i="14"/>
  <c r="E194" i="14" s="1"/>
  <c r="D195" i="14"/>
  <c r="I193" i="14"/>
  <c r="I192" i="14" s="1"/>
  <c r="I191" i="14" s="1"/>
  <c r="H193" i="14"/>
  <c r="H192" i="14" s="1"/>
  <c r="H191" i="14" s="1"/>
  <c r="G193" i="14"/>
  <c r="F193" i="14"/>
  <c r="F192" i="14" s="1"/>
  <c r="F191" i="14" s="1"/>
  <c r="E193" i="14"/>
  <c r="E192" i="14" s="1"/>
  <c r="E191" i="14" s="1"/>
  <c r="D193" i="14"/>
  <c r="D192" i="14" s="1"/>
  <c r="D191" i="14" s="1"/>
  <c r="G192" i="14"/>
  <c r="G191" i="14" s="1"/>
  <c r="I189" i="14"/>
  <c r="H189" i="14"/>
  <c r="G189" i="14"/>
  <c r="F189" i="14"/>
  <c r="E189" i="14"/>
  <c r="D189" i="14"/>
  <c r="I187" i="14"/>
  <c r="H187" i="14"/>
  <c r="G187" i="14"/>
  <c r="F187" i="14"/>
  <c r="E187" i="14"/>
  <c r="D187" i="14"/>
  <c r="F185" i="14"/>
  <c r="E185" i="14"/>
  <c r="D185" i="14"/>
  <c r="I179" i="14"/>
  <c r="I178" i="14" s="1"/>
  <c r="H179" i="14"/>
  <c r="H178" i="14" s="1"/>
  <c r="G179" i="14"/>
  <c r="G178" i="14" s="1"/>
  <c r="F179" i="14"/>
  <c r="F178" i="14" s="1"/>
  <c r="E179" i="14"/>
  <c r="E178" i="14" s="1"/>
  <c r="D179" i="14"/>
  <c r="D178" i="14" s="1"/>
  <c r="I169" i="14"/>
  <c r="H169" i="14"/>
  <c r="G169" i="14"/>
  <c r="F169" i="14"/>
  <c r="E169" i="14"/>
  <c r="D169" i="14"/>
  <c r="I168" i="14"/>
  <c r="I167" i="14" s="1"/>
  <c r="I166" i="14" s="1"/>
  <c r="H168" i="14"/>
  <c r="H167" i="14" s="1"/>
  <c r="H166" i="14" s="1"/>
  <c r="G168" i="14"/>
  <c r="F168" i="14"/>
  <c r="F167" i="14" s="1"/>
  <c r="F166" i="14" s="1"/>
  <c r="E168" i="14"/>
  <c r="E167" i="14" s="1"/>
  <c r="E166" i="14" s="1"/>
  <c r="D168" i="14"/>
  <c r="D167" i="14" s="1"/>
  <c r="D166" i="14" s="1"/>
  <c r="G167" i="14"/>
  <c r="G166" i="14" s="1"/>
  <c r="F163" i="14"/>
  <c r="G163" i="14" s="1"/>
  <c r="H163" i="14" s="1"/>
  <c r="I163" i="14" s="1"/>
  <c r="F162" i="14"/>
  <c r="G162" i="14" s="1"/>
  <c r="H162" i="14" s="1"/>
  <c r="I162" i="14" s="1"/>
  <c r="E157" i="14"/>
  <c r="D157" i="14"/>
  <c r="F156" i="14"/>
  <c r="G156" i="14" s="1"/>
  <c r="H156" i="14" s="1"/>
  <c r="I156" i="14" s="1"/>
  <c r="F155" i="14"/>
  <c r="G155" i="14" s="1"/>
  <c r="H155" i="14" s="1"/>
  <c r="I155" i="14" s="1"/>
  <c r="E150" i="14"/>
  <c r="D150" i="14"/>
  <c r="F149" i="14"/>
  <c r="G149" i="14" s="1"/>
  <c r="H149" i="14" s="1"/>
  <c r="I149" i="14" s="1"/>
  <c r="F148" i="14"/>
  <c r="G148" i="14" s="1"/>
  <c r="H148" i="14" s="1"/>
  <c r="I148" i="14" s="1"/>
  <c r="E143" i="14"/>
  <c r="D143" i="14"/>
  <c r="I136" i="14"/>
  <c r="H136" i="14"/>
  <c r="G136" i="14"/>
  <c r="F136" i="14"/>
  <c r="E136" i="14"/>
  <c r="D136" i="14"/>
  <c r="F131" i="14"/>
  <c r="G131" i="14" s="1"/>
  <c r="H131" i="14" s="1"/>
  <c r="I131" i="14" s="1"/>
  <c r="I125" i="14" s="1"/>
  <c r="E125" i="14"/>
  <c r="D125" i="14"/>
  <c r="F122" i="14"/>
  <c r="E116" i="14"/>
  <c r="D116" i="14"/>
  <c r="F113" i="14"/>
  <c r="G113" i="14" s="1"/>
  <c r="H113" i="14" s="1"/>
  <c r="I113" i="14" s="1"/>
  <c r="E107" i="14"/>
  <c r="D107" i="14"/>
  <c r="I98" i="14"/>
  <c r="H98" i="14"/>
  <c r="G98" i="14"/>
  <c r="F98" i="14"/>
  <c r="E98" i="14"/>
  <c r="D98" i="14"/>
  <c r="I92" i="14"/>
  <c r="H92" i="14"/>
  <c r="G92" i="14"/>
  <c r="F92" i="14"/>
  <c r="E92" i="14"/>
  <c r="D92" i="14"/>
  <c r="F85" i="14"/>
  <c r="E85" i="14"/>
  <c r="D85" i="14"/>
  <c r="F81" i="14"/>
  <c r="E81" i="14"/>
  <c r="D81" i="14"/>
  <c r="F77" i="14"/>
  <c r="E77" i="14"/>
  <c r="D77" i="14"/>
  <c r="F73" i="14"/>
  <c r="E73" i="14"/>
  <c r="D73" i="14"/>
  <c r="F67" i="14"/>
  <c r="E67" i="14"/>
  <c r="D67" i="14"/>
  <c r="F63" i="14"/>
  <c r="E63" i="14"/>
  <c r="D63" i="14"/>
  <c r="I59" i="14"/>
  <c r="H59" i="14"/>
  <c r="G59" i="14"/>
  <c r="F59" i="14"/>
  <c r="E59" i="14"/>
  <c r="D59" i="14"/>
  <c r="F55" i="14"/>
  <c r="E55" i="14"/>
  <c r="D55" i="14"/>
  <c r="F50" i="14"/>
  <c r="E50" i="14"/>
  <c r="D50" i="14"/>
  <c r="F46" i="14"/>
  <c r="E46" i="14"/>
  <c r="D46" i="14"/>
  <c r="F42" i="14"/>
  <c r="E42" i="14"/>
  <c r="D42" i="14"/>
  <c r="F38" i="14"/>
  <c r="E38" i="14"/>
  <c r="D38" i="14"/>
  <c r="F31" i="14"/>
  <c r="E31" i="14"/>
  <c r="F27" i="14"/>
  <c r="E27" i="14"/>
  <c r="D27" i="14"/>
  <c r="D26" i="14" s="1"/>
  <c r="D25" i="14" s="1"/>
  <c r="G26" i="14"/>
  <c r="G25" i="14" s="1"/>
  <c r="F21" i="14"/>
  <c r="E21" i="14"/>
  <c r="D21" i="14"/>
  <c r="F17" i="14"/>
  <c r="E17" i="14"/>
  <c r="D17" i="14"/>
  <c r="F13" i="14"/>
  <c r="E13" i="14"/>
  <c r="D13" i="14"/>
  <c r="F9" i="14"/>
  <c r="E9" i="14"/>
  <c r="D9" i="14"/>
  <c r="E637" i="14" l="1"/>
  <c r="E636" i="14" s="1"/>
  <c r="E639" i="14"/>
  <c r="E638" i="14" s="1"/>
  <c r="G637" i="14"/>
  <c r="G636" i="14" s="1"/>
  <c r="G639" i="14"/>
  <c r="G638" i="14" s="1"/>
  <c r="G825" i="14"/>
  <c r="G824" i="14" s="1"/>
  <c r="G823" i="14" s="1"/>
  <c r="H637" i="14"/>
  <c r="H636" i="14" s="1"/>
  <c r="H639" i="14"/>
  <c r="H638" i="14" s="1"/>
  <c r="D637" i="14"/>
  <c r="D636" i="14" s="1"/>
  <c r="D639" i="14"/>
  <c r="D638" i="14" s="1"/>
  <c r="I637" i="14"/>
  <c r="I636" i="14" s="1"/>
  <c r="I639" i="14"/>
  <c r="I638" i="14" s="1"/>
  <c r="C28" i="10"/>
  <c r="F882" i="14"/>
  <c r="F881" i="14" s="1"/>
  <c r="F880" i="14" s="1"/>
  <c r="E14" i="10" s="1"/>
  <c r="F376" i="14"/>
  <c r="E27" i="10"/>
  <c r="D376" i="14"/>
  <c r="C27" i="10"/>
  <c r="E376" i="14"/>
  <c r="D27" i="10"/>
  <c r="E31" i="10"/>
  <c r="H1012" i="14"/>
  <c r="H998" i="14" s="1"/>
  <c r="H997" i="14" s="1"/>
  <c r="H996" i="14" s="1"/>
  <c r="G17" i="10" s="1"/>
  <c r="D849" i="14"/>
  <c r="D843" i="14" s="1"/>
  <c r="D842" i="14" s="1"/>
  <c r="C12" i="10" s="1"/>
  <c r="G979" i="14"/>
  <c r="F125" i="14"/>
  <c r="I1012" i="14"/>
  <c r="I998" i="14" s="1"/>
  <c r="I997" i="14" s="1"/>
  <c r="I996" i="14" s="1"/>
  <c r="H17" i="10" s="1"/>
  <c r="H125" i="14"/>
  <c r="E661" i="14"/>
  <c r="E660" i="14" s="1"/>
  <c r="E659" i="14" s="1"/>
  <c r="E658" i="14" s="1"/>
  <c r="D225" i="14"/>
  <c r="E72" i="14"/>
  <c r="E71" i="14" s="1"/>
  <c r="G125" i="14"/>
  <c r="G122" i="14"/>
  <c r="H122" i="14" s="1"/>
  <c r="I122" i="14" s="1"/>
  <c r="G225" i="14"/>
  <c r="H825" i="14"/>
  <c r="H824" i="14" s="1"/>
  <c r="H823" i="14" s="1"/>
  <c r="G1041" i="14"/>
  <c r="I211" i="14"/>
  <c r="I210" i="14" s="1"/>
  <c r="I209" i="14" s="1"/>
  <c r="I1041" i="14"/>
  <c r="H1041" i="14"/>
  <c r="H865" i="14"/>
  <c r="H856" i="14" s="1"/>
  <c r="G13" i="10" s="1"/>
  <c r="I882" i="14"/>
  <c r="I881" i="14" s="1"/>
  <c r="I880" i="14" s="1"/>
  <c r="H14" i="10" s="1"/>
  <c r="E818" i="14"/>
  <c r="G72" i="14"/>
  <c r="G71" i="14" s="1"/>
  <c r="G454" i="14"/>
  <c r="F661" i="14"/>
  <c r="F660" i="14" s="1"/>
  <c r="F659" i="14" s="1"/>
  <c r="E97" i="14"/>
  <c r="E91" i="14" s="1"/>
  <c r="G428" i="14"/>
  <c r="H720" i="14"/>
  <c r="H719" i="14" s="1"/>
  <c r="H718" i="14" s="1"/>
  <c r="H717" i="14" s="1"/>
  <c r="H716" i="14" s="1"/>
  <c r="G720" i="14"/>
  <c r="G719" i="14" s="1"/>
  <c r="G718" i="14" s="1"/>
  <c r="G717" i="14" s="1"/>
  <c r="G716" i="14" s="1"/>
  <c r="E1041" i="14"/>
  <c r="E412" i="14"/>
  <c r="E411" i="14" s="1"/>
  <c r="E410" i="14" s="1"/>
  <c r="E392" i="14" s="1"/>
  <c r="D8" i="10" s="1"/>
  <c r="I412" i="14"/>
  <c r="I411" i="14" s="1"/>
  <c r="I410" i="14" s="1"/>
  <c r="I392" i="14" s="1"/>
  <c r="H8" i="10" s="1"/>
  <c r="F576" i="14"/>
  <c r="F575" i="14" s="1"/>
  <c r="F570" i="14" s="1"/>
  <c r="G882" i="14"/>
  <c r="G881" i="14" s="1"/>
  <c r="G880" i="14" s="1"/>
  <c r="F14" i="10" s="1"/>
  <c r="H910" i="14"/>
  <c r="H893" i="14" s="1"/>
  <c r="H892" i="14" s="1"/>
  <c r="D8" i="14"/>
  <c r="D7" i="14" s="1"/>
  <c r="D6" i="14" s="1"/>
  <c r="D5" i="14" s="1"/>
  <c r="F412" i="14"/>
  <c r="F411" i="14" s="1"/>
  <c r="F410" i="14" s="1"/>
  <c r="G865" i="14"/>
  <c r="G856" i="14" s="1"/>
  <c r="F13" i="10" s="1"/>
  <c r="F865" i="14"/>
  <c r="F856" i="14" s="1"/>
  <c r="E13" i="10" s="1"/>
  <c r="I979" i="14"/>
  <c r="I972" i="14" s="1"/>
  <c r="I866" i="14"/>
  <c r="I865" i="14" s="1"/>
  <c r="I856" i="14" s="1"/>
  <c r="H13" i="10" s="1"/>
  <c r="E882" i="14"/>
  <c r="E881" i="14" s="1"/>
  <c r="E880" i="14" s="1"/>
  <c r="D14" i="10" s="1"/>
  <c r="F825" i="14"/>
  <c r="F824" i="14" s="1"/>
  <c r="F823" i="14" s="1"/>
  <c r="E576" i="14"/>
  <c r="E575" i="14" s="1"/>
  <c r="E570" i="14" s="1"/>
  <c r="I454" i="14"/>
  <c r="D1041" i="14"/>
  <c r="F404" i="14"/>
  <c r="F403" i="14" s="1"/>
  <c r="F402" i="14" s="1"/>
  <c r="F398" i="14" s="1"/>
  <c r="F397" i="14" s="1"/>
  <c r="F370" i="14"/>
  <c r="E825" i="14"/>
  <c r="E824" i="14" s="1"/>
  <c r="E823" i="14" s="1"/>
  <c r="E8" i="14"/>
  <c r="E7" i="14" s="1"/>
  <c r="E135" i="14"/>
  <c r="E134" i="14" s="1"/>
  <c r="G8" i="14"/>
  <c r="G7" i="14" s="1"/>
  <c r="G6" i="14" s="1"/>
  <c r="G5" i="14" s="1"/>
  <c r="H72" i="14"/>
  <c r="H71" i="14" s="1"/>
  <c r="I576" i="14"/>
  <c r="I575" i="14" s="1"/>
  <c r="I570" i="14" s="1"/>
  <c r="D882" i="14"/>
  <c r="D881" i="14" s="1"/>
  <c r="D880" i="14" s="1"/>
  <c r="C14" i="10" s="1"/>
  <c r="I825" i="14"/>
  <c r="I824" i="14" s="1"/>
  <c r="I823" i="14" s="1"/>
  <c r="G843" i="14"/>
  <c r="G842" i="14" s="1"/>
  <c r="F12" i="10" s="1"/>
  <c r="D370" i="14"/>
  <c r="H370" i="14"/>
  <c r="H979" i="14"/>
  <c r="H972" i="14" s="1"/>
  <c r="E370" i="14"/>
  <c r="I370" i="14"/>
  <c r="I224" i="14" s="1"/>
  <c r="G370" i="14"/>
  <c r="E1012" i="14"/>
  <c r="E998" i="14" s="1"/>
  <c r="E997" i="14" s="1"/>
  <c r="E996" i="14" s="1"/>
  <c r="D17" i="10" s="1"/>
  <c r="G412" i="14"/>
  <c r="G411" i="14" s="1"/>
  <c r="G410" i="14" s="1"/>
  <c r="D660" i="14"/>
  <c r="D659" i="14" s="1"/>
  <c r="D658" i="14" s="1"/>
  <c r="D818" i="14"/>
  <c r="D817" i="14" s="1"/>
  <c r="H818" i="14"/>
  <c r="F818" i="14"/>
  <c r="D576" i="14"/>
  <c r="D575" i="14" s="1"/>
  <c r="D570" i="14" s="1"/>
  <c r="D866" i="14"/>
  <c r="D865" i="14" s="1"/>
  <c r="D856" i="14" s="1"/>
  <c r="C13" i="10" s="1"/>
  <c r="E866" i="14"/>
  <c r="E865" i="14" s="1"/>
  <c r="E856" i="14" s="1"/>
  <c r="D13" i="10" s="1"/>
  <c r="H843" i="14"/>
  <c r="H842" i="14" s="1"/>
  <c r="G12" i="10" s="1"/>
  <c r="D54" i="14"/>
  <c r="G818" i="14"/>
  <c r="I843" i="14"/>
  <c r="I842" i="14" s="1"/>
  <c r="H12" i="10" s="1"/>
  <c r="H882" i="14"/>
  <c r="H881" i="14" s="1"/>
  <c r="H880" i="14" s="1"/>
  <c r="G14" i="10" s="1"/>
  <c r="G1012" i="14"/>
  <c r="G998" i="14" s="1"/>
  <c r="G997" i="14" s="1"/>
  <c r="G996" i="14" s="1"/>
  <c r="F17" i="10" s="1"/>
  <c r="F211" i="14"/>
  <c r="F210" i="14" s="1"/>
  <c r="F209" i="14" s="1"/>
  <c r="F54" i="14"/>
  <c r="F37" i="14"/>
  <c r="F8" i="14"/>
  <c r="F7" i="14" s="1"/>
  <c r="H26" i="14"/>
  <c r="H25" i="14" s="1"/>
  <c r="E37" i="14"/>
  <c r="I37" i="14"/>
  <c r="G37" i="14"/>
  <c r="E54" i="14"/>
  <c r="I72" i="14"/>
  <c r="I71" i="14" s="1"/>
  <c r="G211" i="14"/>
  <c r="G210" i="14" s="1"/>
  <c r="G209" i="14" s="1"/>
  <c r="E211" i="14"/>
  <c r="E210" i="14" s="1"/>
  <c r="E209" i="14" s="1"/>
  <c r="H8" i="14"/>
  <c r="H7" i="14" s="1"/>
  <c r="F26" i="14"/>
  <c r="F25" i="14" s="1"/>
  <c r="E225" i="14"/>
  <c r="F225" i="14"/>
  <c r="P35" i="18"/>
  <c r="P4" i="18" s="1"/>
  <c r="I910" i="14"/>
  <c r="I908" i="14" s="1"/>
  <c r="I907" i="14" s="1"/>
  <c r="I906" i="14" s="1"/>
  <c r="D910" i="14"/>
  <c r="D893" i="14" s="1"/>
  <c r="D892" i="14" s="1"/>
  <c r="D891" i="14" s="1"/>
  <c r="C15" i="10" s="1"/>
  <c r="P147" i="18"/>
  <c r="P143" i="18" s="1"/>
  <c r="E454" i="14"/>
  <c r="F72" i="14"/>
  <c r="F71" i="14" s="1"/>
  <c r="D72" i="14"/>
  <c r="D71" i="14" s="1"/>
  <c r="H150" i="14"/>
  <c r="D211" i="14"/>
  <c r="D210" i="14" s="1"/>
  <c r="D209" i="14" s="1"/>
  <c r="H211" i="14"/>
  <c r="H210" i="14" s="1"/>
  <c r="H209" i="14" s="1"/>
  <c r="D428" i="14"/>
  <c r="F428" i="14"/>
  <c r="D456" i="14"/>
  <c r="D455" i="14" s="1"/>
  <c r="D454" i="14" s="1"/>
  <c r="H577" i="14"/>
  <c r="H576" i="14"/>
  <c r="H575" i="14" s="1"/>
  <c r="H570" i="14" s="1"/>
  <c r="E26" i="14"/>
  <c r="E25" i="14" s="1"/>
  <c r="I26" i="14"/>
  <c r="I25" i="14" s="1"/>
  <c r="D37" i="14"/>
  <c r="H37" i="14"/>
  <c r="F157" i="14"/>
  <c r="D412" i="14"/>
  <c r="D411" i="14" s="1"/>
  <c r="D410" i="14" s="1"/>
  <c r="D392" i="14" s="1"/>
  <c r="C8" i="10" s="1"/>
  <c r="H412" i="14"/>
  <c r="H411" i="14" s="1"/>
  <c r="H410" i="14" s="1"/>
  <c r="H392" i="14" s="1"/>
  <c r="G8" i="10" s="1"/>
  <c r="F979" i="14"/>
  <c r="F972" i="14" s="1"/>
  <c r="I8" i="14"/>
  <c r="I7" i="14" s="1"/>
  <c r="F150" i="14"/>
  <c r="I428" i="14"/>
  <c r="H454" i="14"/>
  <c r="H713" i="14"/>
  <c r="H712" i="14" s="1"/>
  <c r="H711" i="14" s="1"/>
  <c r="H710" i="14" s="1"/>
  <c r="G712" i="14"/>
  <c r="G711" i="14" s="1"/>
  <c r="G710" i="14" s="1"/>
  <c r="G677" i="14"/>
  <c r="G674" i="14" s="1"/>
  <c r="F712" i="14"/>
  <c r="F711" i="14" s="1"/>
  <c r="F710" i="14" s="1"/>
  <c r="I818" i="14"/>
  <c r="F1012" i="14"/>
  <c r="F998" i="14" s="1"/>
  <c r="F997" i="14" s="1"/>
  <c r="F996" i="14" s="1"/>
  <c r="E17" i="10" s="1"/>
  <c r="D998" i="14"/>
  <c r="D997" i="14" s="1"/>
  <c r="D996" i="14" s="1"/>
  <c r="C17" i="10" s="1"/>
  <c r="F1041" i="14"/>
  <c r="F910" i="14"/>
  <c r="D773" i="14"/>
  <c r="D772" i="14" s="1"/>
  <c r="D762" i="14" s="1"/>
  <c r="D716" i="14" s="1"/>
  <c r="G910" i="14"/>
  <c r="G908" i="14" s="1"/>
  <c r="G907" i="14" s="1"/>
  <c r="G906" i="14" s="1"/>
  <c r="E910" i="14"/>
  <c r="E893" i="14" s="1"/>
  <c r="E892" i="14" s="1"/>
  <c r="D517" i="14"/>
  <c r="H517" i="14"/>
  <c r="F517" i="14"/>
  <c r="E517" i="14"/>
  <c r="I517" i="14"/>
  <c r="G576" i="14"/>
  <c r="G575" i="14" s="1"/>
  <c r="G570" i="14" s="1"/>
  <c r="G665" i="14"/>
  <c r="G661" i="14" s="1"/>
  <c r="E719" i="14"/>
  <c r="E718" i="14" s="1"/>
  <c r="E717" i="14" s="1"/>
  <c r="E716" i="14" s="1"/>
  <c r="E979" i="14"/>
  <c r="E972" i="14" s="1"/>
  <c r="D160" i="18"/>
  <c r="D159" i="18" s="1"/>
  <c r="E160" i="18"/>
  <c r="E159" i="18" s="1"/>
  <c r="E158" i="18" s="1"/>
  <c r="F177" i="14"/>
  <c r="F176" i="14" s="1"/>
  <c r="F165" i="14" s="1"/>
  <c r="F164" i="14" s="1"/>
  <c r="E5" i="10" s="1"/>
  <c r="E24" i="10" s="1"/>
  <c r="D135" i="18"/>
  <c r="D134" i="18" s="1"/>
  <c r="D97" i="18"/>
  <c r="D91" i="18" s="1"/>
  <c r="G157" i="14"/>
  <c r="D135" i="14"/>
  <c r="D134" i="14" s="1"/>
  <c r="I150" i="14"/>
  <c r="D97" i="14"/>
  <c r="D91" i="14" s="1"/>
  <c r="F116" i="14"/>
  <c r="F143" i="14"/>
  <c r="I666" i="14"/>
  <c r="I665" i="14" s="1"/>
  <c r="H665" i="14"/>
  <c r="G143" i="14"/>
  <c r="D177" i="14"/>
  <c r="D176" i="14" s="1"/>
  <c r="D165" i="14" s="1"/>
  <c r="D164" i="14" s="1"/>
  <c r="C5" i="10" s="1"/>
  <c r="C24" i="10" s="1"/>
  <c r="G107" i="14"/>
  <c r="I157" i="14"/>
  <c r="H157" i="14"/>
  <c r="E177" i="14"/>
  <c r="E176" i="14" s="1"/>
  <c r="E165" i="14" s="1"/>
  <c r="E164" i="14" s="1"/>
  <c r="D5" i="10" s="1"/>
  <c r="D24" i="10" s="1"/>
  <c r="F589" i="14"/>
  <c r="F107" i="14"/>
  <c r="I185" i="14"/>
  <c r="I177" i="14" s="1"/>
  <c r="I176" i="14" s="1"/>
  <c r="I165" i="14" s="1"/>
  <c r="H185" i="14"/>
  <c r="H177" i="14" s="1"/>
  <c r="H176" i="14" s="1"/>
  <c r="H165" i="14" s="1"/>
  <c r="H164" i="14" s="1"/>
  <c r="G5" i="10" s="1"/>
  <c r="G24" i="10" s="1"/>
  <c r="I677" i="14"/>
  <c r="I674" i="14" s="1"/>
  <c r="H677" i="14"/>
  <c r="H674" i="14" s="1"/>
  <c r="G185" i="14"/>
  <c r="G177" i="14" s="1"/>
  <c r="G176" i="14" s="1"/>
  <c r="G165" i="14" s="1"/>
  <c r="G164" i="14" s="1"/>
  <c r="F5" i="10" s="1"/>
  <c r="F24" i="10" s="1"/>
  <c r="E428" i="14"/>
  <c r="G150" i="14"/>
  <c r="H428" i="14"/>
  <c r="F454" i="14"/>
  <c r="G517" i="14"/>
  <c r="G972" i="14"/>
  <c r="I716" i="14"/>
  <c r="D813" i="14" l="1"/>
  <c r="D812" i="14" s="1"/>
  <c r="D657" i="14" s="1"/>
  <c r="C10" i="10" s="1"/>
  <c r="F813" i="14"/>
  <c r="F812" i="14" s="1"/>
  <c r="F817" i="14"/>
  <c r="E813" i="14"/>
  <c r="E812" i="14" s="1"/>
  <c r="E657" i="14" s="1"/>
  <c r="D10" i="10" s="1"/>
  <c r="E817" i="14"/>
  <c r="G392" i="14"/>
  <c r="F8" i="10" s="1"/>
  <c r="I813" i="14"/>
  <c r="I817" i="14"/>
  <c r="E6" i="14"/>
  <c r="E5" i="14" s="1"/>
  <c r="H813" i="14"/>
  <c r="H812" i="14" s="1"/>
  <c r="H817" i="14"/>
  <c r="G813" i="14"/>
  <c r="G812" i="14" s="1"/>
  <c r="G817" i="14"/>
  <c r="I1310" i="14"/>
  <c r="H18" i="10" s="1"/>
  <c r="H19" i="10"/>
  <c r="H25" i="10" s="1"/>
  <c r="D1310" i="14"/>
  <c r="C18" i="10" s="1"/>
  <c r="C19" i="10"/>
  <c r="C25" i="10" s="1"/>
  <c r="H1310" i="14"/>
  <c r="G18" i="10" s="1"/>
  <c r="G19" i="10"/>
  <c r="G1310" i="14"/>
  <c r="F18" i="10" s="1"/>
  <c r="F19" i="10"/>
  <c r="F1310" i="14"/>
  <c r="E18" i="10" s="1"/>
  <c r="E32" i="10" s="1"/>
  <c r="E19" i="10"/>
  <c r="E1310" i="14"/>
  <c r="D18" i="10" s="1"/>
  <c r="D19" i="10"/>
  <c r="G427" i="14"/>
  <c r="G422" i="14" s="1"/>
  <c r="G421" i="14" s="1"/>
  <c r="F9" i="10" s="1"/>
  <c r="D36" i="14"/>
  <c r="D35" i="14" s="1"/>
  <c r="D4" i="14" s="1"/>
  <c r="I223" i="14"/>
  <c r="I222" i="14" s="1"/>
  <c r="I221" i="14" s="1"/>
  <c r="I208" i="14" s="1"/>
  <c r="H6" i="10" s="1"/>
  <c r="D224" i="14"/>
  <c r="D223" i="14" s="1"/>
  <c r="D222" i="14" s="1"/>
  <c r="D221" i="14" s="1"/>
  <c r="D208" i="14" s="1"/>
  <c r="C6" i="10" s="1"/>
  <c r="H224" i="14"/>
  <c r="E36" i="14"/>
  <c r="E35" i="14" s="1"/>
  <c r="F36" i="14"/>
  <c r="F35" i="14" s="1"/>
  <c r="G116" i="14"/>
  <c r="G97" i="14" s="1"/>
  <c r="G91" i="14" s="1"/>
  <c r="G224" i="14"/>
  <c r="G223" i="14" s="1"/>
  <c r="G222" i="14" s="1"/>
  <c r="G221" i="14" s="1"/>
  <c r="G208" i="14" s="1"/>
  <c r="F6" i="10" s="1"/>
  <c r="F224" i="14"/>
  <c r="F223" i="14" s="1"/>
  <c r="F222" i="14" s="1"/>
  <c r="F221" i="14" s="1"/>
  <c r="F208" i="14" s="1"/>
  <c r="E6" i="10" s="1"/>
  <c r="I713" i="14"/>
  <c r="I712" i="14" s="1"/>
  <c r="I711" i="14" s="1"/>
  <c r="I710" i="14" s="1"/>
  <c r="I427" i="14"/>
  <c r="I422" i="14" s="1"/>
  <c r="I421" i="14" s="1"/>
  <c r="H9" i="10" s="1"/>
  <c r="F6" i="14"/>
  <c r="F5" i="14" s="1"/>
  <c r="H908" i="14"/>
  <c r="H907" i="14" s="1"/>
  <c r="H906" i="14" s="1"/>
  <c r="F392" i="14"/>
  <c r="E8" i="10" s="1"/>
  <c r="I720" i="14"/>
  <c r="I719" i="14" s="1"/>
  <c r="I718" i="14" s="1"/>
  <c r="I717" i="14" s="1"/>
  <c r="D841" i="14"/>
  <c r="I812" i="14"/>
  <c r="F658" i="14"/>
  <c r="E427" i="14"/>
  <c r="E422" i="14" s="1"/>
  <c r="E421" i="14" s="1"/>
  <c r="D9" i="10" s="1"/>
  <c r="H6" i="14"/>
  <c r="H5" i="14" s="1"/>
  <c r="E90" i="14"/>
  <c r="E89" i="14" s="1"/>
  <c r="E224" i="14"/>
  <c r="E223" i="14" s="1"/>
  <c r="E222" i="14" s="1"/>
  <c r="E221" i="14" s="1"/>
  <c r="E208" i="14" s="1"/>
  <c r="D6" i="10" s="1"/>
  <c r="H891" i="14"/>
  <c r="H427" i="14"/>
  <c r="H422" i="14" s="1"/>
  <c r="H421" i="14" s="1"/>
  <c r="G9" i="10" s="1"/>
  <c r="G893" i="14"/>
  <c r="G892" i="14" s="1"/>
  <c r="G891" i="14" s="1"/>
  <c r="F135" i="14"/>
  <c r="F134" i="14" s="1"/>
  <c r="I893" i="14"/>
  <c r="I892" i="14" s="1"/>
  <c r="I891" i="14" s="1"/>
  <c r="F907" i="14"/>
  <c r="F906" i="14" s="1"/>
  <c r="F893" i="14" s="1"/>
  <c r="P136" i="18"/>
  <c r="P135" i="18" s="1"/>
  <c r="P134" i="18" s="1"/>
  <c r="P125" i="18" s="1"/>
  <c r="P97" i="18" s="1"/>
  <c r="P92" i="18" s="1"/>
  <c r="P91" i="18" s="1"/>
  <c r="P90" i="18" s="1"/>
  <c r="P89" i="18" s="1"/>
  <c r="P3" i="18" s="1"/>
  <c r="E157" i="18"/>
  <c r="E891" i="14"/>
  <c r="F427" i="14"/>
  <c r="F422" i="14" s="1"/>
  <c r="F421" i="14" s="1"/>
  <c r="E9" i="10" s="1"/>
  <c r="G660" i="14"/>
  <c r="G659" i="14" s="1"/>
  <c r="G658" i="14" s="1"/>
  <c r="D427" i="14"/>
  <c r="D422" i="14" s="1"/>
  <c r="D421" i="14" s="1"/>
  <c r="C9" i="10" s="1"/>
  <c r="F97" i="14"/>
  <c r="F91" i="14" s="1"/>
  <c r="I6" i="14"/>
  <c r="I5" i="14" s="1"/>
  <c r="D158" i="18"/>
  <c r="D157" i="18" s="1"/>
  <c r="I164" i="14"/>
  <c r="H5" i="10" s="1"/>
  <c r="H24" i="10" s="1"/>
  <c r="D90" i="18"/>
  <c r="D89" i="18" s="1"/>
  <c r="G135" i="14"/>
  <c r="G134" i="14" s="1"/>
  <c r="D90" i="14"/>
  <c r="D89" i="14" s="1"/>
  <c r="I116" i="14"/>
  <c r="H116" i="14"/>
  <c r="I143" i="14"/>
  <c r="I135" i="14" s="1"/>
  <c r="I134" i="14" s="1"/>
  <c r="H143" i="14"/>
  <c r="H135" i="14" s="1"/>
  <c r="H134" i="14" s="1"/>
  <c r="I661" i="14"/>
  <c r="I660" i="14" s="1"/>
  <c r="I659" i="14" s="1"/>
  <c r="H661" i="14"/>
  <c r="H660" i="14" s="1"/>
  <c r="H659" i="14" s="1"/>
  <c r="H658" i="14" s="1"/>
  <c r="I107" i="14"/>
  <c r="H107" i="14"/>
  <c r="H657" i="14" l="1"/>
  <c r="G10" i="10" s="1"/>
  <c r="E4" i="14"/>
  <c r="E3" i="14" s="1"/>
  <c r="E2" i="14" s="1"/>
  <c r="H223" i="14"/>
  <c r="H222" i="14" s="1"/>
  <c r="H221" i="14" s="1"/>
  <c r="H208" i="14" s="1"/>
  <c r="G6" i="10" s="1"/>
  <c r="H841" i="14"/>
  <c r="G15" i="10"/>
  <c r="E841" i="14"/>
  <c r="D15" i="10"/>
  <c r="I841" i="14"/>
  <c r="H15" i="10"/>
  <c r="H11" i="10" s="1"/>
  <c r="G841" i="14"/>
  <c r="F15" i="10"/>
  <c r="G657" i="14"/>
  <c r="F10" i="10" s="1"/>
  <c r="I658" i="14"/>
  <c r="I657" i="14" s="1"/>
  <c r="H10" i="10" s="1"/>
  <c r="G90" i="14"/>
  <c r="G89" i="14" s="1"/>
  <c r="F4" i="14"/>
  <c r="F657" i="14"/>
  <c r="E10" i="10" s="1"/>
  <c r="F892" i="14"/>
  <c r="F891" i="14" s="1"/>
  <c r="D3" i="14"/>
  <c r="D2" i="14" s="1"/>
  <c r="D1311" i="14" s="1"/>
  <c r="D1313" i="14" s="1"/>
  <c r="H97" i="14"/>
  <c r="H91" i="14" s="1"/>
  <c r="H90" i="14" s="1"/>
  <c r="H89" i="14" s="1"/>
  <c r="F90" i="14"/>
  <c r="F89" i="14" s="1"/>
  <c r="I97" i="14"/>
  <c r="I91" i="14" s="1"/>
  <c r="I90" i="14" s="1"/>
  <c r="I89" i="14" s="1"/>
  <c r="P310" i="18"/>
  <c r="P309" i="18" s="1"/>
  <c r="P872" i="18"/>
  <c r="P873" i="18"/>
  <c r="P874" i="18"/>
  <c r="P875" i="18"/>
  <c r="P876" i="18"/>
  <c r="P877" i="18"/>
  <c r="P878" i="18"/>
  <c r="P863" i="18"/>
  <c r="P864" i="18"/>
  <c r="P865" i="18"/>
  <c r="P866" i="18"/>
  <c r="P867" i="18"/>
  <c r="P868" i="18"/>
  <c r="P869" i="18"/>
  <c r="P870" i="18"/>
  <c r="P871" i="18"/>
  <c r="P862" i="18"/>
  <c r="P852" i="18"/>
  <c r="P853" i="18"/>
  <c r="P854" i="18"/>
  <c r="P855" i="18"/>
  <c r="P856" i="18"/>
  <c r="P857" i="18"/>
  <c r="P858" i="18"/>
  <c r="P859" i="18"/>
  <c r="P860" i="18"/>
  <c r="P847" i="18"/>
  <c r="P848" i="18"/>
  <c r="P849" i="18"/>
  <c r="P850" i="18"/>
  <c r="P851" i="18"/>
  <c r="P829" i="18"/>
  <c r="P830" i="18"/>
  <c r="P832" i="18"/>
  <c r="P833" i="18"/>
  <c r="P834" i="18"/>
  <c r="P824" i="18"/>
  <c r="P825" i="18"/>
  <c r="P826" i="18"/>
  <c r="P827" i="18"/>
  <c r="P828" i="18"/>
  <c r="P820" i="18"/>
  <c r="P821" i="18"/>
  <c r="P822" i="18"/>
  <c r="P823" i="18"/>
  <c r="P811" i="18"/>
  <c r="P812" i="18"/>
  <c r="P813" i="18"/>
  <c r="P814" i="18"/>
  <c r="P815" i="18"/>
  <c r="P816" i="18"/>
  <c r="P817" i="18"/>
  <c r="P818" i="18"/>
  <c r="P819" i="18"/>
  <c r="P800" i="18"/>
  <c r="P801" i="18"/>
  <c r="P802" i="18"/>
  <c r="P803" i="18"/>
  <c r="P804" i="18"/>
  <c r="P805" i="18"/>
  <c r="P806" i="18"/>
  <c r="P807" i="18"/>
  <c r="P808" i="18"/>
  <c r="P809" i="18"/>
  <c r="P810" i="18"/>
  <c r="P799" i="18"/>
  <c r="P789" i="18"/>
  <c r="P791" i="18"/>
  <c r="P792" i="18"/>
  <c r="P795" i="18"/>
  <c r="P774" i="18"/>
  <c r="P775" i="18"/>
  <c r="P776" i="18"/>
  <c r="P777" i="18"/>
  <c r="P778" i="18"/>
  <c r="P779" i="18"/>
  <c r="P780" i="18"/>
  <c r="P781" i="18"/>
  <c r="P783" i="18"/>
  <c r="P784" i="18"/>
  <c r="P786" i="18"/>
  <c r="P787" i="18"/>
  <c r="P769" i="18"/>
  <c r="P770" i="18"/>
  <c r="P771" i="18"/>
  <c r="P772" i="18"/>
  <c r="P773" i="18"/>
  <c r="P768" i="18"/>
  <c r="P765" i="18"/>
  <c r="P766" i="18"/>
  <c r="P764" i="18"/>
  <c r="P728" i="18"/>
  <c r="P727" i="18" s="1"/>
  <c r="P726" i="18" s="1"/>
  <c r="P725" i="18" s="1"/>
  <c r="P703" i="18"/>
  <c r="P702" i="18"/>
  <c r="P695" i="18"/>
  <c r="P693" i="18"/>
  <c r="P691" i="18"/>
  <c r="P690" i="18" s="1"/>
  <c r="P689" i="18"/>
  <c r="P688" i="18" s="1"/>
  <c r="P684" i="18"/>
  <c r="P683" i="18" s="1"/>
  <c r="P682" i="18" s="1"/>
  <c r="P681" i="18"/>
  <c r="P678" i="18"/>
  <c r="P675" i="18"/>
  <c r="P668" i="18"/>
  <c r="P669" i="18"/>
  <c r="P667" i="18"/>
  <c r="P659" i="18"/>
  <c r="P660" i="18"/>
  <c r="P658" i="18"/>
  <c r="P657" i="18"/>
  <c r="P650" i="18"/>
  <c r="P649" i="18"/>
  <c r="P645" i="18"/>
  <c r="P646" i="18"/>
  <c r="P644" i="18"/>
  <c r="P643" i="18" s="1"/>
  <c r="P642" i="18"/>
  <c r="P636" i="18"/>
  <c r="P635" i="18" s="1"/>
  <c r="P634" i="18"/>
  <c r="P633" i="18" s="1"/>
  <c r="P888" i="18"/>
  <c r="P625" i="18"/>
  <c r="P624" i="18"/>
  <c r="P623" i="18"/>
  <c r="P620" i="18"/>
  <c r="P619" i="18"/>
  <c r="P618" i="18"/>
  <c r="P614" i="18"/>
  <c r="P616" i="18"/>
  <c r="P613" i="18"/>
  <c r="P607" i="18"/>
  <c r="P590" i="18"/>
  <c r="P591" i="18"/>
  <c r="P589" i="18"/>
  <c r="P555" i="18"/>
  <c r="P556" i="18"/>
  <c r="P557" i="18"/>
  <c r="P558" i="18"/>
  <c r="P559" i="18"/>
  <c r="P554" i="18"/>
  <c r="P552" i="18"/>
  <c r="P551" i="18"/>
  <c r="P549" i="18"/>
  <c r="E1311" i="14" l="1"/>
  <c r="E1313" i="14" s="1"/>
  <c r="E1314" i="14" s="1"/>
  <c r="F841" i="14"/>
  <c r="E15" i="10"/>
  <c r="F3" i="14"/>
  <c r="F2" i="14" s="1"/>
  <c r="N717" i="18"/>
  <c r="N716" i="18" s="1"/>
  <c r="N715" i="18" s="1"/>
  <c r="N698" i="18" s="1"/>
  <c r="N697" i="18" s="1"/>
  <c r="N696" i="18" s="1"/>
  <c r="L717" i="18"/>
  <c r="L716" i="18" s="1"/>
  <c r="L715" i="18" s="1"/>
  <c r="L698" i="18" s="1"/>
  <c r="L697" i="18" s="1"/>
  <c r="L696" i="18" s="1"/>
  <c r="K717" i="18"/>
  <c r="K716" i="18" s="1"/>
  <c r="K715" i="18" s="1"/>
  <c r="K698" i="18" s="1"/>
  <c r="K697" i="18" s="1"/>
  <c r="K696" i="18" s="1"/>
  <c r="P717" i="18"/>
  <c r="P716" i="18" s="1"/>
  <c r="P715" i="18" s="1"/>
  <c r="O717" i="18"/>
  <c r="O716" i="18" s="1"/>
  <c r="O715" i="18" s="1"/>
  <c r="O698" i="18" s="1"/>
  <c r="O697" i="18" s="1"/>
  <c r="O696" i="18" s="1"/>
  <c r="M717" i="18"/>
  <c r="M716" i="18" s="1"/>
  <c r="M715" i="18" s="1"/>
  <c r="M698" i="18" s="1"/>
  <c r="M697" i="18" s="1"/>
  <c r="M696" i="18" s="1"/>
  <c r="O861" i="18"/>
  <c r="N861" i="18"/>
  <c r="K861" i="18"/>
  <c r="M861" i="18"/>
  <c r="L861" i="18"/>
  <c r="P861" i="18"/>
  <c r="P617" i="18"/>
  <c r="N767" i="18"/>
  <c r="K767" i="18"/>
  <c r="O767" i="18"/>
  <c r="L767" i="18"/>
  <c r="P767" i="18"/>
  <c r="M767" i="18"/>
  <c r="P588" i="18"/>
  <c r="P587" i="18" s="1"/>
  <c r="P586" i="18" s="1"/>
  <c r="P648" i="18"/>
  <c r="P647" i="18" s="1"/>
  <c r="P612" i="18"/>
  <c r="P622" i="18"/>
  <c r="P632" i="18"/>
  <c r="P656" i="18"/>
  <c r="P655" i="18" s="1"/>
  <c r="P654" i="18" s="1"/>
  <c r="P653" i="18" s="1"/>
  <c r="P652" i="18" s="1"/>
  <c r="P701" i="18"/>
  <c r="P700" i="18" s="1"/>
  <c r="P699" i="18" s="1"/>
  <c r="P583" i="18"/>
  <c r="P542" i="18"/>
  <c r="P763" i="18"/>
  <c r="P561" i="18"/>
  <c r="P568" i="18"/>
  <c r="P574" i="18"/>
  <c r="P798" i="18"/>
  <c r="P531" i="18"/>
  <c r="P532" i="18"/>
  <c r="P530" i="18"/>
  <c r="P526" i="18"/>
  <c r="P525" i="18" s="1"/>
  <c r="P524" i="18" s="1"/>
  <c r="P523" i="18" s="1"/>
  <c r="P522" i="18" s="1"/>
  <c r="P520" i="18"/>
  <c r="P513" i="18"/>
  <c r="P512" i="18" s="1"/>
  <c r="P511" i="18" s="1"/>
  <c r="P510" i="18" s="1"/>
  <c r="P505" i="18"/>
  <c r="P504" i="18"/>
  <c r="P500" i="18"/>
  <c r="P499" i="18"/>
  <c r="P458" i="18"/>
  <c r="P459" i="18"/>
  <c r="P460" i="18"/>
  <c r="P431" i="18"/>
  <c r="P432" i="18"/>
  <c r="P433" i="18"/>
  <c r="P430" i="18"/>
  <c r="P426" i="18"/>
  <c r="P425" i="18" s="1"/>
  <c r="P421" i="18"/>
  <c r="P420" i="18"/>
  <c r="P419" i="18" s="1"/>
  <c r="P387" i="18"/>
  <c r="P386" i="18" s="1"/>
  <c r="P385" i="18" s="1"/>
  <c r="P382" i="18"/>
  <c r="P383" i="18"/>
  <c r="P384" i="18"/>
  <c r="P381" i="18"/>
  <c r="P372" i="18"/>
  <c r="P373" i="18"/>
  <c r="P371" i="18"/>
  <c r="P377" i="18"/>
  <c r="P378" i="18"/>
  <c r="P376" i="18"/>
  <c r="P365" i="18"/>
  <c r="P366" i="18"/>
  <c r="P367" i="18"/>
  <c r="P368" i="18"/>
  <c r="P351" i="18"/>
  <c r="P350" i="18" s="1"/>
  <c r="P349" i="18"/>
  <c r="P348" i="18" s="1"/>
  <c r="P355" i="18"/>
  <c r="P354" i="18" s="1"/>
  <c r="P353" i="18"/>
  <c r="P352" i="18" s="1"/>
  <c r="P880" i="18"/>
  <c r="P698" i="18" l="1"/>
  <c r="P697" i="18" s="1"/>
  <c r="P696" i="18" s="1"/>
  <c r="F1311" i="14"/>
  <c r="F1314" i="14" s="1"/>
  <c r="K651" i="18"/>
  <c r="M651" i="18"/>
  <c r="L651" i="18"/>
  <c r="O651" i="18"/>
  <c r="N651" i="18"/>
  <c r="N889" i="18"/>
  <c r="P529" i="18"/>
  <c r="P528" i="18" s="1"/>
  <c r="P527" i="18" s="1"/>
  <c r="P503" i="18"/>
  <c r="P502" i="18" s="1"/>
  <c r="P501" i="18" s="1"/>
  <c r="K889" i="18"/>
  <c r="P753" i="18"/>
  <c r="P752" i="18" s="1"/>
  <c r="P751" i="18" s="1"/>
  <c r="P750" i="18" s="1"/>
  <c r="P749" i="18" s="1"/>
  <c r="L889" i="18"/>
  <c r="O889" i="18"/>
  <c r="M889" i="18"/>
  <c r="J889" i="18"/>
  <c r="P498" i="18"/>
  <c r="P497" i="18" s="1"/>
  <c r="P496" i="18" s="1"/>
  <c r="P456" i="18"/>
  <c r="P380" i="18"/>
  <c r="P379" i="18" s="1"/>
  <c r="P364" i="18"/>
  <c r="P363" i="18" s="1"/>
  <c r="P429" i="18"/>
  <c r="P428" i="18" s="1"/>
  <c r="P427" i="18" s="1"/>
  <c r="P347" i="18"/>
  <c r="P346" i="18" s="1"/>
  <c r="P345" i="18" s="1"/>
  <c r="P327" i="18" s="1"/>
  <c r="P375" i="18"/>
  <c r="P374" i="18" s="1"/>
  <c r="P370" i="18"/>
  <c r="P369" i="18" s="1"/>
  <c r="P565" i="18"/>
  <c r="P598" i="18"/>
  <c r="P745" i="18"/>
  <c r="P744" i="18" s="1"/>
  <c r="P743" i="18" s="1"/>
  <c r="P742" i="18" s="1"/>
  <c r="P741" i="18" s="1"/>
  <c r="P630" i="18"/>
  <c r="P629" i="18" s="1"/>
  <c r="P628" i="18" s="1"/>
  <c r="P539" i="18"/>
  <c r="P597" i="18"/>
  <c r="P605" i="18"/>
  <c r="P571" i="18"/>
  <c r="P545" i="18"/>
  <c r="P567" i="18"/>
  <c r="P546" i="18"/>
  <c r="P577" i="18"/>
  <c r="P582" i="18"/>
  <c r="P519" i="18"/>
  <c r="P518" i="18" s="1"/>
  <c r="P517" i="18" s="1"/>
  <c r="P516" i="18" s="1"/>
  <c r="P515" i="18" s="1"/>
  <c r="P514" i="18" s="1"/>
  <c r="P544" i="18"/>
  <c r="P576" i="18"/>
  <c r="P543" i="18"/>
  <c r="P640" i="18"/>
  <c r="P639" i="18" s="1"/>
  <c r="P638" i="18" s="1"/>
  <c r="P637" i="18" s="1"/>
  <c r="P599" i="18"/>
  <c r="P575" i="18"/>
  <c r="P604" i="18"/>
  <c r="P578" i="18"/>
  <c r="P572" i="18"/>
  <c r="P564" i="18"/>
  <c r="P569" i="18"/>
  <c r="P392" i="18"/>
  <c r="P391" i="18" s="1"/>
  <c r="P390" i="18" s="1"/>
  <c r="P389" i="18" s="1"/>
  <c r="P585" i="18"/>
  <c r="P407" i="18"/>
  <c r="P403" i="18"/>
  <c r="P566" i="18"/>
  <c r="P584" i="18"/>
  <c r="P562" i="18"/>
  <c r="P540" i="18"/>
  <c r="P424" i="18"/>
  <c r="P423" i="18" s="1"/>
  <c r="P418" i="18" s="1"/>
  <c r="P283" i="18"/>
  <c r="P281" i="18"/>
  <c r="P284" i="18"/>
  <c r="P412" i="18"/>
  <c r="P406" i="18"/>
  <c r="P271" i="18"/>
  <c r="P267" i="18"/>
  <c r="P405" i="18"/>
  <c r="P280" i="18"/>
  <c r="P290" i="18"/>
  <c r="P287" i="18"/>
  <c r="P362" i="18" l="1"/>
  <c r="P455" i="18"/>
  <c r="P627" i="18"/>
  <c r="P581" i="18"/>
  <c r="P580" i="18" s="1"/>
  <c r="P563" i="18"/>
  <c r="P560" i="18" s="1"/>
  <c r="P285" i="18"/>
  <c r="P289" i="18"/>
  <c r="P278" i="18"/>
  <c r="P275" i="18"/>
  <c r="P274" i="18"/>
  <c r="P292" i="18"/>
  <c r="P268" i="18"/>
  <c r="P277" i="18"/>
  <c r="P279" i="18"/>
  <c r="P547" i="18"/>
  <c r="P541" i="18" s="1"/>
  <c r="P608" i="18"/>
  <c r="P313" i="18"/>
  <c r="P311" i="18" s="1"/>
  <c r="P308" i="18" s="1"/>
  <c r="P509" i="18"/>
  <c r="P508" i="18" s="1"/>
  <c r="P507" i="18" s="1"/>
  <c r="P506" i="18" s="1"/>
  <c r="P414" i="18"/>
  <c r="P272" i="18"/>
  <c r="P606" i="18"/>
  <c r="P579" i="18"/>
  <c r="P573" i="18" s="1"/>
  <c r="P570" i="18" s="1"/>
  <c r="P282" i="18"/>
  <c r="P269" i="18"/>
  <c r="P291" i="18"/>
  <c r="P413" i="18"/>
  <c r="P293" i="18"/>
  <c r="P276" i="18"/>
  <c r="P286" i="18"/>
  <c r="P417" i="18"/>
  <c r="P416" i="18" s="1"/>
  <c r="P415" i="18" s="1"/>
  <c r="P288" i="18"/>
  <c r="P249" i="18"/>
  <c r="P404" i="18"/>
  <c r="P411" i="18" l="1"/>
  <c r="P410" i="18" s="1"/>
  <c r="P409" i="18" s="1"/>
  <c r="P596" i="18"/>
  <c r="P595" i="18" s="1"/>
  <c r="P594" i="18" s="1"/>
  <c r="P593" i="18" s="1"/>
  <c r="P592" i="18" s="1"/>
  <c r="P315" i="18"/>
  <c r="P314" i="18" s="1"/>
  <c r="P248" i="18"/>
  <c r="P736" i="18"/>
  <c r="P735" i="18" s="1"/>
  <c r="P734" i="18" s="1"/>
  <c r="P733" i="18" s="1"/>
  <c r="P732" i="18" s="1"/>
  <c r="P731" i="18" s="1"/>
  <c r="P730" i="18" s="1"/>
  <c r="P273" i="18"/>
  <c r="P270" i="18"/>
  <c r="P266" i="18"/>
  <c r="P402" i="18" l="1"/>
  <c r="P401" i="18" s="1"/>
  <c r="P400" i="18" s="1"/>
  <c r="P399" i="18" s="1"/>
  <c r="P388" i="18" s="1"/>
  <c r="P361" i="18" s="1"/>
  <c r="P357" i="18" s="1"/>
  <c r="P265" i="18"/>
  <c r="P264" i="18" s="1"/>
  <c r="P208" i="18" s="1"/>
  <c r="P666" i="18"/>
  <c r="P665" i="18" s="1"/>
  <c r="P664" i="18" s="1"/>
  <c r="P663" i="18" s="1"/>
  <c r="P662" i="18" s="1"/>
  <c r="D666" i="18"/>
  <c r="D665" i="18" s="1"/>
  <c r="D664" i="18" s="1"/>
  <c r="D663" i="18" s="1"/>
  <c r="D662" i="18" s="1"/>
  <c r="D736" i="18" l="1"/>
  <c r="D735" i="18" s="1"/>
  <c r="D734" i="18" s="1"/>
  <c r="D733" i="18" s="1"/>
  <c r="P694" i="18"/>
  <c r="P692" i="18"/>
  <c r="P680" i="18"/>
  <c r="P679" i="18" s="1"/>
  <c r="P677" i="18"/>
  <c r="P676" i="18" s="1"/>
  <c r="P674" i="18"/>
  <c r="P548" i="18"/>
  <c r="P537" i="18" s="1"/>
  <c r="P473" i="18"/>
  <c r="I9" i="18"/>
  <c r="J9" i="18"/>
  <c r="D656" i="18"/>
  <c r="P687" i="18" l="1"/>
  <c r="P686" i="18" s="1"/>
  <c r="P685" i="18" s="1"/>
  <c r="P207" i="18"/>
  <c r="P206" i="18" s="1"/>
  <c r="P205" i="18" s="1"/>
  <c r="P204" i="18" s="1"/>
  <c r="P191" i="18" s="1"/>
  <c r="K8" i="18"/>
  <c r="K7" i="18" s="1"/>
  <c r="K6" i="18" s="1"/>
  <c r="K5" i="18" s="1"/>
  <c r="J8" i="18"/>
  <c r="J7" i="18" s="1"/>
  <c r="I8" i="18"/>
  <c r="I7" i="18" s="1"/>
  <c r="P553" i="18"/>
  <c r="P550" i="18" s="1"/>
  <c r="P536" i="18" s="1"/>
  <c r="P535" i="18" s="1"/>
  <c r="P534" i="18" s="1"/>
  <c r="P533" i="18" s="1"/>
  <c r="J6" i="18" l="1"/>
  <c r="J5" i="18" s="1"/>
  <c r="I6" i="18"/>
  <c r="I5" i="18" s="1"/>
  <c r="D727" i="18"/>
  <c r="D726" i="18" s="1"/>
  <c r="D725" i="18" s="1"/>
  <c r="P672" i="18"/>
  <c r="P671" i="18" s="1"/>
  <c r="P670" i="18" l="1"/>
  <c r="P661" i="18" s="1"/>
  <c r="D573" i="18"/>
  <c r="D612" i="18"/>
  <c r="E248" i="18"/>
  <c r="E147" i="18"/>
  <c r="E143" i="18"/>
  <c r="E136" i="18" s="1"/>
  <c r="E31" i="18"/>
  <c r="D31" i="18"/>
  <c r="D753" i="18"/>
  <c r="D752" i="18" s="1"/>
  <c r="D751" i="18" s="1"/>
  <c r="D750" i="18" s="1"/>
  <c r="D749" i="18" s="1"/>
  <c r="D503" i="18"/>
  <c r="D416" i="18"/>
  <c r="D411" i="18"/>
  <c r="D410" i="18" s="1"/>
  <c r="D409" i="18" s="1"/>
  <c r="D400" i="18"/>
  <c r="D390" i="18"/>
  <c r="P651" i="18" l="1"/>
  <c r="E135" i="18"/>
  <c r="E134" i="18" s="1"/>
  <c r="D595" i="18"/>
  <c r="D594" i="18" s="1"/>
  <c r="D593" i="18" s="1"/>
  <c r="D592" i="18" s="1"/>
  <c r="I4" i="18"/>
  <c r="J4" i="18"/>
  <c r="K4" i="18"/>
  <c r="E67" i="18"/>
  <c r="D67" i="18"/>
  <c r="E63" i="18"/>
  <c r="D63" i="18"/>
  <c r="D46" i="18"/>
  <c r="D880" i="18"/>
  <c r="D861" i="18"/>
  <c r="D798" i="18"/>
  <c r="D767" i="18"/>
  <c r="D763" i="18"/>
  <c r="D762" i="18"/>
  <c r="D761" i="18"/>
  <c r="D760" i="18"/>
  <c r="D759" i="18"/>
  <c r="D758" i="18"/>
  <c r="D757" i="18"/>
  <c r="P757" i="18" s="1"/>
  <c r="D732" i="18"/>
  <c r="D716" i="18"/>
  <c r="D715" i="18" s="1"/>
  <c r="D698" i="18" s="1"/>
  <c r="D694" i="18"/>
  <c r="D692" i="18"/>
  <c r="D690" i="18"/>
  <c r="D688" i="18"/>
  <c r="D683" i="18"/>
  <c r="D682" i="18" s="1"/>
  <c r="D680" i="18"/>
  <c r="D679" i="18" s="1"/>
  <c r="D677" i="18"/>
  <c r="D676" i="18" s="1"/>
  <c r="D674" i="18"/>
  <c r="D672" i="18" s="1"/>
  <c r="D655" i="18"/>
  <c r="D654" i="18" s="1"/>
  <c r="D653" i="18" s="1"/>
  <c r="D648" i="18"/>
  <c r="D647" i="18" s="1"/>
  <c r="D643" i="18"/>
  <c r="D640" i="18"/>
  <c r="D635" i="18"/>
  <c r="D633" i="18"/>
  <c r="D630" i="18"/>
  <c r="D629" i="18" s="1"/>
  <c r="D588" i="18"/>
  <c r="D587" i="18" s="1"/>
  <c r="D586" i="18" s="1"/>
  <c r="D581" i="18"/>
  <c r="D580" i="18" s="1"/>
  <c r="D570" i="18"/>
  <c r="D563" i="18"/>
  <c r="D560" i="18" s="1"/>
  <c r="D550" i="18"/>
  <c r="D548" i="18"/>
  <c r="D541" i="18"/>
  <c r="D529" i="18"/>
  <c r="D528" i="18" s="1"/>
  <c r="D527" i="18" s="1"/>
  <c r="D525" i="18"/>
  <c r="D524" i="18" s="1"/>
  <c r="D523" i="18" s="1"/>
  <c r="D522" i="18" s="1"/>
  <c r="D518" i="18"/>
  <c r="D515" i="18" s="1"/>
  <c r="D514" i="18" s="1"/>
  <c r="D508" i="18"/>
  <c r="D507" i="18" s="1"/>
  <c r="D506" i="18" s="1"/>
  <c r="D502" i="18"/>
  <c r="D501" i="18" s="1"/>
  <c r="D498" i="18"/>
  <c r="D497" i="18" s="1"/>
  <c r="D496" i="18" s="1"/>
  <c r="D477" i="18"/>
  <c r="D476" i="18" s="1"/>
  <c r="D475" i="18" s="1"/>
  <c r="D473" i="18"/>
  <c r="D468" i="18"/>
  <c r="D467" i="18" s="1"/>
  <c r="D462" i="18"/>
  <c r="D461" i="18" s="1"/>
  <c r="D456" i="18"/>
  <c r="D445" i="18"/>
  <c r="D444" i="18" s="1"/>
  <c r="D443" i="18" s="1"/>
  <c r="D436" i="18"/>
  <c r="D435" i="18" s="1"/>
  <c r="D434" i="18" s="1"/>
  <c r="D429" i="18"/>
  <c r="D428" i="18" s="1"/>
  <c r="D427" i="18" s="1"/>
  <c r="D425" i="18"/>
  <c r="D423" i="18"/>
  <c r="D421" i="18"/>
  <c r="D419" i="18"/>
  <c r="D399" i="18"/>
  <c r="D386" i="18"/>
  <c r="D385" i="18" s="1"/>
  <c r="D380" i="18"/>
  <c r="D379" i="18" s="1"/>
  <c r="D375" i="18"/>
  <c r="D374" i="18" s="1"/>
  <c r="D370" i="18"/>
  <c r="D369" i="18" s="1"/>
  <c r="D364" i="18"/>
  <c r="D363" i="18" s="1"/>
  <c r="D358" i="18"/>
  <c r="D354" i="18"/>
  <c r="D352" i="18"/>
  <c r="D350" i="18"/>
  <c r="D348" i="18"/>
  <c r="D335" i="18"/>
  <c r="D334" i="18" s="1"/>
  <c r="D333" i="18" s="1"/>
  <c r="D332" i="18" s="1"/>
  <c r="D324" i="18"/>
  <c r="D323" i="18" s="1"/>
  <c r="D322" i="18" s="1"/>
  <c r="D321" i="18" s="1"/>
  <c r="D314" i="18"/>
  <c r="D311" i="18"/>
  <c r="D309" i="18"/>
  <c r="D248" i="18"/>
  <c r="E235" i="18"/>
  <c r="D235" i="18"/>
  <c r="E210" i="18"/>
  <c r="D210" i="18"/>
  <c r="E201" i="18"/>
  <c r="E200" i="18" s="1"/>
  <c r="E199" i="18" s="1"/>
  <c r="D201" i="18"/>
  <c r="D200" i="18" s="1"/>
  <c r="D199" i="18" s="1"/>
  <c r="E197" i="18"/>
  <c r="D197" i="18"/>
  <c r="E195" i="18"/>
  <c r="D195" i="18"/>
  <c r="E107" i="18"/>
  <c r="E85" i="18"/>
  <c r="D85" i="18"/>
  <c r="E81" i="18"/>
  <c r="D81" i="18"/>
  <c r="E77" i="18"/>
  <c r="D77" i="18"/>
  <c r="E73" i="18"/>
  <c r="D73" i="18"/>
  <c r="E59" i="18"/>
  <c r="D59" i="18"/>
  <c r="E55" i="18"/>
  <c r="D55" i="18"/>
  <c r="E50" i="18"/>
  <c r="D50" i="18"/>
  <c r="E46" i="18"/>
  <c r="E42" i="18"/>
  <c r="D42" i="18"/>
  <c r="E38" i="18"/>
  <c r="D38" i="18"/>
  <c r="E27" i="18"/>
  <c r="E26" i="18" s="1"/>
  <c r="E25" i="18" s="1"/>
  <c r="D27" i="18"/>
  <c r="D26" i="18" s="1"/>
  <c r="D25" i="18" s="1"/>
  <c r="E21" i="18"/>
  <c r="D21" i="18"/>
  <c r="E17" i="18"/>
  <c r="D17" i="18"/>
  <c r="E13" i="18"/>
  <c r="D13" i="18"/>
  <c r="H9" i="18"/>
  <c r="G9" i="18"/>
  <c r="F9" i="18"/>
  <c r="E9" i="18"/>
  <c r="D9" i="18"/>
  <c r="D418" i="18" l="1"/>
  <c r="D671" i="18"/>
  <c r="P761" i="18"/>
  <c r="P758" i="18"/>
  <c r="P762" i="18"/>
  <c r="P759" i="18"/>
  <c r="P760" i="18"/>
  <c r="J3" i="18"/>
  <c r="J2" i="18" s="1"/>
  <c r="K3" i="18"/>
  <c r="I3" i="18"/>
  <c r="D731" i="18"/>
  <c r="D730" i="18" s="1"/>
  <c r="D537" i="18"/>
  <c r="D536" i="18" s="1"/>
  <c r="D535" i="18" s="1"/>
  <c r="D534" i="18" s="1"/>
  <c r="E54" i="18"/>
  <c r="D54" i="18"/>
  <c r="E37" i="18"/>
  <c r="D632" i="18"/>
  <c r="D628" i="18" s="1"/>
  <c r="D639" i="18"/>
  <c r="D638" i="18" s="1"/>
  <c r="D637" i="18" s="1"/>
  <c r="D687" i="18"/>
  <c r="D686" i="18" s="1"/>
  <c r="D685" i="18" s="1"/>
  <c r="D652" i="18"/>
  <c r="D389" i="18"/>
  <c r="D756" i="18"/>
  <c r="D889" i="18" s="1"/>
  <c r="D362" i="18"/>
  <c r="E208" i="18"/>
  <c r="E194" i="18"/>
  <c r="E193" i="18" s="1"/>
  <c r="E192" i="18" s="1"/>
  <c r="D72" i="18"/>
  <c r="D71" i="18" s="1"/>
  <c r="F8" i="18"/>
  <c r="F7" i="18" s="1"/>
  <c r="F6" i="18" s="1"/>
  <c r="F5" i="18" s="1"/>
  <c r="H8" i="18"/>
  <c r="H7" i="18" s="1"/>
  <c r="H6" i="18" s="1"/>
  <c r="H5" i="18" s="1"/>
  <c r="E8" i="18"/>
  <c r="E7" i="18" s="1"/>
  <c r="D8" i="18"/>
  <c r="D7" i="18" s="1"/>
  <c r="D6" i="18" s="1"/>
  <c r="D5" i="18" s="1"/>
  <c r="G8" i="18"/>
  <c r="G7" i="18" s="1"/>
  <c r="G6" i="18" s="1"/>
  <c r="G5" i="18" s="1"/>
  <c r="E125" i="18"/>
  <c r="E97" i="18" s="1"/>
  <c r="E92" i="18" s="1"/>
  <c r="E91" i="18" s="1"/>
  <c r="E90" i="18" s="1"/>
  <c r="E89" i="18" s="1"/>
  <c r="D454" i="18"/>
  <c r="D194" i="18"/>
  <c r="D193" i="18" s="1"/>
  <c r="D192" i="18" s="1"/>
  <c r="D208" i="18"/>
  <c r="D347" i="18"/>
  <c r="D346" i="18" s="1"/>
  <c r="D345" i="18" s="1"/>
  <c r="D327" i="18" s="1"/>
  <c r="D37" i="18"/>
  <c r="E72" i="18"/>
  <c r="E71" i="18" s="1"/>
  <c r="D308" i="18"/>
  <c r="D455" i="18"/>
  <c r="C32" i="10"/>
  <c r="B16" i="10"/>
  <c r="B15" i="10"/>
  <c r="D29" i="10"/>
  <c r="C29" i="10"/>
  <c r="B14" i="10"/>
  <c r="B30" i="10"/>
  <c r="B29" i="10"/>
  <c r="D7" i="10"/>
  <c r="B7" i="10"/>
  <c r="C7" i="10"/>
  <c r="B26" i="10"/>
  <c r="B13" i="10"/>
  <c r="B8" i="10"/>
  <c r="O67" i="2"/>
  <c r="L372" i="2"/>
  <c r="M367" i="2"/>
  <c r="O392" i="2"/>
  <c r="N392" i="2"/>
  <c r="M392" i="2"/>
  <c r="L392" i="2"/>
  <c r="L397" i="2"/>
  <c r="M397" i="2"/>
  <c r="N397" i="2"/>
  <c r="O397" i="2"/>
  <c r="P401" i="2"/>
  <c r="P400" i="2"/>
  <c r="P399" i="2"/>
  <c r="P398" i="2"/>
  <c r="P397" i="2"/>
  <c r="J530" i="2"/>
  <c r="K530" i="2"/>
  <c r="L530" i="2"/>
  <c r="M530" i="2"/>
  <c r="N530" i="2"/>
  <c r="O530" i="2"/>
  <c r="N587" i="2"/>
  <c r="M211" i="2"/>
  <c r="N211" i="2" s="1"/>
  <c r="O83" i="2"/>
  <c r="L83" i="2"/>
  <c r="M83" i="2"/>
  <c r="L78" i="2"/>
  <c r="M78" i="2" s="1"/>
  <c r="N78" i="2" s="1"/>
  <c r="L586" i="2"/>
  <c r="M586" i="2" s="1"/>
  <c r="N586" i="2" s="1"/>
  <c r="M542" i="2"/>
  <c r="N542" i="2" s="1"/>
  <c r="M536" i="2"/>
  <c r="N536" i="2" s="1"/>
  <c r="O536" i="2" s="1"/>
  <c r="O279" i="2"/>
  <c r="N279" i="2"/>
  <c r="M279" i="2"/>
  <c r="L279" i="2"/>
  <c r="M276" i="2"/>
  <c r="N276" i="2" s="1"/>
  <c r="M813" i="2"/>
  <c r="N813" i="2" s="1"/>
  <c r="M811" i="2"/>
  <c r="N811" i="2" s="1"/>
  <c r="M97" i="2"/>
  <c r="N97" i="2" s="1"/>
  <c r="M95" i="2"/>
  <c r="N95" i="2" s="1"/>
  <c r="M93" i="2"/>
  <c r="M92" i="2"/>
  <c r="N92" i="2" s="1"/>
  <c r="M91" i="2"/>
  <c r="N91" i="2"/>
  <c r="M90" i="2"/>
  <c r="M87" i="2"/>
  <c r="N87" i="2" s="1"/>
  <c r="P821" i="2"/>
  <c r="P802" i="2"/>
  <c r="P803" i="2"/>
  <c r="P804" i="2"/>
  <c r="P805" i="2"/>
  <c r="P806" i="2"/>
  <c r="P785" i="2"/>
  <c r="P776" i="2"/>
  <c r="P771" i="2"/>
  <c r="P735" i="2"/>
  <c r="P724" i="2"/>
  <c r="P725" i="2"/>
  <c r="P726" i="2"/>
  <c r="P718" i="2"/>
  <c r="P719" i="2"/>
  <c r="P720" i="2"/>
  <c r="P721" i="2"/>
  <c r="P722" i="2"/>
  <c r="P723" i="2"/>
  <c r="P714" i="2"/>
  <c r="P715" i="2"/>
  <c r="P716" i="2"/>
  <c r="P717" i="2"/>
  <c r="P712" i="2"/>
  <c r="P713" i="2"/>
  <c r="P706" i="2"/>
  <c r="P681" i="2"/>
  <c r="P682" i="2"/>
  <c r="P683" i="2"/>
  <c r="M669" i="2"/>
  <c r="N669" i="2" s="1"/>
  <c r="M668" i="2"/>
  <c r="N668" i="2" s="1"/>
  <c r="M664" i="2"/>
  <c r="N664" i="2" s="1"/>
  <c r="M665" i="2"/>
  <c r="N665" i="2" s="1"/>
  <c r="M666" i="2"/>
  <c r="N666" i="2" s="1"/>
  <c r="P666" i="2" s="1"/>
  <c r="M663" i="2"/>
  <c r="N663" i="2"/>
  <c r="L660" i="2"/>
  <c r="M660" i="2"/>
  <c r="N660" i="2" s="1"/>
  <c r="P646" i="2"/>
  <c r="P639" i="2"/>
  <c r="P640" i="2"/>
  <c r="P576" i="2"/>
  <c r="M571" i="2"/>
  <c r="N571" i="2" s="1"/>
  <c r="O571" i="2" s="1"/>
  <c r="P572" i="2"/>
  <c r="M569" i="2"/>
  <c r="N569" i="2" s="1"/>
  <c r="O569" i="2" s="1"/>
  <c r="M564" i="2"/>
  <c r="N564" i="2" s="1"/>
  <c r="O564" i="2" s="1"/>
  <c r="M565" i="2"/>
  <c r="N565" i="2"/>
  <c r="O565" i="2" s="1"/>
  <c r="M563" i="2"/>
  <c r="N563" i="2" s="1"/>
  <c r="O563" i="2" s="1"/>
  <c r="M560" i="2"/>
  <c r="N560" i="2" s="1"/>
  <c r="O560" i="2" s="1"/>
  <c r="M561" i="2"/>
  <c r="N561" i="2"/>
  <c r="O561" i="2" s="1"/>
  <c r="M559" i="2"/>
  <c r="N559" i="2" s="1"/>
  <c r="O559" i="2" s="1"/>
  <c r="L562" i="2"/>
  <c r="L558" i="2"/>
  <c r="P553" i="2"/>
  <c r="P532" i="2"/>
  <c r="P533" i="2"/>
  <c r="P531" i="2"/>
  <c r="P530" i="2" s="1"/>
  <c r="P516" i="2"/>
  <c r="L512" i="2"/>
  <c r="M512" i="2" s="1"/>
  <c r="N512" i="2" s="1"/>
  <c r="O512" i="2" s="1"/>
  <c r="L510" i="2"/>
  <c r="M510" i="2" s="1"/>
  <c r="N510" i="2" s="1"/>
  <c r="O510" i="2" s="1"/>
  <c r="M505" i="2"/>
  <c r="N505" i="2"/>
  <c r="O505" i="2" s="1"/>
  <c r="P505" i="2" s="1"/>
  <c r="P506" i="2"/>
  <c r="M501" i="2"/>
  <c r="N501" i="2" s="1"/>
  <c r="P497" i="2"/>
  <c r="M496" i="2"/>
  <c r="N496" i="2" s="1"/>
  <c r="M494" i="2"/>
  <c r="N494" i="2" s="1"/>
  <c r="M493" i="2"/>
  <c r="N493" i="2"/>
  <c r="O493" i="2" s="1"/>
  <c r="P493" i="2" s="1"/>
  <c r="M492" i="2"/>
  <c r="M489" i="2"/>
  <c r="M490" i="2"/>
  <c r="M488" i="2"/>
  <c r="N488" i="2" s="1"/>
  <c r="L491" i="2"/>
  <c r="L487" i="2"/>
  <c r="M485" i="2"/>
  <c r="N485" i="2" s="1"/>
  <c r="K481" i="2"/>
  <c r="K480" i="2" s="1"/>
  <c r="L481" i="2"/>
  <c r="L480" i="2"/>
  <c r="M481" i="2"/>
  <c r="N481" i="2"/>
  <c r="N480" i="2" s="1"/>
  <c r="O481" i="2"/>
  <c r="O480" i="2" s="1"/>
  <c r="P482" i="2"/>
  <c r="P481" i="2" s="1"/>
  <c r="P473" i="2"/>
  <c r="P474" i="2"/>
  <c r="P475" i="2"/>
  <c r="P476" i="2"/>
  <c r="P477" i="2"/>
  <c r="P478" i="2"/>
  <c r="M472" i="2"/>
  <c r="N472" i="2" s="1"/>
  <c r="M468" i="2"/>
  <c r="N468" i="2" s="1"/>
  <c r="M469" i="2"/>
  <c r="N469" i="2"/>
  <c r="O469" i="2"/>
  <c r="M467" i="2"/>
  <c r="N467" i="2" s="1"/>
  <c r="L466" i="2"/>
  <c r="M464" i="2"/>
  <c r="N464" i="2" s="1"/>
  <c r="M465" i="2"/>
  <c r="N465" i="2" s="1"/>
  <c r="M463" i="2"/>
  <c r="N463" i="2" s="1"/>
  <c r="L462" i="2"/>
  <c r="P456" i="2"/>
  <c r="P449" i="2"/>
  <c r="I440" i="2"/>
  <c r="P440" i="2" s="1"/>
  <c r="P441" i="2"/>
  <c r="P442" i="2"/>
  <c r="P443" i="2"/>
  <c r="P444" i="2"/>
  <c r="P438" i="2"/>
  <c r="P436" i="2"/>
  <c r="L435" i="2"/>
  <c r="P433" i="2"/>
  <c r="P432" i="2"/>
  <c r="P424" i="2"/>
  <c r="P425" i="2"/>
  <c r="M423" i="2"/>
  <c r="N423" i="2" s="1"/>
  <c r="M409" i="2"/>
  <c r="N409" i="2" s="1"/>
  <c r="M415" i="2"/>
  <c r="N415" i="2" s="1"/>
  <c r="M417" i="2"/>
  <c r="N417" i="2" s="1"/>
  <c r="M418" i="2"/>
  <c r="N418" i="2" s="1"/>
  <c r="M419" i="2"/>
  <c r="N419" i="2"/>
  <c r="O419" i="2" s="1"/>
  <c r="P419" i="2" s="1"/>
  <c r="M420" i="2"/>
  <c r="N420" i="2" s="1"/>
  <c r="M421" i="2"/>
  <c r="N421" i="2" s="1"/>
  <c r="L406" i="2"/>
  <c r="M406" i="2" s="1"/>
  <c r="N406" i="2" s="1"/>
  <c r="O406" i="2" s="1"/>
  <c r="M416" i="2"/>
  <c r="N416" i="2" s="1"/>
  <c r="M412" i="2"/>
  <c r="N412" i="2" s="1"/>
  <c r="M414" i="2"/>
  <c r="M413" i="2"/>
  <c r="M411" i="2"/>
  <c r="N411" i="2" s="1"/>
  <c r="M410" i="2"/>
  <c r="M408" i="2"/>
  <c r="N408" i="2"/>
  <c r="O408" i="2" s="1"/>
  <c r="P408" i="2" s="1"/>
  <c r="M407" i="2"/>
  <c r="N407" i="2" s="1"/>
  <c r="O407" i="2" s="1"/>
  <c r="P404" i="2"/>
  <c r="P402" i="2"/>
  <c r="P394" i="2"/>
  <c r="P395" i="2"/>
  <c r="P396" i="2"/>
  <c r="P393" i="2"/>
  <c r="P389" i="2"/>
  <c r="P390" i="2"/>
  <c r="P391" i="2"/>
  <c r="P388" i="2"/>
  <c r="L387" i="2"/>
  <c r="M387" i="2"/>
  <c r="N387" i="2"/>
  <c r="O387" i="2"/>
  <c r="P383" i="2"/>
  <c r="P384" i="2"/>
  <c r="P381" i="2"/>
  <c r="M382" i="2"/>
  <c r="L377" i="2"/>
  <c r="M377" i="2" s="1"/>
  <c r="N377" i="2" s="1"/>
  <c r="O377" i="2" s="1"/>
  <c r="L378" i="2"/>
  <c r="M378" i="2" s="1"/>
  <c r="N378" i="2" s="1"/>
  <c r="L379" i="2"/>
  <c r="L376" i="2"/>
  <c r="L374" i="2"/>
  <c r="M374" i="2"/>
  <c r="N374" i="2" s="1"/>
  <c r="M373" i="2"/>
  <c r="L370" i="2"/>
  <c r="L369" i="2"/>
  <c r="M369" i="2" s="1"/>
  <c r="N369" i="2" s="1"/>
  <c r="P368" i="2"/>
  <c r="L361" i="2"/>
  <c r="M361" i="2" s="1"/>
  <c r="L360" i="2"/>
  <c r="M360" i="2" s="1"/>
  <c r="L359" i="2"/>
  <c r="M359" i="2" s="1"/>
  <c r="L358" i="2"/>
  <c r="M358" i="2" s="1"/>
  <c r="N358" i="2" s="1"/>
  <c r="L357" i="2"/>
  <c r="M357" i="2" s="1"/>
  <c r="N357" i="2" s="1"/>
  <c r="L356" i="2"/>
  <c r="M356" i="2"/>
  <c r="N356" i="2" s="1"/>
  <c r="P362" i="2"/>
  <c r="P363" i="2"/>
  <c r="P364" i="2"/>
  <c r="P365" i="2"/>
  <c r="P355" i="2"/>
  <c r="P351" i="2"/>
  <c r="P352" i="2"/>
  <c r="P350" i="2"/>
  <c r="L348" i="2"/>
  <c r="M348" i="2"/>
  <c r="N348" i="2" s="1"/>
  <c r="P346" i="2"/>
  <c r="P341" i="2"/>
  <c r="P338" i="2"/>
  <c r="P339" i="2"/>
  <c r="L337" i="2"/>
  <c r="P332" i="2"/>
  <c r="P333" i="2"/>
  <c r="P334" i="2"/>
  <c r="P335" i="2"/>
  <c r="P331" i="2"/>
  <c r="P325" i="2"/>
  <c r="P327" i="2"/>
  <c r="M323" i="2"/>
  <c r="L328" i="2"/>
  <c r="M328" i="2"/>
  <c r="N328" i="2" s="1"/>
  <c r="L326" i="2"/>
  <c r="M326" i="2"/>
  <c r="N326" i="2" s="1"/>
  <c r="L324" i="2"/>
  <c r="M324" i="2"/>
  <c r="N324" i="2" s="1"/>
  <c r="L322" i="2"/>
  <c r="M322" i="2" s="1"/>
  <c r="N322" i="2" s="1"/>
  <c r="O322" i="2" s="1"/>
  <c r="L317" i="2"/>
  <c r="L318" i="2"/>
  <c r="M318" i="2"/>
  <c r="L319" i="2"/>
  <c r="L316" i="2"/>
  <c r="M316" i="2" s="1"/>
  <c r="N316" i="2" s="1"/>
  <c r="O316" i="2" s="1"/>
  <c r="P314" i="2"/>
  <c r="L313" i="2"/>
  <c r="P309" i="2"/>
  <c r="P308" i="2"/>
  <c r="P304" i="2"/>
  <c r="P303" i="2"/>
  <c r="P305" i="2"/>
  <c r="P306" i="2"/>
  <c r="P302" i="2"/>
  <c r="L302" i="2"/>
  <c r="M302" i="2"/>
  <c r="N302" i="2"/>
  <c r="O302" i="2"/>
  <c r="P299" i="2"/>
  <c r="P300" i="2"/>
  <c r="P301" i="2"/>
  <c r="P298" i="2"/>
  <c r="L297" i="2"/>
  <c r="M297" i="2"/>
  <c r="N297" i="2"/>
  <c r="O297" i="2"/>
  <c r="P292" i="2"/>
  <c r="L291" i="2"/>
  <c r="M291" i="2"/>
  <c r="L290" i="2"/>
  <c r="L283" i="2"/>
  <c r="L275" i="2"/>
  <c r="L277" i="2"/>
  <c r="M277" i="2" s="1"/>
  <c r="L274" i="2"/>
  <c r="L271" i="2"/>
  <c r="L270" i="2"/>
  <c r="M270" i="2" s="1"/>
  <c r="L242" i="2"/>
  <c r="M242" i="2"/>
  <c r="O243" i="2"/>
  <c r="P243" i="2"/>
  <c r="L244" i="2"/>
  <c r="M244" i="2"/>
  <c r="N244" i="2" s="1"/>
  <c r="L245" i="2"/>
  <c r="M245" i="2" s="1"/>
  <c r="N245" i="2" s="1"/>
  <c r="L246" i="2"/>
  <c r="M246" i="2" s="1"/>
  <c r="L247" i="2"/>
  <c r="L248" i="2"/>
  <c r="M248" i="2" s="1"/>
  <c r="N248" i="2" s="1"/>
  <c r="L249" i="2"/>
  <c r="M249" i="2" s="1"/>
  <c r="N249" i="2" s="1"/>
  <c r="O250" i="2"/>
  <c r="P250" i="2" s="1"/>
  <c r="L251" i="2"/>
  <c r="L252" i="2"/>
  <c r="M252" i="2"/>
  <c r="L253" i="2"/>
  <c r="L254" i="2"/>
  <c r="M254" i="2"/>
  <c r="L255" i="2"/>
  <c r="L256" i="2"/>
  <c r="M256" i="2" s="1"/>
  <c r="L257" i="2"/>
  <c r="M257" i="2" s="1"/>
  <c r="L258" i="2"/>
  <c r="M258" i="2" s="1"/>
  <c r="L259" i="2"/>
  <c r="L260" i="2"/>
  <c r="L261" i="2"/>
  <c r="M261" i="2" s="1"/>
  <c r="N261" i="2" s="1"/>
  <c r="L262" i="2"/>
  <c r="L263" i="2"/>
  <c r="L264" i="2"/>
  <c r="M264" i="2" s="1"/>
  <c r="N264" i="2" s="1"/>
  <c r="L265" i="2"/>
  <c r="M265" i="2" s="1"/>
  <c r="L266" i="2"/>
  <c r="L267" i="2"/>
  <c r="P217" i="2"/>
  <c r="P221" i="2"/>
  <c r="P229" i="2"/>
  <c r="P232" i="2"/>
  <c r="L241" i="2"/>
  <c r="L234" i="2"/>
  <c r="M234" i="2" s="1"/>
  <c r="N234" i="2" s="1"/>
  <c r="L235" i="2"/>
  <c r="M235" i="2" s="1"/>
  <c r="L236" i="2"/>
  <c r="L237" i="2"/>
  <c r="L238" i="2"/>
  <c r="M238" i="2" s="1"/>
  <c r="N238" i="2" s="1"/>
  <c r="L239" i="2"/>
  <c r="L224" i="2"/>
  <c r="M224" i="2"/>
  <c r="L225" i="2"/>
  <c r="L226" i="2"/>
  <c r="M226" i="2"/>
  <c r="L227" i="2"/>
  <c r="M227" i="2" s="1"/>
  <c r="N227" i="2" s="1"/>
  <c r="L228" i="2"/>
  <c r="L230" i="2"/>
  <c r="M230" i="2" s="1"/>
  <c r="L231" i="2"/>
  <c r="L233" i="2"/>
  <c r="L218" i="2"/>
  <c r="L219" i="2"/>
  <c r="L220" i="2"/>
  <c r="M220" i="2"/>
  <c r="N220" i="2"/>
  <c r="L222" i="2"/>
  <c r="L223" i="2"/>
  <c r="M223" i="2"/>
  <c r="N223" i="2"/>
  <c r="L212" i="2"/>
  <c r="L213" i="2"/>
  <c r="M213" i="2"/>
  <c r="L214" i="2"/>
  <c r="L215" i="2"/>
  <c r="M215" i="2" s="1"/>
  <c r="N215" i="2" s="1"/>
  <c r="L216" i="2"/>
  <c r="L194" i="2"/>
  <c r="L195" i="2"/>
  <c r="M195" i="2"/>
  <c r="L196" i="2"/>
  <c r="M196" i="2" s="1"/>
  <c r="L197" i="2"/>
  <c r="L198" i="2"/>
  <c r="L199" i="2"/>
  <c r="M199" i="2" s="1"/>
  <c r="L200" i="2"/>
  <c r="L201" i="2"/>
  <c r="L202" i="2"/>
  <c r="L203" i="2"/>
  <c r="M203" i="2" s="1"/>
  <c r="N203" i="2" s="1"/>
  <c r="L204" i="2"/>
  <c r="M204" i="2" s="1"/>
  <c r="L205" i="2"/>
  <c r="M205" i="2" s="1"/>
  <c r="L206" i="2"/>
  <c r="M206" i="2" s="1"/>
  <c r="L207" i="2"/>
  <c r="M207" i="2"/>
  <c r="L208" i="2"/>
  <c r="L209" i="2"/>
  <c r="M209" i="2" s="1"/>
  <c r="L193" i="2"/>
  <c r="N489" i="2"/>
  <c r="O489" i="2"/>
  <c r="P469" i="2"/>
  <c r="M462" i="2"/>
  <c r="N492" i="2"/>
  <c r="O492" i="2" s="1"/>
  <c r="M480" i="2"/>
  <c r="N414" i="2"/>
  <c r="O414" i="2" s="1"/>
  <c r="P414" i="2" s="1"/>
  <c r="N410" i="2"/>
  <c r="O410" i="2"/>
  <c r="M435" i="2"/>
  <c r="N373" i="2"/>
  <c r="O373" i="2" s="1"/>
  <c r="N382" i="2"/>
  <c r="O382" i="2" s="1"/>
  <c r="O380" i="2" s="1"/>
  <c r="M376" i="2"/>
  <c r="N376" i="2"/>
  <c r="O376" i="2" s="1"/>
  <c r="M379" i="2"/>
  <c r="N379" i="2" s="1"/>
  <c r="O379" i="2" s="1"/>
  <c r="M319" i="2"/>
  <c r="N319" i="2" s="1"/>
  <c r="O319" i="2" s="1"/>
  <c r="M317" i="2"/>
  <c r="N317" i="2"/>
  <c r="O317" i="2" s="1"/>
  <c r="N323" i="2"/>
  <c r="O323" i="2" s="1"/>
  <c r="M337" i="2"/>
  <c r="N337" i="2" s="1"/>
  <c r="O337" i="2" s="1"/>
  <c r="O336" i="2" s="1"/>
  <c r="O330" i="2"/>
  <c r="O340" i="2"/>
  <c r="O342" i="2"/>
  <c r="M260" i="2"/>
  <c r="N260" i="2"/>
  <c r="M290" i="2"/>
  <c r="N290" i="2"/>
  <c r="O290" i="2" s="1"/>
  <c r="M218" i="2"/>
  <c r="N218" i="2"/>
  <c r="M239" i="2"/>
  <c r="N239" i="2"/>
  <c r="N195" i="2"/>
  <c r="M208" i="2"/>
  <c r="N208" i="2"/>
  <c r="O220" i="2"/>
  <c r="M241" i="2"/>
  <c r="N241" i="2"/>
  <c r="M236" i="2"/>
  <c r="N236" i="2"/>
  <c r="M216" i="2"/>
  <c r="M212" i="2"/>
  <c r="N212" i="2" s="1"/>
  <c r="M201" i="2"/>
  <c r="M228" i="2"/>
  <c r="N228" i="2"/>
  <c r="M197" i="2"/>
  <c r="M233" i="2"/>
  <c r="N233" i="2" s="1"/>
  <c r="M267" i="2"/>
  <c r="N267" i="2" s="1"/>
  <c r="M263" i="2"/>
  <c r="N263" i="2"/>
  <c r="M259" i="2"/>
  <c r="M251" i="2"/>
  <c r="N251" i="2" s="1"/>
  <c r="M313" i="2"/>
  <c r="N313" i="2" s="1"/>
  <c r="O313" i="2" s="1"/>
  <c r="M271" i="2"/>
  <c r="M275" i="2"/>
  <c r="M247" i="2"/>
  <c r="N247" i="2" s="1"/>
  <c r="M191" i="2"/>
  <c r="N191" i="2" s="1"/>
  <c r="O191" i="2" s="1"/>
  <c r="L167" i="2"/>
  <c r="L168" i="2"/>
  <c r="M168" i="2" s="1"/>
  <c r="L169" i="2"/>
  <c r="M169" i="2" s="1"/>
  <c r="L170" i="2"/>
  <c r="M170" i="2" s="1"/>
  <c r="L171" i="2"/>
  <c r="M171" i="2" s="1"/>
  <c r="N171" i="2" s="1"/>
  <c r="L172" i="2"/>
  <c r="M172" i="2" s="1"/>
  <c r="L173" i="2"/>
  <c r="L174" i="2"/>
  <c r="M174" i="2" s="1"/>
  <c r="L175" i="2"/>
  <c r="L176" i="2"/>
  <c r="L177" i="2"/>
  <c r="M177" i="2" s="1"/>
  <c r="L178" i="2"/>
  <c r="M178" i="2" s="1"/>
  <c r="N178" i="2" s="1"/>
  <c r="L179" i="2"/>
  <c r="L180" i="2"/>
  <c r="L181" i="2"/>
  <c r="M181" i="2"/>
  <c r="L182" i="2"/>
  <c r="M182" i="2" s="1"/>
  <c r="L183" i="2"/>
  <c r="L184" i="2"/>
  <c r="M184" i="2" s="1"/>
  <c r="L185" i="2"/>
  <c r="M185" i="2"/>
  <c r="L186" i="2"/>
  <c r="M186" i="2" s="1"/>
  <c r="L187" i="2"/>
  <c r="M187" i="2"/>
  <c r="N187" i="2" s="1"/>
  <c r="L188" i="2"/>
  <c r="M188" i="2"/>
  <c r="L189" i="2"/>
  <c r="L190" i="2"/>
  <c r="L166" i="2"/>
  <c r="M166" i="2" s="1"/>
  <c r="M164" i="2"/>
  <c r="N164" i="2" s="1"/>
  <c r="O164" i="2" s="1"/>
  <c r="M116" i="2"/>
  <c r="M117" i="2"/>
  <c r="N117" i="2" s="1"/>
  <c r="O117" i="2" s="1"/>
  <c r="M118" i="2"/>
  <c r="N118" i="2" s="1"/>
  <c r="O118" i="2" s="1"/>
  <c r="M119" i="2"/>
  <c r="M120" i="2"/>
  <c r="M121" i="2"/>
  <c r="M122" i="2"/>
  <c r="N122" i="2" s="1"/>
  <c r="O122" i="2" s="1"/>
  <c r="M123" i="2"/>
  <c r="N123" i="2" s="1"/>
  <c r="O123" i="2" s="1"/>
  <c r="M124" i="2"/>
  <c r="N124" i="2"/>
  <c r="O124" i="2" s="1"/>
  <c r="M125" i="2"/>
  <c r="N125" i="2" s="1"/>
  <c r="O125" i="2" s="1"/>
  <c r="M126" i="2"/>
  <c r="N126" i="2" s="1"/>
  <c r="O126" i="2" s="1"/>
  <c r="M127" i="2"/>
  <c r="N127" i="2" s="1"/>
  <c r="O127" i="2" s="1"/>
  <c r="M128" i="2"/>
  <c r="N128" i="2" s="1"/>
  <c r="O128" i="2" s="1"/>
  <c r="M129" i="2"/>
  <c r="M130" i="2"/>
  <c r="N130" i="2" s="1"/>
  <c r="O130" i="2" s="1"/>
  <c r="M131" i="2"/>
  <c r="N131" i="2"/>
  <c r="M132" i="2"/>
  <c r="N132" i="2" s="1"/>
  <c r="M133" i="2"/>
  <c r="N133" i="2"/>
  <c r="O133" i="2" s="1"/>
  <c r="M134" i="2"/>
  <c r="N134" i="2"/>
  <c r="O134" i="2"/>
  <c r="M135" i="2"/>
  <c r="N135" i="2" s="1"/>
  <c r="M136" i="2"/>
  <c r="N136" i="2"/>
  <c r="O136" i="2" s="1"/>
  <c r="M137" i="2"/>
  <c r="N137" i="2"/>
  <c r="M138" i="2"/>
  <c r="N138" i="2" s="1"/>
  <c r="O138" i="2" s="1"/>
  <c r="M139" i="2"/>
  <c r="N139" i="2"/>
  <c r="O139" i="2" s="1"/>
  <c r="M140" i="2"/>
  <c r="N140" i="2"/>
  <c r="M141" i="2"/>
  <c r="N141" i="2" s="1"/>
  <c r="M142" i="2"/>
  <c r="N142" i="2"/>
  <c r="O142" i="2"/>
  <c r="M143" i="2"/>
  <c r="N143" i="2" s="1"/>
  <c r="O143" i="2" s="1"/>
  <c r="M144" i="2"/>
  <c r="N144" i="2" s="1"/>
  <c r="O144" i="2" s="1"/>
  <c r="M145" i="2"/>
  <c r="N145" i="2" s="1"/>
  <c r="O145" i="2" s="1"/>
  <c r="M146" i="2"/>
  <c r="N146" i="2"/>
  <c r="O146" i="2" s="1"/>
  <c r="M147" i="2"/>
  <c r="M148" i="2"/>
  <c r="M149" i="2"/>
  <c r="N149" i="2" s="1"/>
  <c r="O149" i="2" s="1"/>
  <c r="M150" i="2"/>
  <c r="N150" i="2"/>
  <c r="O150" i="2" s="1"/>
  <c r="M151" i="2"/>
  <c r="N151" i="2" s="1"/>
  <c r="O151" i="2" s="1"/>
  <c r="M152" i="2"/>
  <c r="N152" i="2" s="1"/>
  <c r="M153" i="2"/>
  <c r="N153" i="2"/>
  <c r="O153" i="2"/>
  <c r="M154" i="2"/>
  <c r="N154" i="2" s="1"/>
  <c r="O154" i="2" s="1"/>
  <c r="M155" i="2"/>
  <c r="N155" i="2"/>
  <c r="O155" i="2" s="1"/>
  <c r="M156" i="2"/>
  <c r="M157" i="2"/>
  <c r="M158" i="2"/>
  <c r="N158" i="2" s="1"/>
  <c r="O158" i="2" s="1"/>
  <c r="M159" i="2"/>
  <c r="N159" i="2"/>
  <c r="M160" i="2"/>
  <c r="N160" i="2" s="1"/>
  <c r="O160" i="2" s="1"/>
  <c r="M161" i="2"/>
  <c r="N161" i="2" s="1"/>
  <c r="O161" i="2" s="1"/>
  <c r="M162" i="2"/>
  <c r="M163" i="2"/>
  <c r="M115" i="2"/>
  <c r="N115" i="2" s="1"/>
  <c r="P105" i="2"/>
  <c r="P104" i="2"/>
  <c r="P100" i="2"/>
  <c r="P99" i="2"/>
  <c r="P97" i="2"/>
  <c r="P96" i="2"/>
  <c r="P89" i="2"/>
  <c r="P87" i="2"/>
  <c r="P86" i="2" s="1"/>
  <c r="P84" i="2"/>
  <c r="P82" i="2"/>
  <c r="P81" i="2" s="1"/>
  <c r="M79" i="2"/>
  <c r="N79" i="2"/>
  <c r="P80" i="2"/>
  <c r="L77" i="2"/>
  <c r="M77" i="2" s="1"/>
  <c r="N77" i="2" s="1"/>
  <c r="P71" i="2"/>
  <c r="P69" i="2"/>
  <c r="L70" i="2"/>
  <c r="M70" i="2"/>
  <c r="M68" i="2" s="1"/>
  <c r="M64" i="2" s="1"/>
  <c r="M60" i="2"/>
  <c r="M53" i="2"/>
  <c r="M52" i="2" s="1"/>
  <c r="P67" i="2"/>
  <c r="P66" i="2"/>
  <c r="P65" i="2"/>
  <c r="P63" i="2"/>
  <c r="P62" i="2"/>
  <c r="P61" i="2"/>
  <c r="P427" i="2"/>
  <c r="P426" i="2" s="1"/>
  <c r="P55" i="2"/>
  <c r="P56" i="2"/>
  <c r="P57" i="2"/>
  <c r="P58" i="2"/>
  <c r="P59" i="2"/>
  <c r="P54" i="2"/>
  <c r="M50" i="2"/>
  <c r="M51" i="2"/>
  <c r="N51" i="2" s="1"/>
  <c r="O51" i="2" s="1"/>
  <c r="M49" i="2"/>
  <c r="N49" i="2" s="1"/>
  <c r="O49" i="2" s="1"/>
  <c r="M44" i="2"/>
  <c r="N44" i="2"/>
  <c r="O44" i="2" s="1"/>
  <c r="M45" i="2"/>
  <c r="N45" i="2" s="1"/>
  <c r="M43" i="2"/>
  <c r="N43" i="2" s="1"/>
  <c r="M40" i="2"/>
  <c r="M41" i="2"/>
  <c r="N41" i="2"/>
  <c r="O41" i="2" s="1"/>
  <c r="M39" i="2"/>
  <c r="N39" i="2" s="1"/>
  <c r="O39" i="2" s="1"/>
  <c r="M35" i="2"/>
  <c r="N35" i="2" s="1"/>
  <c r="M36" i="2"/>
  <c r="N36" i="2"/>
  <c r="M34" i="2"/>
  <c r="M31" i="2"/>
  <c r="N31" i="2" s="1"/>
  <c r="M32" i="2"/>
  <c r="N32" i="2" s="1"/>
  <c r="M30" i="2"/>
  <c r="N30" i="2" s="1"/>
  <c r="M27" i="2"/>
  <c r="N27" i="2" s="1"/>
  <c r="M28" i="2"/>
  <c r="N28" i="2" s="1"/>
  <c r="O28" i="2" s="1"/>
  <c r="M26" i="2"/>
  <c r="N26" i="2" s="1"/>
  <c r="M23" i="2"/>
  <c r="N23" i="2"/>
  <c r="M24" i="2"/>
  <c r="M22" i="2"/>
  <c r="N22" i="2" s="1"/>
  <c r="M19" i="2"/>
  <c r="M20" i="2"/>
  <c r="M18" i="2"/>
  <c r="M15" i="2"/>
  <c r="N15" i="2"/>
  <c r="M16" i="2"/>
  <c r="N16" i="2" s="1"/>
  <c r="O16" i="2" s="1"/>
  <c r="M14" i="2"/>
  <c r="N14" i="2" s="1"/>
  <c r="O14" i="2" s="1"/>
  <c r="P9" i="2"/>
  <c r="P10" i="2"/>
  <c r="P8" i="2"/>
  <c r="K728" i="2"/>
  <c r="K518" i="2"/>
  <c r="K354" i="2"/>
  <c r="K353" i="2" s="1"/>
  <c r="L240" i="2"/>
  <c r="K240" i="2"/>
  <c r="K210" i="2" s="1"/>
  <c r="D165" i="2"/>
  <c r="E165" i="2"/>
  <c r="F165" i="2"/>
  <c r="G165" i="2"/>
  <c r="H165" i="2"/>
  <c r="I165" i="2"/>
  <c r="J165" i="2"/>
  <c r="K165" i="2"/>
  <c r="J645" i="2"/>
  <c r="J644" i="2"/>
  <c r="K645" i="2"/>
  <c r="K644" i="2" s="1"/>
  <c r="L645" i="2"/>
  <c r="L644" i="2"/>
  <c r="M645" i="2"/>
  <c r="M644" i="2" s="1"/>
  <c r="N645" i="2"/>
  <c r="N644" i="2"/>
  <c r="O645" i="2"/>
  <c r="O644" i="2" s="1"/>
  <c r="P645" i="2"/>
  <c r="K422" i="2"/>
  <c r="L422" i="2"/>
  <c r="M422" i="2"/>
  <c r="N422" i="2"/>
  <c r="J422" i="2"/>
  <c r="J562" i="2"/>
  <c r="J518" i="2"/>
  <c r="I466" i="2"/>
  <c r="J466" i="2"/>
  <c r="J575" i="2"/>
  <c r="J574" i="2" s="1"/>
  <c r="K575" i="2"/>
  <c r="K574" i="2"/>
  <c r="L575" i="2"/>
  <c r="L574" i="2" s="1"/>
  <c r="M575" i="2"/>
  <c r="M574" i="2"/>
  <c r="N575" i="2"/>
  <c r="N574" i="2" s="1"/>
  <c r="O575" i="2"/>
  <c r="O574" i="2"/>
  <c r="P575" i="2"/>
  <c r="P574" i="2" s="1"/>
  <c r="J481" i="2"/>
  <c r="J480" i="2"/>
  <c r="K450" i="2"/>
  <c r="L450" i="2"/>
  <c r="M450" i="2"/>
  <c r="N450" i="2"/>
  <c r="O450" i="2"/>
  <c r="D450" i="2"/>
  <c r="E450" i="2"/>
  <c r="F450" i="2"/>
  <c r="G450" i="2"/>
  <c r="H450" i="2"/>
  <c r="I450" i="2"/>
  <c r="J450" i="2"/>
  <c r="J405" i="2"/>
  <c r="K405" i="2"/>
  <c r="L405" i="2"/>
  <c r="M405" i="2"/>
  <c r="D405" i="2"/>
  <c r="E405" i="2"/>
  <c r="F405" i="2"/>
  <c r="G405" i="2"/>
  <c r="H405" i="2"/>
  <c r="I405" i="2"/>
  <c r="L354" i="2"/>
  <c r="L353" i="2"/>
  <c r="M354" i="2"/>
  <c r="M353" i="2" s="1"/>
  <c r="J354" i="2"/>
  <c r="J353" i="2"/>
  <c r="I336" i="2"/>
  <c r="J336" i="2"/>
  <c r="J330" i="2"/>
  <c r="J340" i="2"/>
  <c r="J329" i="2" s="1"/>
  <c r="J342" i="2"/>
  <c r="K336" i="2"/>
  <c r="L336" i="2"/>
  <c r="M336" i="2"/>
  <c r="H336" i="2"/>
  <c r="D240" i="2"/>
  <c r="D210" i="2"/>
  <c r="E240" i="2"/>
  <c r="F240" i="2"/>
  <c r="F210" i="2"/>
  <c r="G240" i="2"/>
  <c r="H240" i="2"/>
  <c r="H210" i="2" s="1"/>
  <c r="I240" i="2"/>
  <c r="I210" i="2"/>
  <c r="J240" i="2"/>
  <c r="J210" i="2" s="1"/>
  <c r="K114" i="2"/>
  <c r="L114" i="2"/>
  <c r="D114" i="2"/>
  <c r="E114" i="2"/>
  <c r="F114" i="2"/>
  <c r="G114" i="2"/>
  <c r="H114" i="2"/>
  <c r="I114" i="2"/>
  <c r="J114" i="2"/>
  <c r="F623" i="2"/>
  <c r="F644" i="2"/>
  <c r="I623" i="2"/>
  <c r="I809" i="2"/>
  <c r="I645" i="2"/>
  <c r="I644" i="2" s="1"/>
  <c r="I575" i="2"/>
  <c r="I574" i="2" s="1"/>
  <c r="I578" i="2"/>
  <c r="I577" i="2" s="1"/>
  <c r="I530" i="2"/>
  <c r="I529" i="2"/>
  <c r="I513" i="2"/>
  <c r="I422" i="2"/>
  <c r="P815" i="2"/>
  <c r="P816" i="2"/>
  <c r="P817" i="2"/>
  <c r="P818" i="2"/>
  <c r="P819" i="2"/>
  <c r="P820" i="2"/>
  <c r="J809" i="2"/>
  <c r="K809" i="2"/>
  <c r="L809" i="2"/>
  <c r="M809" i="2"/>
  <c r="H809" i="2"/>
  <c r="H518" i="2"/>
  <c r="H575" i="2"/>
  <c r="H574" i="2"/>
  <c r="H578" i="2"/>
  <c r="H577" i="2" s="1"/>
  <c r="H573" i="2" s="1"/>
  <c r="P555" i="2"/>
  <c r="H422" i="2"/>
  <c r="P643" i="2"/>
  <c r="G623" i="2"/>
  <c r="H623" i="2"/>
  <c r="J623" i="2"/>
  <c r="K623" i="2"/>
  <c r="L623" i="2"/>
  <c r="M623" i="2"/>
  <c r="N623" i="2"/>
  <c r="O623" i="2"/>
  <c r="D422" i="2"/>
  <c r="E422" i="2"/>
  <c r="F422" i="2"/>
  <c r="G422" i="2"/>
  <c r="F767" i="2"/>
  <c r="P766" i="2"/>
  <c r="G728" i="2"/>
  <c r="H728" i="2"/>
  <c r="I728" i="2"/>
  <c r="J728" i="2"/>
  <c r="L728" i="2"/>
  <c r="M728" i="2"/>
  <c r="N728" i="2"/>
  <c r="O728" i="2"/>
  <c r="D728" i="2"/>
  <c r="E728" i="2"/>
  <c r="F728" i="2"/>
  <c r="P454" i="2"/>
  <c r="P455" i="2"/>
  <c r="E644" i="2"/>
  <c r="G644" i="2"/>
  <c r="H644" i="2"/>
  <c r="D644" i="2"/>
  <c r="P647" i="2"/>
  <c r="P641" i="2"/>
  <c r="P642" i="2"/>
  <c r="E623" i="2"/>
  <c r="D513" i="2"/>
  <c r="F518" i="2"/>
  <c r="F690" i="2"/>
  <c r="G690" i="2"/>
  <c r="H690" i="2"/>
  <c r="I690" i="2"/>
  <c r="J690" i="2"/>
  <c r="K690" i="2"/>
  <c r="L690" i="2"/>
  <c r="M690" i="2"/>
  <c r="N690" i="2"/>
  <c r="O690" i="2"/>
  <c r="E690" i="2"/>
  <c r="E674" i="2"/>
  <c r="F674" i="2"/>
  <c r="G674" i="2"/>
  <c r="H674" i="2"/>
  <c r="I674" i="2"/>
  <c r="J674" i="2"/>
  <c r="K674" i="2"/>
  <c r="L674" i="2"/>
  <c r="M674" i="2"/>
  <c r="N674" i="2"/>
  <c r="O674" i="2"/>
  <c r="E675" i="2"/>
  <c r="F675" i="2"/>
  <c r="G675" i="2"/>
  <c r="H675" i="2"/>
  <c r="K675" i="2"/>
  <c r="L675" i="2"/>
  <c r="M675" i="2"/>
  <c r="N675" i="2"/>
  <c r="O675" i="2"/>
  <c r="E676" i="2"/>
  <c r="F676" i="2"/>
  <c r="G676" i="2"/>
  <c r="H676" i="2"/>
  <c r="I676" i="2"/>
  <c r="J676" i="2"/>
  <c r="K676" i="2"/>
  <c r="F568" i="2"/>
  <c r="F567" i="2" s="1"/>
  <c r="G568" i="2"/>
  <c r="G567" i="2" s="1"/>
  <c r="G557" i="2" s="1"/>
  <c r="G558" i="2"/>
  <c r="G562" i="2"/>
  <c r="H568" i="2"/>
  <c r="H567" i="2"/>
  <c r="I568" i="2"/>
  <c r="I567" i="2"/>
  <c r="J568" i="2"/>
  <c r="J567" i="2"/>
  <c r="K568" i="2"/>
  <c r="K567" i="2"/>
  <c r="K557" i="2" s="1"/>
  <c r="K558" i="2"/>
  <c r="K562" i="2"/>
  <c r="L568" i="2"/>
  <c r="L567" i="2" s="1"/>
  <c r="M568" i="2"/>
  <c r="M567" i="2"/>
  <c r="N568" i="2"/>
  <c r="N567" i="2" s="1"/>
  <c r="O568" i="2"/>
  <c r="E568" i="2"/>
  <c r="E567" i="2"/>
  <c r="F354" i="2"/>
  <c r="F353" i="2"/>
  <c r="G354" i="2"/>
  <c r="G353" i="2"/>
  <c r="H354" i="2"/>
  <c r="H353" i="2"/>
  <c r="I354" i="2"/>
  <c r="I353" i="2"/>
  <c r="E354" i="2"/>
  <c r="E353" i="2" s="1"/>
  <c r="E96" i="2"/>
  <c r="E809" i="2"/>
  <c r="F809" i="2"/>
  <c r="G809" i="2"/>
  <c r="D809" i="2"/>
  <c r="E767" i="2"/>
  <c r="G767" i="2"/>
  <c r="H767" i="2"/>
  <c r="I767" i="2"/>
  <c r="J767" i="2"/>
  <c r="K767" i="2"/>
  <c r="L767" i="2"/>
  <c r="M767" i="2"/>
  <c r="N767" i="2"/>
  <c r="O767" i="2"/>
  <c r="D767" i="2"/>
  <c r="P808" i="2"/>
  <c r="P756" i="2"/>
  <c r="P696" i="2"/>
  <c r="P695" i="2"/>
  <c r="P694" i="2"/>
  <c r="D676" i="2"/>
  <c r="D675" i="2"/>
  <c r="D674" i="2"/>
  <c r="D541" i="2"/>
  <c r="D537" i="2"/>
  <c r="D535" i="2"/>
  <c r="D518" i="2"/>
  <c r="E541" i="2"/>
  <c r="E537" i="2"/>
  <c r="F541" i="2"/>
  <c r="F537" i="2"/>
  <c r="G541" i="2"/>
  <c r="G537" i="2"/>
  <c r="H541" i="2"/>
  <c r="H537" i="2"/>
  <c r="I541" i="2"/>
  <c r="I537" i="2"/>
  <c r="J541" i="2"/>
  <c r="J537" i="2"/>
  <c r="K541" i="2"/>
  <c r="K537" i="2"/>
  <c r="K534" i="2" s="1"/>
  <c r="K528" i="2" s="1"/>
  <c r="K535" i="2"/>
  <c r="K529" i="2"/>
  <c r="L541" i="2"/>
  <c r="L537" i="2"/>
  <c r="M541" i="2"/>
  <c r="M537" i="2"/>
  <c r="M534" i="2" s="1"/>
  <c r="M528" i="2" s="1"/>
  <c r="M535" i="2"/>
  <c r="P651" i="2"/>
  <c r="E650" i="2"/>
  <c r="E649" i="2" s="1"/>
  <c r="E648" i="2" s="1"/>
  <c r="F650" i="2"/>
  <c r="F649" i="2"/>
  <c r="F648" i="2" s="1"/>
  <c r="G650" i="2"/>
  <c r="G649" i="2" s="1"/>
  <c r="G648" i="2" s="1"/>
  <c r="H650" i="2"/>
  <c r="H649" i="2"/>
  <c r="H648" i="2" s="1"/>
  <c r="I650" i="2"/>
  <c r="I649" i="2" s="1"/>
  <c r="I648" i="2" s="1"/>
  <c r="J650" i="2"/>
  <c r="J649" i="2"/>
  <c r="J648" i="2" s="1"/>
  <c r="K650" i="2"/>
  <c r="K649" i="2" s="1"/>
  <c r="K648" i="2" s="1"/>
  <c r="L650" i="2"/>
  <c r="L649" i="2"/>
  <c r="L648" i="2" s="1"/>
  <c r="L619" i="2"/>
  <c r="L618" i="2" s="1"/>
  <c r="L617" i="2" s="1"/>
  <c r="L616" i="2" s="1"/>
  <c r="M650" i="2"/>
  <c r="M649" i="2" s="1"/>
  <c r="M648" i="2" s="1"/>
  <c r="N650" i="2"/>
  <c r="N649" i="2"/>
  <c r="N648" i="2" s="1"/>
  <c r="O650" i="2"/>
  <c r="O649" i="2" s="1"/>
  <c r="O648" i="2" s="1"/>
  <c r="D650" i="2"/>
  <c r="D649" i="2"/>
  <c r="D648" i="2" s="1"/>
  <c r="E518" i="2"/>
  <c r="G518" i="2"/>
  <c r="I518" i="2"/>
  <c r="L518" i="2"/>
  <c r="M518" i="2"/>
  <c r="N518" i="2"/>
  <c r="N513" i="2"/>
  <c r="N509" i="2" s="1"/>
  <c r="O518" i="2"/>
  <c r="E380" i="2"/>
  <c r="F380" i="2"/>
  <c r="G380" i="2"/>
  <c r="H380" i="2"/>
  <c r="I380" i="2"/>
  <c r="J380" i="2"/>
  <c r="K380" i="2"/>
  <c r="L380" i="2"/>
  <c r="M380" i="2"/>
  <c r="D380" i="2"/>
  <c r="D354" i="2"/>
  <c r="D353" i="2"/>
  <c r="E321" i="2"/>
  <c r="E320" i="2"/>
  <c r="F321" i="2"/>
  <c r="F320" i="2"/>
  <c r="G321" i="2"/>
  <c r="G320" i="2"/>
  <c r="H321" i="2"/>
  <c r="H320" i="2"/>
  <c r="I321" i="2"/>
  <c r="I320" i="2"/>
  <c r="J321" i="2"/>
  <c r="J320" i="2"/>
  <c r="K321" i="2"/>
  <c r="K320" i="2"/>
  <c r="L321" i="2"/>
  <c r="L320" i="2"/>
  <c r="M321" i="2"/>
  <c r="M320" i="2"/>
  <c r="N321" i="2"/>
  <c r="N320" i="2"/>
  <c r="D321" i="2"/>
  <c r="D320" i="2"/>
  <c r="G210" i="2"/>
  <c r="E192" i="2"/>
  <c r="F192" i="2"/>
  <c r="G192" i="2"/>
  <c r="H192" i="2"/>
  <c r="I192" i="2"/>
  <c r="J192" i="2"/>
  <c r="K192" i="2"/>
  <c r="D192" i="2"/>
  <c r="D81" i="2"/>
  <c r="D83" i="2"/>
  <c r="D86" i="2"/>
  <c r="D88" i="2"/>
  <c r="D94" i="2"/>
  <c r="D96" i="2"/>
  <c r="D98" i="2"/>
  <c r="D104" i="2"/>
  <c r="E98" i="2"/>
  <c r="F98" i="2"/>
  <c r="G98" i="2"/>
  <c r="H98" i="2"/>
  <c r="I98" i="2"/>
  <c r="J98" i="2"/>
  <c r="K98" i="2"/>
  <c r="L98" i="2"/>
  <c r="M98" i="2"/>
  <c r="N98" i="2"/>
  <c r="O98" i="2"/>
  <c r="D33" i="2"/>
  <c r="P512" i="2"/>
  <c r="E330" i="2"/>
  <c r="F330" i="2"/>
  <c r="G330" i="2"/>
  <c r="H330" i="2"/>
  <c r="I330" i="2"/>
  <c r="K330" i="2"/>
  <c r="L330" i="2"/>
  <c r="M330" i="2"/>
  <c r="N330" i="2"/>
  <c r="P330" i="2"/>
  <c r="D330" i="2"/>
  <c r="I434" i="2"/>
  <c r="J434" i="2"/>
  <c r="K434" i="2"/>
  <c r="L434" i="2"/>
  <c r="H434" i="2"/>
  <c r="M7" i="2"/>
  <c r="O7" i="2"/>
  <c r="P810" i="2"/>
  <c r="P812" i="2"/>
  <c r="P814" i="2"/>
  <c r="P796" i="2"/>
  <c r="P797" i="2"/>
  <c r="P798" i="2"/>
  <c r="P799" i="2"/>
  <c r="P800" i="2"/>
  <c r="P801" i="2"/>
  <c r="P807" i="2"/>
  <c r="P784" i="2"/>
  <c r="P786" i="2"/>
  <c r="P787" i="2"/>
  <c r="P788" i="2"/>
  <c r="P789" i="2"/>
  <c r="P790" i="2"/>
  <c r="P791" i="2"/>
  <c r="P792" i="2"/>
  <c r="P793" i="2"/>
  <c r="P794" i="2"/>
  <c r="P795" i="2"/>
  <c r="P769" i="2"/>
  <c r="P770" i="2"/>
  <c r="P772" i="2"/>
  <c r="P773" i="2"/>
  <c r="P774" i="2"/>
  <c r="P775" i="2"/>
  <c r="P777" i="2"/>
  <c r="P778" i="2"/>
  <c r="P779" i="2"/>
  <c r="P780" i="2"/>
  <c r="P781" i="2"/>
  <c r="P782" i="2"/>
  <c r="P783" i="2"/>
  <c r="P768" i="2"/>
  <c r="P767" i="2" s="1"/>
  <c r="P757" i="2"/>
  <c r="P758" i="2"/>
  <c r="P759" i="2"/>
  <c r="P760" i="2"/>
  <c r="P761" i="2"/>
  <c r="P762" i="2"/>
  <c r="P763" i="2"/>
  <c r="P764" i="2"/>
  <c r="P765" i="2"/>
  <c r="P745" i="2"/>
  <c r="P746" i="2"/>
  <c r="P736" i="2"/>
  <c r="P729" i="2"/>
  <c r="P730" i="2"/>
  <c r="P731" i="2"/>
  <c r="P732" i="2"/>
  <c r="P733" i="2"/>
  <c r="P734" i="2"/>
  <c r="P737" i="2"/>
  <c r="P738" i="2"/>
  <c r="P739" i="2"/>
  <c r="P740" i="2"/>
  <c r="P741" i="2"/>
  <c r="P742" i="2"/>
  <c r="P743" i="2"/>
  <c r="P744" i="2"/>
  <c r="P747" i="2"/>
  <c r="P748" i="2"/>
  <c r="P749" i="2"/>
  <c r="P750" i="2"/>
  <c r="P728" i="2" s="1"/>
  <c r="P751" i="2"/>
  <c r="P752" i="2"/>
  <c r="P753" i="2"/>
  <c r="P754" i="2"/>
  <c r="P755" i="2"/>
  <c r="P727" i="2"/>
  <c r="P687" i="2"/>
  <c r="P688" i="2"/>
  <c r="P689" i="2"/>
  <c r="P678" i="2"/>
  <c r="P679" i="2"/>
  <c r="P680" i="2"/>
  <c r="P684" i="2"/>
  <c r="P685" i="2"/>
  <c r="P686" i="2"/>
  <c r="P677" i="2" s="1"/>
  <c r="P705" i="2"/>
  <c r="P707" i="2"/>
  <c r="P708" i="2"/>
  <c r="P709" i="2"/>
  <c r="P710" i="2"/>
  <c r="P711" i="2"/>
  <c r="P664" i="2"/>
  <c r="P665" i="2"/>
  <c r="P660" i="2"/>
  <c r="P659" i="2" s="1"/>
  <c r="P655" i="2"/>
  <c r="P654" i="2" s="1"/>
  <c r="P637" i="2"/>
  <c r="P625" i="2"/>
  <c r="P622" i="2"/>
  <c r="P621" i="2"/>
  <c r="P587" i="2"/>
  <c r="P570" i="2"/>
  <c r="P554" i="2"/>
  <c r="P543" i="2"/>
  <c r="P539" i="2"/>
  <c r="P538" i="2"/>
  <c r="P529" i="2"/>
  <c r="P526" i="2"/>
  <c r="P286" i="2"/>
  <c r="P285" i="2" s="1"/>
  <c r="P284" i="2" s="1"/>
  <c r="P110" i="2"/>
  <c r="O94" i="2"/>
  <c r="L60" i="2"/>
  <c r="L53" i="2"/>
  <c r="K347" i="2"/>
  <c r="K83" i="2"/>
  <c r="J349" i="2"/>
  <c r="E60" i="2"/>
  <c r="E53" i="2" s="1"/>
  <c r="F60" i="2"/>
  <c r="F53" i="2"/>
  <c r="G60" i="2"/>
  <c r="G53" i="2"/>
  <c r="H60" i="2"/>
  <c r="H53" i="2"/>
  <c r="I60" i="2"/>
  <c r="I53" i="2"/>
  <c r="J60" i="2"/>
  <c r="J53" i="2"/>
  <c r="K60" i="2"/>
  <c r="K53" i="2"/>
  <c r="K52" i="2" s="1"/>
  <c r="K68" i="2"/>
  <c r="K64" i="2"/>
  <c r="D60" i="2"/>
  <c r="D53" i="2" s="1"/>
  <c r="P453" i="2"/>
  <c r="H68" i="2"/>
  <c r="H64" i="2"/>
  <c r="G582" i="2"/>
  <c r="H530" i="2"/>
  <c r="H529" i="2"/>
  <c r="J529" i="2"/>
  <c r="L529" i="2"/>
  <c r="M529" i="2"/>
  <c r="N529" i="2"/>
  <c r="O529" i="2"/>
  <c r="G530" i="2"/>
  <c r="G529" i="2"/>
  <c r="F387" i="2"/>
  <c r="G387" i="2"/>
  <c r="F315" i="2"/>
  <c r="F462" i="2"/>
  <c r="G462" i="2"/>
  <c r="H462" i="2"/>
  <c r="I462" i="2"/>
  <c r="J462" i="2"/>
  <c r="J471" i="2"/>
  <c r="J470" i="2" s="1"/>
  <c r="J461" i="2" s="1"/>
  <c r="K462" i="2"/>
  <c r="E462" i="2"/>
  <c r="E677" i="2"/>
  <c r="D619" i="2"/>
  <c r="D623" i="2"/>
  <c r="D618" i="2"/>
  <c r="D617" i="2" s="1"/>
  <c r="D616" i="2" s="1"/>
  <c r="E619" i="2"/>
  <c r="F619" i="2"/>
  <c r="G619" i="2"/>
  <c r="G618" i="2"/>
  <c r="G617" i="2" s="1"/>
  <c r="H619" i="2"/>
  <c r="I619" i="2"/>
  <c r="J619" i="2"/>
  <c r="K619" i="2"/>
  <c r="K618" i="2"/>
  <c r="M619" i="2"/>
  <c r="N619" i="2"/>
  <c r="O619" i="2"/>
  <c r="O618" i="2"/>
  <c r="O617" i="2" s="1"/>
  <c r="E667" i="2"/>
  <c r="F667" i="2"/>
  <c r="G667" i="2"/>
  <c r="H667" i="2"/>
  <c r="H662" i="2"/>
  <c r="H661" i="2" s="1"/>
  <c r="H659" i="2"/>
  <c r="I667" i="2"/>
  <c r="J667" i="2"/>
  <c r="K667" i="2"/>
  <c r="L667" i="2"/>
  <c r="L661" i="2" s="1"/>
  <c r="L658" i="2" s="1"/>
  <c r="L657" i="2" s="1"/>
  <c r="L656" i="2" s="1"/>
  <c r="L662" i="2"/>
  <c r="L659" i="2"/>
  <c r="M667" i="2"/>
  <c r="E662" i="2"/>
  <c r="F662" i="2"/>
  <c r="G662" i="2"/>
  <c r="G661" i="2" s="1"/>
  <c r="I662" i="2"/>
  <c r="J662" i="2"/>
  <c r="K662" i="2"/>
  <c r="K661" i="2" s="1"/>
  <c r="K659" i="2"/>
  <c r="M662" i="2"/>
  <c r="E659" i="2"/>
  <c r="F659" i="2"/>
  <c r="F661" i="2"/>
  <c r="F658" i="2"/>
  <c r="F657" i="2" s="1"/>
  <c r="F656" i="2" s="1"/>
  <c r="G659" i="2"/>
  <c r="I659" i="2"/>
  <c r="J659" i="2"/>
  <c r="J658" i="2" s="1"/>
  <c r="J661" i="2"/>
  <c r="M659" i="2"/>
  <c r="E578" i="2"/>
  <c r="E577" i="2"/>
  <c r="E573" i="2" s="1"/>
  <c r="E471" i="2"/>
  <c r="E470" i="2" s="1"/>
  <c r="D403" i="2"/>
  <c r="E403" i="2"/>
  <c r="F403" i="2"/>
  <c r="G403" i="2"/>
  <c r="H403" i="2"/>
  <c r="I403" i="2"/>
  <c r="J403" i="2"/>
  <c r="K403" i="2"/>
  <c r="L403" i="2"/>
  <c r="M403" i="2"/>
  <c r="N403" i="2"/>
  <c r="O403" i="2"/>
  <c r="E371" i="2"/>
  <c r="E366" i="2" s="1"/>
  <c r="F371" i="2"/>
  <c r="F366" i="2" s="1"/>
  <c r="G371" i="2"/>
  <c r="G366" i="2" s="1"/>
  <c r="H371" i="2"/>
  <c r="H366" i="2" s="1"/>
  <c r="I371" i="2"/>
  <c r="I366" i="2" s="1"/>
  <c r="J371" i="2"/>
  <c r="J366" i="2" s="1"/>
  <c r="K371" i="2"/>
  <c r="K366" i="2" s="1"/>
  <c r="D371" i="2"/>
  <c r="D366" i="2" s="1"/>
  <c r="E315" i="2"/>
  <c r="F312" i="2"/>
  <c r="G312" i="2"/>
  <c r="H312" i="2"/>
  <c r="I312" i="2"/>
  <c r="J312" i="2"/>
  <c r="K312" i="2"/>
  <c r="O312" i="2"/>
  <c r="E312" i="2"/>
  <c r="E311" i="2" s="1"/>
  <c r="D312" i="2"/>
  <c r="E307" i="2"/>
  <c r="F307" i="2"/>
  <c r="G307" i="2"/>
  <c r="H307" i="2"/>
  <c r="I307" i="2"/>
  <c r="J307" i="2"/>
  <c r="K307" i="2"/>
  <c r="L307" i="2"/>
  <c r="M307" i="2"/>
  <c r="N307" i="2"/>
  <c r="O307" i="2"/>
  <c r="D307" i="2"/>
  <c r="E269" i="2"/>
  <c r="E268" i="2"/>
  <c r="F269" i="2"/>
  <c r="F268" i="2"/>
  <c r="G269" i="2"/>
  <c r="G268" i="2"/>
  <c r="H269" i="2"/>
  <c r="H268" i="2"/>
  <c r="I269" i="2"/>
  <c r="I268" i="2"/>
  <c r="J269" i="2"/>
  <c r="J268" i="2"/>
  <c r="K269" i="2"/>
  <c r="K268" i="2"/>
  <c r="L269" i="2"/>
  <c r="L268" i="2"/>
  <c r="D690" i="2"/>
  <c r="F677" i="2"/>
  <c r="G677" i="2"/>
  <c r="H677" i="2"/>
  <c r="I677" i="2"/>
  <c r="J677" i="2"/>
  <c r="K677" i="2"/>
  <c r="D677" i="2"/>
  <c r="D659" i="2"/>
  <c r="D662" i="2"/>
  <c r="D667" i="2"/>
  <c r="E654" i="2"/>
  <c r="E652" i="2"/>
  <c r="F654" i="2"/>
  <c r="F652" i="2" s="1"/>
  <c r="G654" i="2"/>
  <c r="G652" i="2"/>
  <c r="H654" i="2"/>
  <c r="H652" i="2" s="1"/>
  <c r="I654" i="2"/>
  <c r="I652" i="2"/>
  <c r="J654" i="2"/>
  <c r="J652" i="2" s="1"/>
  <c r="K654" i="2"/>
  <c r="K652" i="2"/>
  <c r="L654" i="2"/>
  <c r="L652" i="2" s="1"/>
  <c r="M654" i="2"/>
  <c r="M652" i="2"/>
  <c r="N654" i="2"/>
  <c r="N652" i="2" s="1"/>
  <c r="O654" i="2"/>
  <c r="O652" i="2"/>
  <c r="D654" i="2"/>
  <c r="D652" i="2" s="1"/>
  <c r="E585" i="2"/>
  <c r="E584" i="2"/>
  <c r="E581" i="2" s="1"/>
  <c r="F585" i="2"/>
  <c r="F584" i="2"/>
  <c r="F581" i="2"/>
  <c r="G585" i="2"/>
  <c r="G584" i="2" s="1"/>
  <c r="H585" i="2"/>
  <c r="H584" i="2"/>
  <c r="I585" i="2"/>
  <c r="I584" i="2" s="1"/>
  <c r="J585" i="2"/>
  <c r="J584" i="2"/>
  <c r="K585" i="2"/>
  <c r="K584" i="2" s="1"/>
  <c r="L585" i="2"/>
  <c r="L584" i="2"/>
  <c r="M585" i="2"/>
  <c r="M584" i="2" s="1"/>
  <c r="M581" i="2" s="1"/>
  <c r="M582" i="2"/>
  <c r="N585" i="2"/>
  <c r="N584" i="2" s="1"/>
  <c r="D585" i="2"/>
  <c r="D584" i="2"/>
  <c r="D581" i="2" s="1"/>
  <c r="D568" i="2"/>
  <c r="D567" i="2"/>
  <c r="E535" i="2"/>
  <c r="F535" i="2"/>
  <c r="G535" i="2"/>
  <c r="H535" i="2"/>
  <c r="I535" i="2"/>
  <c r="J535" i="2"/>
  <c r="L535" i="2"/>
  <c r="N535" i="2"/>
  <c r="M484" i="2"/>
  <c r="M483" i="2" s="1"/>
  <c r="M479" i="2" s="1"/>
  <c r="L484" i="2"/>
  <c r="L483" i="2"/>
  <c r="L479" i="2" s="1"/>
  <c r="K484" i="2"/>
  <c r="K483" i="2"/>
  <c r="K479" i="2"/>
  <c r="J484" i="2"/>
  <c r="J483" i="2" s="1"/>
  <c r="I484" i="2"/>
  <c r="I483" i="2"/>
  <c r="I479" i="2" s="1"/>
  <c r="H484" i="2"/>
  <c r="H483" i="2"/>
  <c r="H479" i="2"/>
  <c r="G484" i="2"/>
  <c r="G483" i="2" s="1"/>
  <c r="G479" i="2" s="1"/>
  <c r="F484" i="2"/>
  <c r="F483" i="2" s="1"/>
  <c r="F479" i="2" s="1"/>
  <c r="E484" i="2"/>
  <c r="E483" i="2"/>
  <c r="E479" i="2" s="1"/>
  <c r="D484" i="2"/>
  <c r="D483" i="2"/>
  <c r="D479" i="2"/>
  <c r="F471" i="2"/>
  <c r="F470" i="2" s="1"/>
  <c r="G471" i="2"/>
  <c r="G470" i="2"/>
  <c r="H471" i="2"/>
  <c r="H470" i="2" s="1"/>
  <c r="H461" i="2" s="1"/>
  <c r="H466" i="2"/>
  <c r="H487" i="2"/>
  <c r="H491" i="2"/>
  <c r="H495" i="2"/>
  <c r="H486" i="2"/>
  <c r="H513" i="2"/>
  <c r="H509" i="2" s="1"/>
  <c r="H500" i="2"/>
  <c r="H499" i="2"/>
  <c r="H498" i="2" s="1"/>
  <c r="H504" i="2"/>
  <c r="H503" i="2"/>
  <c r="H502" i="2"/>
  <c r="I471" i="2"/>
  <c r="I470" i="2" s="1"/>
  <c r="K471" i="2"/>
  <c r="K470" i="2" s="1"/>
  <c r="D471" i="2"/>
  <c r="D470" i="2" s="1"/>
  <c r="D349" i="2"/>
  <c r="P343" i="2"/>
  <c r="P342" i="2" s="1"/>
  <c r="N342" i="2"/>
  <c r="M342" i="2"/>
  <c r="L342" i="2"/>
  <c r="K342" i="2"/>
  <c r="I342" i="2"/>
  <c r="H342" i="2"/>
  <c r="G342" i="2"/>
  <c r="F342" i="2"/>
  <c r="E342" i="2"/>
  <c r="D342" i="2"/>
  <c r="D315" i="2"/>
  <c r="D269" i="2"/>
  <c r="D268" i="2" s="1"/>
  <c r="E278" i="2"/>
  <c r="F278" i="2"/>
  <c r="G278" i="2"/>
  <c r="H278" i="2"/>
  <c r="I278" i="2"/>
  <c r="J278" i="2"/>
  <c r="K278" i="2"/>
  <c r="L278" i="2"/>
  <c r="M278" i="2"/>
  <c r="N278" i="2"/>
  <c r="E273" i="2"/>
  <c r="F273" i="2"/>
  <c r="G273" i="2"/>
  <c r="H273" i="2"/>
  <c r="I273" i="2"/>
  <c r="J273" i="2"/>
  <c r="K273" i="2"/>
  <c r="L273" i="2"/>
  <c r="D273" i="2"/>
  <c r="D278" i="2"/>
  <c r="E76" i="2"/>
  <c r="F76" i="2"/>
  <c r="G76" i="2"/>
  <c r="H76" i="2"/>
  <c r="I76" i="2"/>
  <c r="J76" i="2"/>
  <c r="K76" i="2"/>
  <c r="F96" i="2"/>
  <c r="G96" i="2"/>
  <c r="H96" i="2"/>
  <c r="I96" i="2"/>
  <c r="J96" i="2"/>
  <c r="K96" i="2"/>
  <c r="L96" i="2"/>
  <c r="M96" i="2"/>
  <c r="E94" i="2"/>
  <c r="F94" i="2"/>
  <c r="G94" i="2"/>
  <c r="H94" i="2"/>
  <c r="I94" i="2"/>
  <c r="J94" i="2"/>
  <c r="K94" i="2"/>
  <c r="L94" i="2"/>
  <c r="M94" i="2"/>
  <c r="E88" i="2"/>
  <c r="F88" i="2"/>
  <c r="G88" i="2"/>
  <c r="H88" i="2"/>
  <c r="I88" i="2"/>
  <c r="J88" i="2"/>
  <c r="K88" i="2"/>
  <c r="L88" i="2"/>
  <c r="E86" i="2"/>
  <c r="F86" i="2"/>
  <c r="G86" i="2"/>
  <c r="H86" i="2"/>
  <c r="I86" i="2"/>
  <c r="J86" i="2"/>
  <c r="K86" i="2"/>
  <c r="L86" i="2"/>
  <c r="M86" i="2"/>
  <c r="E83" i="2"/>
  <c r="F83" i="2"/>
  <c r="G83" i="2"/>
  <c r="H83" i="2"/>
  <c r="I83" i="2"/>
  <c r="J83" i="2"/>
  <c r="P83" i="2"/>
  <c r="E81" i="2"/>
  <c r="F81" i="2"/>
  <c r="G81" i="2"/>
  <c r="H81" i="2"/>
  <c r="I81" i="2"/>
  <c r="J81" i="2"/>
  <c r="K81" i="2"/>
  <c r="L81" i="2"/>
  <c r="M81" i="2"/>
  <c r="D76" i="2"/>
  <c r="E68" i="2"/>
  <c r="E64" i="2" s="1"/>
  <c r="F68" i="2"/>
  <c r="F64" i="2" s="1"/>
  <c r="G68" i="2"/>
  <c r="G64" i="2"/>
  <c r="I68" i="2"/>
  <c r="I64" i="2" s="1"/>
  <c r="J68" i="2"/>
  <c r="J64" i="2"/>
  <c r="D68" i="2"/>
  <c r="D64" i="2" s="1"/>
  <c r="E7" i="2"/>
  <c r="F7" i="2"/>
  <c r="G7" i="2"/>
  <c r="H7" i="2"/>
  <c r="I7" i="2"/>
  <c r="J7" i="2"/>
  <c r="K7" i="2"/>
  <c r="L7" i="2"/>
  <c r="N7" i="2"/>
  <c r="D7" i="2"/>
  <c r="N578" i="2"/>
  <c r="N577" i="2" s="1"/>
  <c r="L504" i="2"/>
  <c r="L503" i="2"/>
  <c r="L502" i="2" s="1"/>
  <c r="L347" i="2"/>
  <c r="L312" i="2"/>
  <c r="L315" i="2"/>
  <c r="L311" i="2" s="1"/>
  <c r="L310" i="2" s="1"/>
  <c r="L295" i="2" s="1"/>
  <c r="L340" i="2"/>
  <c r="L329" i="2" s="1"/>
  <c r="L345" i="2"/>
  <c r="L344" i="2" s="1"/>
  <c r="L349" i="2"/>
  <c r="L296" i="2"/>
  <c r="L371" i="2"/>
  <c r="L366" i="2" s="1"/>
  <c r="L375" i="2"/>
  <c r="M296" i="2"/>
  <c r="N296" i="2"/>
  <c r="O296" i="2"/>
  <c r="O671" i="2"/>
  <c r="D13" i="2"/>
  <c r="E13" i="2"/>
  <c r="F13" i="2"/>
  <c r="G13" i="2"/>
  <c r="H13" i="2"/>
  <c r="I13" i="2"/>
  <c r="J13" i="2"/>
  <c r="K13" i="2"/>
  <c r="L13" i="2"/>
  <c r="D17" i="2"/>
  <c r="E17" i="2"/>
  <c r="E21" i="2"/>
  <c r="E25" i="2"/>
  <c r="E29" i="2"/>
  <c r="E33" i="2"/>
  <c r="E12" i="2"/>
  <c r="F17" i="2"/>
  <c r="G17" i="2"/>
  <c r="H17" i="2"/>
  <c r="I17" i="2"/>
  <c r="I12" i="2" s="1"/>
  <c r="I11" i="2" s="1"/>
  <c r="I6" i="2" s="1"/>
  <c r="I21" i="2"/>
  <c r="I25" i="2"/>
  <c r="I29" i="2"/>
  <c r="I33" i="2"/>
  <c r="I38" i="2"/>
  <c r="I37" i="2"/>
  <c r="I42" i="2"/>
  <c r="J17" i="2"/>
  <c r="K17" i="2"/>
  <c r="L17" i="2"/>
  <c r="D21" i="2"/>
  <c r="D25" i="2"/>
  <c r="D29" i="2"/>
  <c r="D12" i="2" s="1"/>
  <c r="D11" i="2" s="1"/>
  <c r="D6" i="2" s="1"/>
  <c r="D38" i="2"/>
  <c r="D37" i="2" s="1"/>
  <c r="D42" i="2"/>
  <c r="D48" i="2"/>
  <c r="D47" i="2"/>
  <c r="D46" i="2" s="1"/>
  <c r="F21" i="2"/>
  <c r="G21" i="2"/>
  <c r="H21" i="2"/>
  <c r="H25" i="2"/>
  <c r="H12" i="2" s="1"/>
  <c r="H11" i="2" s="1"/>
  <c r="H6" i="2" s="1"/>
  <c r="H5" i="2" s="1"/>
  <c r="H4" i="2" s="1"/>
  <c r="H29" i="2"/>
  <c r="H33" i="2"/>
  <c r="H38" i="2"/>
  <c r="H37" i="2" s="1"/>
  <c r="H42" i="2"/>
  <c r="H48" i="2"/>
  <c r="H47" i="2" s="1"/>
  <c r="H46" i="2" s="1"/>
  <c r="H52" i="2"/>
  <c r="J21" i="2"/>
  <c r="K21" i="2"/>
  <c r="L21" i="2"/>
  <c r="L25" i="2"/>
  <c r="L29" i="2"/>
  <c r="L33" i="2"/>
  <c r="L12" i="2" s="1"/>
  <c r="L11" i="2" s="1"/>
  <c r="L6" i="2" s="1"/>
  <c r="L38" i="2"/>
  <c r="L37" i="2" s="1"/>
  <c r="L42" i="2"/>
  <c r="L48" i="2"/>
  <c r="L47" i="2"/>
  <c r="L46" i="2" s="1"/>
  <c r="L68" i="2"/>
  <c r="L64" i="2"/>
  <c r="L52" i="2" s="1"/>
  <c r="F25" i="2"/>
  <c r="G25" i="2"/>
  <c r="G12" i="2" s="1"/>
  <c r="G11" i="2" s="1"/>
  <c r="G29" i="2"/>
  <c r="G33" i="2"/>
  <c r="G38" i="2"/>
  <c r="G37" i="2" s="1"/>
  <c r="J25" i="2"/>
  <c r="K25" i="2"/>
  <c r="K29" i="2"/>
  <c r="K33" i="2"/>
  <c r="K12" i="2"/>
  <c r="F29" i="2"/>
  <c r="J29" i="2"/>
  <c r="F33" i="2"/>
  <c r="J33" i="2"/>
  <c r="E38" i="2"/>
  <c r="E37" i="2" s="1"/>
  <c r="F38" i="2"/>
  <c r="F37" i="2"/>
  <c r="J38" i="2"/>
  <c r="J37" i="2" s="1"/>
  <c r="K38" i="2"/>
  <c r="K37" i="2"/>
  <c r="E42" i="2"/>
  <c r="F42" i="2"/>
  <c r="G42" i="2"/>
  <c r="J42" i="2"/>
  <c r="K42" i="2"/>
  <c r="E48" i="2"/>
  <c r="E47" i="2" s="1"/>
  <c r="E46" i="2" s="1"/>
  <c r="F48" i="2"/>
  <c r="F47" i="2" s="1"/>
  <c r="F46" i="2" s="1"/>
  <c r="G48" i="2"/>
  <c r="G47" i="2" s="1"/>
  <c r="G46" i="2" s="1"/>
  <c r="I48" i="2"/>
  <c r="I47" i="2"/>
  <c r="I46" i="2" s="1"/>
  <c r="J48" i="2"/>
  <c r="J47" i="2" s="1"/>
  <c r="J46" i="2" s="1"/>
  <c r="K48" i="2"/>
  <c r="K47" i="2" s="1"/>
  <c r="K46" i="2" s="1"/>
  <c r="E104" i="2"/>
  <c r="F104" i="2"/>
  <c r="G104" i="2"/>
  <c r="H104" i="2"/>
  <c r="I104" i="2"/>
  <c r="J104" i="2"/>
  <c r="K104" i="2"/>
  <c r="L104" i="2"/>
  <c r="M104" i="2"/>
  <c r="N104" i="2"/>
  <c r="D106" i="2"/>
  <c r="E106" i="2"/>
  <c r="F106" i="2"/>
  <c r="G106" i="2"/>
  <c r="H106" i="2"/>
  <c r="J106" i="2"/>
  <c r="K106" i="2"/>
  <c r="L106" i="2"/>
  <c r="M106" i="2"/>
  <c r="N106" i="2"/>
  <c r="O106" i="2"/>
  <c r="I107" i="2"/>
  <c r="P109" i="2"/>
  <c r="D282" i="2"/>
  <c r="D281" i="2"/>
  <c r="D280" i="2" s="1"/>
  <c r="E282" i="2"/>
  <c r="E281" i="2" s="1"/>
  <c r="E280" i="2" s="1"/>
  <c r="F282" i="2"/>
  <c r="F281" i="2" s="1"/>
  <c r="F280" i="2" s="1"/>
  <c r="G282" i="2"/>
  <c r="G281" i="2" s="1"/>
  <c r="G280" i="2" s="1"/>
  <c r="H282" i="2"/>
  <c r="H281" i="2"/>
  <c r="H280" i="2" s="1"/>
  <c r="I282" i="2"/>
  <c r="I281" i="2" s="1"/>
  <c r="I280" i="2" s="1"/>
  <c r="J282" i="2"/>
  <c r="J281" i="2" s="1"/>
  <c r="J280" i="2" s="1"/>
  <c r="K282" i="2"/>
  <c r="K281" i="2" s="1"/>
  <c r="K280" i="2" s="1"/>
  <c r="L282" i="2"/>
  <c r="L281" i="2"/>
  <c r="L280" i="2" s="1"/>
  <c r="D285" i="2"/>
  <c r="D284" i="2" s="1"/>
  <c r="E285" i="2"/>
  <c r="E284" i="2" s="1"/>
  <c r="F285" i="2"/>
  <c r="F284" i="2" s="1"/>
  <c r="G285" i="2"/>
  <c r="G284" i="2" s="1"/>
  <c r="H285" i="2"/>
  <c r="H284" i="2" s="1"/>
  <c r="I285" i="2"/>
  <c r="I284" i="2" s="1"/>
  <c r="J285" i="2"/>
  <c r="J284" i="2" s="1"/>
  <c r="K285" i="2"/>
  <c r="K284" i="2" s="1"/>
  <c r="L285" i="2"/>
  <c r="L284" i="2" s="1"/>
  <c r="M285" i="2"/>
  <c r="M284" i="2" s="1"/>
  <c r="N285" i="2"/>
  <c r="N284" i="2" s="1"/>
  <c r="O285" i="2"/>
  <c r="O284" i="2" s="1"/>
  <c r="D289" i="2"/>
  <c r="D288" i="2" s="1"/>
  <c r="D287" i="2" s="1"/>
  <c r="E289" i="2"/>
  <c r="E288" i="2" s="1"/>
  <c r="E287" i="2" s="1"/>
  <c r="F289" i="2"/>
  <c r="F288" i="2" s="1"/>
  <c r="F287" i="2" s="1"/>
  <c r="G289" i="2"/>
  <c r="G288" i="2"/>
  <c r="G287" i="2" s="1"/>
  <c r="H289" i="2"/>
  <c r="H288" i="2" s="1"/>
  <c r="H287" i="2" s="1"/>
  <c r="I289" i="2"/>
  <c r="I288" i="2" s="1"/>
  <c r="I287" i="2" s="1"/>
  <c r="J289" i="2"/>
  <c r="J288" i="2" s="1"/>
  <c r="J287" i="2" s="1"/>
  <c r="K289" i="2"/>
  <c r="K288" i="2"/>
  <c r="K287" i="2" s="1"/>
  <c r="L289" i="2"/>
  <c r="L288" i="2" s="1"/>
  <c r="L287" i="2" s="1"/>
  <c r="D297" i="2"/>
  <c r="E297" i="2"/>
  <c r="F297" i="2"/>
  <c r="G297" i="2"/>
  <c r="H297" i="2"/>
  <c r="I297" i="2"/>
  <c r="J297" i="2"/>
  <c r="K297" i="2"/>
  <c r="D302" i="2"/>
  <c r="E302" i="2"/>
  <c r="F302" i="2"/>
  <c r="G302" i="2"/>
  <c r="H302" i="2"/>
  <c r="I302" i="2"/>
  <c r="J302" i="2"/>
  <c r="K302" i="2"/>
  <c r="P307" i="2"/>
  <c r="G315" i="2"/>
  <c r="H315" i="2"/>
  <c r="I315" i="2"/>
  <c r="J315" i="2"/>
  <c r="K315" i="2"/>
  <c r="D336" i="2"/>
  <c r="E336" i="2"/>
  <c r="F336" i="2"/>
  <c r="G336" i="2"/>
  <c r="D340" i="2"/>
  <c r="E340" i="2"/>
  <c r="F340" i="2"/>
  <c r="G340" i="2"/>
  <c r="H340" i="2"/>
  <c r="I340" i="2"/>
  <c r="K340" i="2"/>
  <c r="M340" i="2"/>
  <c r="N340" i="2"/>
  <c r="P340" i="2"/>
  <c r="D345" i="2"/>
  <c r="E345" i="2"/>
  <c r="F345" i="2"/>
  <c r="G345" i="2"/>
  <c r="H345" i="2"/>
  <c r="I345" i="2"/>
  <c r="J345" i="2"/>
  <c r="K345" i="2"/>
  <c r="M345" i="2"/>
  <c r="N345" i="2"/>
  <c r="O345" i="2"/>
  <c r="P345" i="2"/>
  <c r="D347" i="2"/>
  <c r="E347" i="2"/>
  <c r="F347" i="2"/>
  <c r="F349" i="2"/>
  <c r="G347" i="2"/>
  <c r="H347" i="2"/>
  <c r="H349" i="2"/>
  <c r="I347" i="2"/>
  <c r="I349" i="2"/>
  <c r="J347" i="2"/>
  <c r="K349" i="2"/>
  <c r="D375" i="2"/>
  <c r="E375" i="2"/>
  <c r="F375" i="2"/>
  <c r="G375" i="2"/>
  <c r="H375" i="2"/>
  <c r="I375" i="2"/>
  <c r="J375" i="2"/>
  <c r="K375" i="2"/>
  <c r="D387" i="2"/>
  <c r="E387" i="2"/>
  <c r="H387" i="2"/>
  <c r="I387" i="2"/>
  <c r="J387" i="2"/>
  <c r="K387" i="2"/>
  <c r="D392" i="2"/>
  <c r="E392" i="2"/>
  <c r="F392" i="2"/>
  <c r="G392" i="2"/>
  <c r="H392" i="2"/>
  <c r="I392" i="2"/>
  <c r="J392" i="2"/>
  <c r="K392" i="2"/>
  <c r="D397" i="2"/>
  <c r="E397" i="2"/>
  <c r="F397" i="2"/>
  <c r="G397" i="2"/>
  <c r="H397" i="2"/>
  <c r="I397" i="2"/>
  <c r="J397" i="2"/>
  <c r="K397" i="2"/>
  <c r="P403" i="2"/>
  <c r="D426" i="2"/>
  <c r="E426" i="2"/>
  <c r="F426" i="2"/>
  <c r="G426" i="2"/>
  <c r="H426" i="2"/>
  <c r="I426" i="2"/>
  <c r="J426" i="2"/>
  <c r="K426" i="2"/>
  <c r="L426" i="2"/>
  <c r="M426" i="2"/>
  <c r="N426" i="2"/>
  <c r="O426" i="2"/>
  <c r="D431" i="2"/>
  <c r="D430" i="2"/>
  <c r="E431" i="2"/>
  <c r="E430" i="2" s="1"/>
  <c r="F431" i="2"/>
  <c r="F430" i="2"/>
  <c r="G431" i="2"/>
  <c r="G430" i="2" s="1"/>
  <c r="G429" i="2" s="1"/>
  <c r="G428" i="2" s="1"/>
  <c r="H431" i="2"/>
  <c r="H430" i="2"/>
  <c r="I431" i="2"/>
  <c r="I430" i="2" s="1"/>
  <c r="J431" i="2"/>
  <c r="J430" i="2"/>
  <c r="K431" i="2"/>
  <c r="K430" i="2" s="1"/>
  <c r="L431" i="2"/>
  <c r="L430" i="2"/>
  <c r="M431" i="2"/>
  <c r="M430" i="2" s="1"/>
  <c r="N431" i="2"/>
  <c r="N430" i="2"/>
  <c r="O431" i="2"/>
  <c r="O430" i="2" s="1"/>
  <c r="D434" i="2"/>
  <c r="E434" i="2"/>
  <c r="F434" i="2"/>
  <c r="G434" i="2"/>
  <c r="D437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D439" i="2"/>
  <c r="E439" i="2"/>
  <c r="F439" i="2"/>
  <c r="G439" i="2"/>
  <c r="H439" i="2"/>
  <c r="J439" i="2"/>
  <c r="K439" i="2"/>
  <c r="L439" i="2"/>
  <c r="M439" i="2"/>
  <c r="N439" i="2"/>
  <c r="O439" i="2"/>
  <c r="E446" i="2"/>
  <c r="F446" i="2"/>
  <c r="G446" i="2"/>
  <c r="H446" i="2"/>
  <c r="I446" i="2"/>
  <c r="J446" i="2"/>
  <c r="K446" i="2"/>
  <c r="L446" i="2"/>
  <c r="M446" i="2"/>
  <c r="N446" i="2"/>
  <c r="O446" i="2"/>
  <c r="P447" i="2"/>
  <c r="P446" i="2" s="1"/>
  <c r="D448" i="2"/>
  <c r="D445" i="2" s="1"/>
  <c r="E448" i="2"/>
  <c r="F448" i="2"/>
  <c r="G448" i="2"/>
  <c r="H448" i="2"/>
  <c r="I448" i="2"/>
  <c r="J448" i="2"/>
  <c r="K448" i="2"/>
  <c r="L448" i="2"/>
  <c r="P451" i="2"/>
  <c r="P452" i="2"/>
  <c r="E457" i="2"/>
  <c r="F457" i="2"/>
  <c r="G457" i="2"/>
  <c r="H457" i="2"/>
  <c r="P458" i="2"/>
  <c r="P457" i="2" s="1"/>
  <c r="D462" i="2"/>
  <c r="D466" i="2"/>
  <c r="E466" i="2"/>
  <c r="F466" i="2"/>
  <c r="G466" i="2"/>
  <c r="G461" i="2" s="1"/>
  <c r="K466" i="2"/>
  <c r="D487" i="2"/>
  <c r="E487" i="2"/>
  <c r="F487" i="2"/>
  <c r="G487" i="2"/>
  <c r="I487" i="2"/>
  <c r="J487" i="2"/>
  <c r="K487" i="2"/>
  <c r="D491" i="2"/>
  <c r="E491" i="2"/>
  <c r="F491" i="2"/>
  <c r="G491" i="2"/>
  <c r="I491" i="2"/>
  <c r="J491" i="2"/>
  <c r="K491" i="2"/>
  <c r="D495" i="2"/>
  <c r="E495" i="2"/>
  <c r="F495" i="2"/>
  <c r="G495" i="2"/>
  <c r="I495" i="2"/>
  <c r="J495" i="2"/>
  <c r="K495" i="2"/>
  <c r="L495" i="2"/>
  <c r="D500" i="2"/>
  <c r="D499" i="2"/>
  <c r="D498" i="2" s="1"/>
  <c r="E500" i="2"/>
  <c r="E499" i="2" s="1"/>
  <c r="E498" i="2" s="1"/>
  <c r="F500" i="2"/>
  <c r="F499" i="2" s="1"/>
  <c r="F498" i="2" s="1"/>
  <c r="G500" i="2"/>
  <c r="G499" i="2" s="1"/>
  <c r="G498" i="2" s="1"/>
  <c r="I500" i="2"/>
  <c r="I499" i="2"/>
  <c r="I498" i="2" s="1"/>
  <c r="J500" i="2"/>
  <c r="J499" i="2" s="1"/>
  <c r="J498" i="2" s="1"/>
  <c r="K500" i="2"/>
  <c r="K499" i="2" s="1"/>
  <c r="K498" i="2" s="1"/>
  <c r="L500" i="2"/>
  <c r="L499" i="2" s="1"/>
  <c r="L498" i="2" s="1"/>
  <c r="M500" i="2"/>
  <c r="M499" i="2"/>
  <c r="M498" i="2" s="1"/>
  <c r="N500" i="2"/>
  <c r="N499" i="2" s="1"/>
  <c r="N498" i="2" s="1"/>
  <c r="D504" i="2"/>
  <c r="D503" i="2"/>
  <c r="D502" i="2" s="1"/>
  <c r="E504" i="2"/>
  <c r="E503" i="2" s="1"/>
  <c r="E502" i="2" s="1"/>
  <c r="F504" i="2"/>
  <c r="F503" i="2" s="1"/>
  <c r="F502" i="2" s="1"/>
  <c r="G504" i="2"/>
  <c r="G503" i="2" s="1"/>
  <c r="G502" i="2" s="1"/>
  <c r="I504" i="2"/>
  <c r="I503" i="2"/>
  <c r="I502" i="2" s="1"/>
  <c r="J504" i="2"/>
  <c r="J503" i="2" s="1"/>
  <c r="J502" i="2" s="1"/>
  <c r="K504" i="2"/>
  <c r="K503" i="2" s="1"/>
  <c r="K502" i="2" s="1"/>
  <c r="K507" i="2"/>
  <c r="L507" i="2"/>
  <c r="M507" i="2"/>
  <c r="N507" i="2"/>
  <c r="O507" i="2"/>
  <c r="P508" i="2"/>
  <c r="P507" i="2" s="1"/>
  <c r="P510" i="2"/>
  <c r="P511" i="2"/>
  <c r="E513" i="2"/>
  <c r="E509" i="2" s="1"/>
  <c r="F513" i="2"/>
  <c r="G513" i="2"/>
  <c r="J513" i="2"/>
  <c r="K513" i="2"/>
  <c r="K509" i="2" s="1"/>
  <c r="L513" i="2"/>
  <c r="M513" i="2"/>
  <c r="O513" i="2"/>
  <c r="P514" i="2"/>
  <c r="P515" i="2"/>
  <c r="P513" i="2" s="1"/>
  <c r="P517" i="2"/>
  <c r="P519" i="2"/>
  <c r="P520" i="2"/>
  <c r="P521" i="2"/>
  <c r="P523" i="2"/>
  <c r="P525" i="2"/>
  <c r="P527" i="2"/>
  <c r="P540" i="2"/>
  <c r="P544" i="2"/>
  <c r="P545" i="2"/>
  <c r="P546" i="2"/>
  <c r="P547" i="2"/>
  <c r="P548" i="2"/>
  <c r="P549" i="2"/>
  <c r="P550" i="2"/>
  <c r="P551" i="2"/>
  <c r="P552" i="2"/>
  <c r="D558" i="2"/>
  <c r="E558" i="2"/>
  <c r="F558" i="2"/>
  <c r="F557" i="2" s="1"/>
  <c r="F556" i="2" s="1"/>
  <c r="H558" i="2"/>
  <c r="I558" i="2"/>
  <c r="J558" i="2"/>
  <c r="D562" i="2"/>
  <c r="E562" i="2"/>
  <c r="F562" i="2"/>
  <c r="H562" i="2"/>
  <c r="I562" i="2"/>
  <c r="M562" i="2"/>
  <c r="P566" i="2"/>
  <c r="D578" i="2"/>
  <c r="D577" i="2" s="1"/>
  <c r="D573" i="2" s="1"/>
  <c r="F578" i="2"/>
  <c r="F577" i="2"/>
  <c r="F573" i="2" s="1"/>
  <c r="G578" i="2"/>
  <c r="G577" i="2" s="1"/>
  <c r="G573" i="2" s="1"/>
  <c r="J578" i="2"/>
  <c r="J577" i="2"/>
  <c r="K578" i="2"/>
  <c r="K577" i="2" s="1"/>
  <c r="L578" i="2"/>
  <c r="L577" i="2"/>
  <c r="P579" i="2"/>
  <c r="H582" i="2"/>
  <c r="I582" i="2"/>
  <c r="J582" i="2"/>
  <c r="K582" i="2"/>
  <c r="L582" i="2"/>
  <c r="L581" i="2" s="1"/>
  <c r="N582" i="2"/>
  <c r="N581" i="2" s="1"/>
  <c r="O582" i="2"/>
  <c r="P583" i="2"/>
  <c r="P582" i="2"/>
  <c r="P588" i="2"/>
  <c r="P589" i="2"/>
  <c r="D594" i="2"/>
  <c r="D593" i="2"/>
  <c r="D592" i="2" s="1"/>
  <c r="E594" i="2"/>
  <c r="E593" i="2"/>
  <c r="E592" i="2"/>
  <c r="F594" i="2"/>
  <c r="F593" i="2" s="1"/>
  <c r="F592" i="2" s="1"/>
  <c r="F600" i="2"/>
  <c r="F598" i="2" s="1"/>
  <c r="F597" i="2" s="1"/>
  <c r="F603" i="2"/>
  <c r="F602" i="2" s="1"/>
  <c r="F611" i="2"/>
  <c r="F614" i="2"/>
  <c r="F613" i="2"/>
  <c r="F618" i="2"/>
  <c r="F617" i="2" s="1"/>
  <c r="F616" i="2" s="1"/>
  <c r="G594" i="2"/>
  <c r="G593" i="2" s="1"/>
  <c r="G592" i="2" s="1"/>
  <c r="G591" i="2" s="1"/>
  <c r="G590" i="2" s="1"/>
  <c r="H594" i="2"/>
  <c r="H593" i="2" s="1"/>
  <c r="H592" i="2" s="1"/>
  <c r="H600" i="2"/>
  <c r="H598" i="2"/>
  <c r="H597" i="2" s="1"/>
  <c r="I594" i="2"/>
  <c r="I593" i="2"/>
  <c r="I592" i="2" s="1"/>
  <c r="J594" i="2"/>
  <c r="J593" i="2" s="1"/>
  <c r="J592" i="2" s="1"/>
  <c r="J600" i="2"/>
  <c r="J598" i="2" s="1"/>
  <c r="J597" i="2" s="1"/>
  <c r="K594" i="2"/>
  <c r="K593" i="2" s="1"/>
  <c r="K592" i="2" s="1"/>
  <c r="L594" i="2"/>
  <c r="L593" i="2" s="1"/>
  <c r="L592" i="2" s="1"/>
  <c r="M594" i="2"/>
  <c r="M593" i="2"/>
  <c r="M592" i="2" s="1"/>
  <c r="N594" i="2"/>
  <c r="N593" i="2" s="1"/>
  <c r="N592" i="2" s="1"/>
  <c r="O594" i="2"/>
  <c r="O593" i="2" s="1"/>
  <c r="O592" i="2" s="1"/>
  <c r="P595" i="2"/>
  <c r="P596" i="2"/>
  <c r="P599" i="2"/>
  <c r="D600" i="2"/>
  <c r="D598" i="2"/>
  <c r="D597" i="2" s="1"/>
  <c r="E600" i="2"/>
  <c r="E598" i="2" s="1"/>
  <c r="E597" i="2" s="1"/>
  <c r="E591" i="2" s="1"/>
  <c r="E603" i="2"/>
  <c r="E611" i="2"/>
  <c r="E602" i="2"/>
  <c r="E614" i="2"/>
  <c r="E613" i="2" s="1"/>
  <c r="E618" i="2"/>
  <c r="E617" i="2"/>
  <c r="E616" i="2" s="1"/>
  <c r="G600" i="2"/>
  <c r="G598" i="2"/>
  <c r="G597" i="2" s="1"/>
  <c r="I600" i="2"/>
  <c r="I598" i="2"/>
  <c r="I597" i="2"/>
  <c r="K600" i="2"/>
  <c r="K598" i="2" s="1"/>
  <c r="K597" i="2" s="1"/>
  <c r="L600" i="2"/>
  <c r="L598" i="2" s="1"/>
  <c r="L597" i="2" s="1"/>
  <c r="L591" i="2" s="1"/>
  <c r="L603" i="2"/>
  <c r="L608" i="2"/>
  <c r="L607" i="2" s="1"/>
  <c r="L602" i="2" s="1"/>
  <c r="L611" i="2"/>
  <c r="L614" i="2"/>
  <c r="L613" i="2" s="1"/>
  <c r="M600" i="2"/>
  <c r="M598" i="2" s="1"/>
  <c r="M597" i="2" s="1"/>
  <c r="N600" i="2"/>
  <c r="N598" i="2"/>
  <c r="N597" i="2" s="1"/>
  <c r="O600" i="2"/>
  <c r="O598" i="2"/>
  <c r="O597" i="2" s="1"/>
  <c r="P601" i="2"/>
  <c r="P600" i="2" s="1"/>
  <c r="D603" i="2"/>
  <c r="G603" i="2"/>
  <c r="H603" i="2"/>
  <c r="I603" i="2"/>
  <c r="J603" i="2"/>
  <c r="K603" i="2"/>
  <c r="M603" i="2"/>
  <c r="N603" i="2"/>
  <c r="O603" i="2"/>
  <c r="P604" i="2"/>
  <c r="P605" i="2"/>
  <c r="P606" i="2"/>
  <c r="G608" i="2"/>
  <c r="G607" i="2" s="1"/>
  <c r="H608" i="2"/>
  <c r="H607" i="2" s="1"/>
  <c r="H602" i="2" s="1"/>
  <c r="H611" i="2"/>
  <c r="I608" i="2"/>
  <c r="I607" i="2" s="1"/>
  <c r="J608" i="2"/>
  <c r="J607" i="2" s="1"/>
  <c r="K608" i="2"/>
  <c r="K607" i="2" s="1"/>
  <c r="K602" i="2" s="1"/>
  <c r="M608" i="2"/>
  <c r="M607" i="2" s="1"/>
  <c r="N608" i="2"/>
  <c r="N607" i="2" s="1"/>
  <c r="O608" i="2"/>
  <c r="O607" i="2" s="1"/>
  <c r="P609" i="2"/>
  <c r="P610" i="2"/>
  <c r="D611" i="2"/>
  <c r="G611" i="2"/>
  <c r="I611" i="2"/>
  <c r="J611" i="2"/>
  <c r="K611" i="2"/>
  <c r="M611" i="2"/>
  <c r="N611" i="2"/>
  <c r="O611" i="2"/>
  <c r="P612" i="2"/>
  <c r="P611" i="2" s="1"/>
  <c r="D614" i="2"/>
  <c r="D613" i="2" s="1"/>
  <c r="G614" i="2"/>
  <c r="G613" i="2" s="1"/>
  <c r="H614" i="2"/>
  <c r="H613" i="2" s="1"/>
  <c r="I614" i="2"/>
  <c r="I613" i="2" s="1"/>
  <c r="J614" i="2"/>
  <c r="J613" i="2" s="1"/>
  <c r="K614" i="2"/>
  <c r="K613" i="2" s="1"/>
  <c r="M614" i="2"/>
  <c r="M613" i="2" s="1"/>
  <c r="N614" i="2"/>
  <c r="N613" i="2" s="1"/>
  <c r="O614" i="2"/>
  <c r="O613" i="2" s="1"/>
  <c r="P615" i="2"/>
  <c r="P614" i="2" s="1"/>
  <c r="P613" i="2" s="1"/>
  <c r="P620" i="2"/>
  <c r="P619" i="2"/>
  <c r="P624" i="2"/>
  <c r="P638" i="2"/>
  <c r="P636" i="2"/>
  <c r="P626" i="2"/>
  <c r="P627" i="2"/>
  <c r="P628" i="2"/>
  <c r="P629" i="2"/>
  <c r="P630" i="2"/>
  <c r="P631" i="2"/>
  <c r="P632" i="2"/>
  <c r="P633" i="2"/>
  <c r="P634" i="2"/>
  <c r="P635" i="2"/>
  <c r="P653" i="2"/>
  <c r="P652" i="2" s="1"/>
  <c r="D671" i="2"/>
  <c r="E671" i="2"/>
  <c r="F671" i="2"/>
  <c r="G671" i="2"/>
  <c r="H671" i="2"/>
  <c r="I671" i="2"/>
  <c r="J671" i="2"/>
  <c r="K671" i="2"/>
  <c r="L671" i="2"/>
  <c r="M671" i="2"/>
  <c r="N671" i="2"/>
  <c r="D672" i="2"/>
  <c r="E672" i="2"/>
  <c r="F672" i="2"/>
  <c r="G672" i="2"/>
  <c r="H672" i="2"/>
  <c r="I672" i="2"/>
  <c r="J672" i="2"/>
  <c r="K672" i="2"/>
  <c r="L672" i="2"/>
  <c r="M672" i="2"/>
  <c r="D673" i="2"/>
  <c r="E673" i="2"/>
  <c r="F673" i="2"/>
  <c r="G673" i="2"/>
  <c r="H673" i="2"/>
  <c r="I673" i="2"/>
  <c r="J673" i="2"/>
  <c r="K673" i="2"/>
  <c r="P691" i="2"/>
  <c r="P692" i="2"/>
  <c r="P693" i="2"/>
  <c r="P697" i="2"/>
  <c r="P698" i="2"/>
  <c r="P699" i="2"/>
  <c r="P700" i="2"/>
  <c r="P701" i="2"/>
  <c r="P702" i="2"/>
  <c r="P703" i="2"/>
  <c r="P704" i="2"/>
  <c r="O104" i="2"/>
  <c r="P113" i="2"/>
  <c r="P101" i="2"/>
  <c r="M578" i="2"/>
  <c r="M577" i="2"/>
  <c r="P565" i="2"/>
  <c r="O578" i="2"/>
  <c r="O577" i="2" s="1"/>
  <c r="P563" i="2"/>
  <c r="M448" i="2"/>
  <c r="M312" i="2"/>
  <c r="O672" i="2"/>
  <c r="N672" i="2"/>
  <c r="P297" i="2"/>
  <c r="N562" i="2"/>
  <c r="O562" i="2"/>
  <c r="P580" i="2"/>
  <c r="P564" i="2"/>
  <c r="P392" i="2"/>
  <c r="P387" i="2"/>
  <c r="L677" i="2"/>
  <c r="E349" i="2"/>
  <c r="M347" i="2"/>
  <c r="M504" i="2"/>
  <c r="M503" i="2"/>
  <c r="M502" i="2" s="1"/>
  <c r="E210" i="2"/>
  <c r="N312" i="2"/>
  <c r="M349" i="2"/>
  <c r="O448" i="2"/>
  <c r="M673" i="2"/>
  <c r="L673" i="2"/>
  <c r="L471" i="2"/>
  <c r="L470" i="2" s="1"/>
  <c r="P560" i="2"/>
  <c r="N673" i="2"/>
  <c r="M495" i="2"/>
  <c r="N495" i="2"/>
  <c r="N448" i="2"/>
  <c r="P448" i="2"/>
  <c r="M558" i="2"/>
  <c r="M466" i="2"/>
  <c r="M677" i="2"/>
  <c r="P504" i="2"/>
  <c r="P503" i="2" s="1"/>
  <c r="P502" i="2" s="1"/>
  <c r="N504" i="2"/>
  <c r="N503" i="2"/>
  <c r="N502" i="2" s="1"/>
  <c r="O504" i="2"/>
  <c r="O503" i="2" s="1"/>
  <c r="O502" i="2"/>
  <c r="M491" i="2"/>
  <c r="M487" i="2"/>
  <c r="M471" i="2"/>
  <c r="M470" i="2" s="1"/>
  <c r="N471" i="2"/>
  <c r="N470" i="2" s="1"/>
  <c r="N466" i="2"/>
  <c r="N462" i="2"/>
  <c r="N461" i="2" s="1"/>
  <c r="M375" i="2"/>
  <c r="M371" i="2"/>
  <c r="N347" i="2"/>
  <c r="N349" i="2"/>
  <c r="O677" i="2"/>
  <c r="N677" i="2"/>
  <c r="P569" i="2"/>
  <c r="N491" i="2"/>
  <c r="O349" i="2"/>
  <c r="N375" i="2"/>
  <c r="L210" i="2"/>
  <c r="O96" i="2"/>
  <c r="N96" i="2"/>
  <c r="N86" i="2"/>
  <c r="O86" i="2"/>
  <c r="N83" i="2"/>
  <c r="N81" i="2"/>
  <c r="O81" i="2"/>
  <c r="N60" i="2"/>
  <c r="N53" i="2"/>
  <c r="O60" i="2"/>
  <c r="O53" i="2" s="1"/>
  <c r="O659" i="2"/>
  <c r="N659" i="2"/>
  <c r="O567" i="2"/>
  <c r="P559" i="2"/>
  <c r="P524" i="2"/>
  <c r="P522" i="2"/>
  <c r="P518" i="2" s="1"/>
  <c r="P509" i="2" s="1"/>
  <c r="N484" i="2"/>
  <c r="N483" i="2" s="1"/>
  <c r="N479" i="2" s="1"/>
  <c r="P571" i="2"/>
  <c r="N558" i="2"/>
  <c r="O558" i="2"/>
  <c r="O557" i="2" s="1"/>
  <c r="O556" i="2" s="1"/>
  <c r="O573" i="2"/>
  <c r="P561" i="2"/>
  <c r="P349" i="2"/>
  <c r="G349" i="2"/>
  <c r="N70" i="2"/>
  <c r="N34" i="2"/>
  <c r="O34" i="2" s="1"/>
  <c r="O30" i="2"/>
  <c r="P30" i="2" s="1"/>
  <c r="N40" i="2"/>
  <c r="O40" i="2" s="1"/>
  <c r="P40" i="2" s="1"/>
  <c r="N24" i="2"/>
  <c r="O24" i="2" s="1"/>
  <c r="N20" i="2"/>
  <c r="O20" i="2"/>
  <c r="P20" i="2" s="1"/>
  <c r="N50" i="2"/>
  <c r="P489" i="2"/>
  <c r="K75" i="2"/>
  <c r="K74" i="2" s="1"/>
  <c r="M618" i="2"/>
  <c r="M617" i="2" s="1"/>
  <c r="M616" i="2" s="1"/>
  <c r="H112" i="2"/>
  <c r="P49" i="2"/>
  <c r="M21" i="2"/>
  <c r="J311" i="2"/>
  <c r="H618" i="2"/>
  <c r="H617" i="2" s="1"/>
  <c r="H616" i="2" s="1"/>
  <c r="D661" i="2"/>
  <c r="D658" i="2" s="1"/>
  <c r="D657" i="2" s="1"/>
  <c r="D103" i="2"/>
  <c r="J657" i="2"/>
  <c r="J656" i="2" s="1"/>
  <c r="M661" i="2"/>
  <c r="M658" i="2"/>
  <c r="M657" i="2" s="1"/>
  <c r="M656" i="2" s="1"/>
  <c r="I661" i="2"/>
  <c r="I658" i="2"/>
  <c r="I657" i="2" s="1"/>
  <c r="I656" i="2" s="1"/>
  <c r="E661" i="2"/>
  <c r="E658" i="2"/>
  <c r="E657" i="2" s="1"/>
  <c r="E656" i="2" s="1"/>
  <c r="P77" i="2"/>
  <c r="F534" i="2"/>
  <c r="F528" i="2" s="1"/>
  <c r="P674" i="2"/>
  <c r="D509" i="2"/>
  <c r="J534" i="2"/>
  <c r="J528" i="2" s="1"/>
  <c r="M48" i="2"/>
  <c r="M47" i="2"/>
  <c r="M46" i="2"/>
  <c r="M29" i="2"/>
  <c r="O616" i="2"/>
  <c r="L534" i="2"/>
  <c r="L528" i="2"/>
  <c r="N380" i="2"/>
  <c r="P644" i="2"/>
  <c r="H581" i="2"/>
  <c r="P492" i="2"/>
  <c r="P410" i="2"/>
  <c r="I534" i="2"/>
  <c r="I528" i="2" s="1"/>
  <c r="J112" i="2"/>
  <c r="J111" i="2" s="1"/>
  <c r="J108" i="2" s="1"/>
  <c r="D85" i="2"/>
  <c r="I618" i="2"/>
  <c r="I617" i="2" s="1"/>
  <c r="I616" i="2" s="1"/>
  <c r="K272" i="2"/>
  <c r="N336" i="2"/>
  <c r="N329" i="2" s="1"/>
  <c r="P382" i="2"/>
  <c r="P380" i="2"/>
  <c r="H311" i="2"/>
  <c r="O227" i="2"/>
  <c r="P227" i="2"/>
  <c r="P377" i="2"/>
  <c r="P376" i="2"/>
  <c r="O208" i="2"/>
  <c r="P208" i="2"/>
  <c r="P316" i="2"/>
  <c r="O215" i="2"/>
  <c r="P215" i="2"/>
  <c r="P323" i="2"/>
  <c r="O260" i="2"/>
  <c r="O233" i="2"/>
  <c r="P233" i="2"/>
  <c r="O234" i="2"/>
  <c r="P234" i="2" s="1"/>
  <c r="P313" i="2"/>
  <c r="P312" i="2"/>
  <c r="P337" i="2"/>
  <c r="P336" i="2" s="1"/>
  <c r="P329" i="2" s="1"/>
  <c r="P319" i="2"/>
  <c r="O247" i="2"/>
  <c r="P247" i="2" s="1"/>
  <c r="P290" i="2"/>
  <c r="P322" i="2"/>
  <c r="O241" i="2"/>
  <c r="P241" i="2" s="1"/>
  <c r="O203" i="2"/>
  <c r="P203" i="2" s="1"/>
  <c r="N186" i="2"/>
  <c r="N170" i="2"/>
  <c r="D272" i="2"/>
  <c r="M189" i="2"/>
  <c r="M183" i="2"/>
  <c r="N183" i="2"/>
  <c r="M180" i="2"/>
  <c r="N180" i="2" s="1"/>
  <c r="M173" i="2"/>
  <c r="N173" i="2"/>
  <c r="O173" i="2" s="1"/>
  <c r="M167" i="2"/>
  <c r="N167" i="2" s="1"/>
  <c r="O218" i="2"/>
  <c r="P218" i="2" s="1"/>
  <c r="N275" i="2"/>
  <c r="O245" i="2"/>
  <c r="P245" i="2"/>
  <c r="N205" i="2"/>
  <c r="O205" i="2" s="1"/>
  <c r="O212" i="2"/>
  <c r="P212" i="2" s="1"/>
  <c r="N188" i="2"/>
  <c r="O188" i="2"/>
  <c r="M179" i="2"/>
  <c r="N179" i="2" s="1"/>
  <c r="M176" i="2"/>
  <c r="N172" i="2"/>
  <c r="O172" i="2" s="1"/>
  <c r="P188" i="2"/>
  <c r="O248" i="2"/>
  <c r="P248" i="2" s="1"/>
  <c r="N216" i="2"/>
  <c r="O239" i="2"/>
  <c r="P239" i="2" s="1"/>
  <c r="O236" i="2"/>
  <c r="P236" i="2" s="1"/>
  <c r="N201" i="2"/>
  <c r="O201" i="2" s="1"/>
  <c r="I75" i="2"/>
  <c r="I74" i="2"/>
  <c r="I73" i="2" s="1"/>
  <c r="I72" i="2" s="1"/>
  <c r="E272" i="2"/>
  <c r="N166" i="2"/>
  <c r="M175" i="2"/>
  <c r="N175" i="2"/>
  <c r="O175" i="2" s="1"/>
  <c r="N168" i="2"/>
  <c r="O168" i="2" s="1"/>
  <c r="P191" i="2"/>
  <c r="O249" i="2"/>
  <c r="P249" i="2"/>
  <c r="O263" i="2"/>
  <c r="P263" i="2" s="1"/>
  <c r="O278" i="2"/>
  <c r="N271" i="2"/>
  <c r="O228" i="2"/>
  <c r="P228" i="2"/>
  <c r="N197" i="2"/>
  <c r="P220" i="2"/>
  <c r="E85" i="2"/>
  <c r="O178" i="2"/>
  <c r="P178" i="2"/>
  <c r="O187" i="2"/>
  <c r="P187" i="2" s="1"/>
  <c r="O171" i="2"/>
  <c r="P171" i="2"/>
  <c r="L165" i="2"/>
  <c r="K429" i="2"/>
  <c r="F461" i="2"/>
  <c r="I311" i="2"/>
  <c r="I310" i="2" s="1"/>
  <c r="I295" i="2" s="1"/>
  <c r="M486" i="2"/>
  <c r="O445" i="2"/>
  <c r="L557" i="2"/>
  <c r="J272" i="2"/>
  <c r="J386" i="2"/>
  <c r="J385" i="2" s="1"/>
  <c r="J509" i="2"/>
  <c r="N618" i="2"/>
  <c r="N617" i="2" s="1"/>
  <c r="N616" i="2" s="1"/>
  <c r="J618" i="2"/>
  <c r="J617" i="2"/>
  <c r="J616" i="2" s="1"/>
  <c r="K103" i="2"/>
  <c r="M103" i="2"/>
  <c r="J581" i="2"/>
  <c r="M557" i="2"/>
  <c r="M344" i="2"/>
  <c r="K573" i="2"/>
  <c r="L509" i="2"/>
  <c r="K85" i="2"/>
  <c r="G85" i="2"/>
  <c r="I272" i="2"/>
  <c r="J52" i="2"/>
  <c r="F272" i="2"/>
  <c r="I591" i="2"/>
  <c r="N103" i="2"/>
  <c r="J103" i="2"/>
  <c r="J102" i="2" s="1"/>
  <c r="G75" i="2"/>
  <c r="G74" i="2" s="1"/>
  <c r="G73" i="2" s="1"/>
  <c r="G272" i="2"/>
  <c r="M33" i="2"/>
  <c r="P60" i="2"/>
  <c r="P98" i="2"/>
  <c r="K386" i="2"/>
  <c r="K385" i="2" s="1"/>
  <c r="G329" i="2"/>
  <c r="J296" i="2"/>
  <c r="F296" i="2"/>
  <c r="L486" i="2"/>
  <c r="F509" i="2"/>
  <c r="D344" i="2"/>
  <c r="G616" i="2"/>
  <c r="G602" i="2"/>
  <c r="I509" i="2"/>
  <c r="F112" i="2"/>
  <c r="F111" i="2" s="1"/>
  <c r="F108" i="2" s="1"/>
  <c r="H329" i="2"/>
  <c r="H344" i="2"/>
  <c r="H310" i="2" s="1"/>
  <c r="H296" i="2"/>
  <c r="H295" i="2" s="1"/>
  <c r="H294" i="2" s="1"/>
  <c r="H293" i="2" s="1"/>
  <c r="H386" i="2"/>
  <c r="H385" i="2" s="1"/>
  <c r="H429" i="2"/>
  <c r="H445" i="2"/>
  <c r="H428" i="2" s="1"/>
  <c r="P7" i="2"/>
  <c r="M17" i="2"/>
  <c r="N344" i="2"/>
  <c r="E461" i="2"/>
  <c r="H85" i="2"/>
  <c r="J85" i="2"/>
  <c r="F85" i="2"/>
  <c r="J75" i="2"/>
  <c r="J74" i="2" s="1"/>
  <c r="J73" i="2" s="1"/>
  <c r="J72" i="2" s="1"/>
  <c r="E329" i="2"/>
  <c r="E310" i="2" s="1"/>
  <c r="E295" i="2" s="1"/>
  <c r="E294" i="2" s="1"/>
  <c r="E293" i="2" s="1"/>
  <c r="E344" i="2"/>
  <c r="E296" i="2"/>
  <c r="E386" i="2"/>
  <c r="E385" i="2" s="1"/>
  <c r="E429" i="2"/>
  <c r="E428" i="2" s="1"/>
  <c r="E445" i="2"/>
  <c r="I461" i="2"/>
  <c r="G112" i="2"/>
  <c r="G111" i="2" s="1"/>
  <c r="G108" i="2" s="1"/>
  <c r="G102" i="2" s="1"/>
  <c r="O103" i="2"/>
  <c r="I581" i="2"/>
  <c r="J557" i="2"/>
  <c r="M509" i="2"/>
  <c r="I486" i="2"/>
  <c r="I460" i="2"/>
  <c r="I557" i="2"/>
  <c r="K344" i="2"/>
  <c r="K11" i="2"/>
  <c r="K6" i="2" s="1"/>
  <c r="K5" i="2" s="1"/>
  <c r="K4" i="2" s="1"/>
  <c r="E11" i="2"/>
  <c r="E6" i="2" s="1"/>
  <c r="E5" i="2" s="1"/>
  <c r="H75" i="2"/>
  <c r="H74" i="2" s="1"/>
  <c r="H73" i="2" s="1"/>
  <c r="H72" i="2" s="1"/>
  <c r="M25" i="2"/>
  <c r="M13" i="2"/>
  <c r="M12" i="2" s="1"/>
  <c r="M11" i="2" s="1"/>
  <c r="M6" i="2" s="1"/>
  <c r="M5" i="2" s="1"/>
  <c r="M4" i="2" s="1"/>
  <c r="P650" i="2"/>
  <c r="P649" i="2" s="1"/>
  <c r="P648" i="2" s="1"/>
  <c r="P608" i="2"/>
  <c r="P607" i="2" s="1"/>
  <c r="P603" i="2"/>
  <c r="P602" i="2" s="1"/>
  <c r="J344" i="2"/>
  <c r="J310" i="2" s="1"/>
  <c r="J295" i="2" s="1"/>
  <c r="J294" i="2" s="1"/>
  <c r="J293" i="2" s="1"/>
  <c r="K329" i="2"/>
  <c r="M38" i="2"/>
  <c r="M37" i="2" s="1"/>
  <c r="N445" i="2"/>
  <c r="D75" i="2"/>
  <c r="D74" i="2" s="1"/>
  <c r="D73" i="2" s="1"/>
  <c r="D72" i="2" s="1"/>
  <c r="P44" i="2"/>
  <c r="N19" i="2"/>
  <c r="O19" i="2" s="1"/>
  <c r="P19" i="2" s="1"/>
  <c r="L76" i="2"/>
  <c r="L75" i="2"/>
  <c r="L74" i="2" s="1"/>
  <c r="L73" i="2" s="1"/>
  <c r="L72" i="2" s="1"/>
  <c r="E112" i="2"/>
  <c r="E111" i="2" s="1"/>
  <c r="E108" i="2" s="1"/>
  <c r="E102" i="2" s="1"/>
  <c r="P296" i="2"/>
  <c r="M573" i="2"/>
  <c r="F329" i="2"/>
  <c r="N602" i="2"/>
  <c r="F344" i="2"/>
  <c r="L272" i="2"/>
  <c r="H272" i="2"/>
  <c r="P594" i="2"/>
  <c r="P593" i="2" s="1"/>
  <c r="P592" i="2" s="1"/>
  <c r="J445" i="2"/>
  <c r="G581" i="2"/>
  <c r="F311" i="2"/>
  <c r="O591" i="2"/>
  <c r="D557" i="2"/>
  <c r="D556" i="2"/>
  <c r="D461" i="2"/>
  <c r="J429" i="2"/>
  <c r="P568" i="2"/>
  <c r="P567" i="2"/>
  <c r="N21" i="2"/>
  <c r="K670" i="2"/>
  <c r="M329" i="2"/>
  <c r="I329" i="2"/>
  <c r="I5" i="2"/>
  <c r="I4" i="2" s="1"/>
  <c r="I52" i="2"/>
  <c r="I85" i="2"/>
  <c r="I106" i="2"/>
  <c r="I103" i="2"/>
  <c r="I112" i="2"/>
  <c r="I111" i="2" s="1"/>
  <c r="I108" i="2" s="1"/>
  <c r="I102" i="2" s="1"/>
  <c r="I296" i="2"/>
  <c r="I344" i="2"/>
  <c r="I386" i="2"/>
  <c r="I385" i="2" s="1"/>
  <c r="I439" i="2"/>
  <c r="I429" i="2" s="1"/>
  <c r="I428" i="2" s="1"/>
  <c r="I445" i="2"/>
  <c r="I602" i="2"/>
  <c r="I590" i="2" s="1"/>
  <c r="I670" i="2"/>
  <c r="I822" i="2" s="1"/>
  <c r="P431" i="2"/>
  <c r="P430" i="2"/>
  <c r="H103" i="2"/>
  <c r="O26" i="2"/>
  <c r="P26" i="2" s="1"/>
  <c r="P25" i="2" s="1"/>
  <c r="H557" i="2"/>
  <c r="H556" i="2" s="1"/>
  <c r="J573" i="2"/>
  <c r="G344" i="2"/>
  <c r="N29" i="2"/>
  <c r="O32" i="2"/>
  <c r="P32" i="2" s="1"/>
  <c r="O38" i="2"/>
  <c r="O37" i="2" s="1"/>
  <c r="P578" i="2"/>
  <c r="P577" i="2" s="1"/>
  <c r="P573" i="2" s="1"/>
  <c r="K445" i="2"/>
  <c r="G445" i="2"/>
  <c r="F429" i="2"/>
  <c r="F428" i="2" s="1"/>
  <c r="F445" i="2"/>
  <c r="D386" i="2"/>
  <c r="D385" i="2" s="1"/>
  <c r="D534" i="2"/>
  <c r="D528" i="2" s="1"/>
  <c r="K591" i="2"/>
  <c r="K617" i="2"/>
  <c r="K616" i="2" s="1"/>
  <c r="L445" i="2"/>
  <c r="L103" i="2"/>
  <c r="G103" i="2"/>
  <c r="M76" i="2"/>
  <c r="O76" i="2"/>
  <c r="O75" i="2"/>
  <c r="O74" i="2" s="1"/>
  <c r="P558" i="2"/>
  <c r="P562" i="2"/>
  <c r="P557" i="2"/>
  <c r="P556" i="2" s="1"/>
  <c r="M461" i="2"/>
  <c r="N557" i="2"/>
  <c r="M445" i="2"/>
  <c r="N573" i="2"/>
  <c r="O602" i="2"/>
  <c r="P450" i="2"/>
  <c r="K311" i="2"/>
  <c r="E75" i="2"/>
  <c r="E74" i="2" s="1"/>
  <c r="E73" i="2" s="1"/>
  <c r="E72" i="2" s="1"/>
  <c r="L573" i="2"/>
  <c r="D329" i="2"/>
  <c r="D310" i="2" s="1"/>
  <c r="G296" i="2"/>
  <c r="D656" i="2"/>
  <c r="H534" i="2"/>
  <c r="H528" i="2"/>
  <c r="M591" i="2"/>
  <c r="E557" i="2"/>
  <c r="E556" i="2" s="1"/>
  <c r="K486" i="2"/>
  <c r="K460" i="2" s="1"/>
  <c r="K459" i="2" s="1"/>
  <c r="G486" i="2"/>
  <c r="K461" i="2"/>
  <c r="P24" i="2"/>
  <c r="L461" i="2"/>
  <c r="L460" i="2" s="1"/>
  <c r="M602" i="2"/>
  <c r="L429" i="2"/>
  <c r="P107" i="2"/>
  <c r="P106" i="2"/>
  <c r="P103" i="2" s="1"/>
  <c r="P439" i="2"/>
  <c r="N25" i="2"/>
  <c r="O27" i="2"/>
  <c r="P41" i="2"/>
  <c r="N38" i="2"/>
  <c r="N37" i="2" s="1"/>
  <c r="D670" i="2"/>
  <c r="D822" i="2" s="1"/>
  <c r="F670" i="2"/>
  <c r="F822" i="2" s="1"/>
  <c r="P672" i="2"/>
  <c r="J486" i="2"/>
  <c r="F486" i="2"/>
  <c r="O43" i="2"/>
  <c r="P43" i="2" s="1"/>
  <c r="P42" i="2" s="1"/>
  <c r="H111" i="2"/>
  <c r="J602" i="2"/>
  <c r="D602" i="2"/>
  <c r="D591" i="2"/>
  <c r="D590" i="2" s="1"/>
  <c r="G556" i="2"/>
  <c r="D486" i="2"/>
  <c r="P675" i="2"/>
  <c r="G386" i="2"/>
  <c r="G385" i="2" s="1"/>
  <c r="E534" i="2"/>
  <c r="E528" i="2"/>
  <c r="G670" i="2"/>
  <c r="G822" i="2" s="1"/>
  <c r="D429" i="2"/>
  <c r="D428" i="2" s="1"/>
  <c r="O36" i="2"/>
  <c r="P36" i="2" s="1"/>
  <c r="E670" i="2"/>
  <c r="E822" i="2" s="1"/>
  <c r="P671" i="2"/>
  <c r="P598" i="2"/>
  <c r="P597" i="2"/>
  <c r="P591" i="2" s="1"/>
  <c r="O509" i="2"/>
  <c r="J479" i="2"/>
  <c r="K581" i="2"/>
  <c r="G311" i="2"/>
  <c r="G310" i="2" s="1"/>
  <c r="G295" i="2" s="1"/>
  <c r="G294" i="2" s="1"/>
  <c r="G293" i="2" s="1"/>
  <c r="K112" i="2"/>
  <c r="K111" i="2" s="1"/>
  <c r="K108" i="2" s="1"/>
  <c r="K102" i="2" s="1"/>
  <c r="E103" i="2"/>
  <c r="G534" i="2"/>
  <c r="G658" i="2"/>
  <c r="G657" i="2" s="1"/>
  <c r="G656" i="2" s="1"/>
  <c r="D296" i="2"/>
  <c r="F52" i="2"/>
  <c r="L85" i="2"/>
  <c r="D112" i="2"/>
  <c r="D111" i="2" s="1"/>
  <c r="D108" i="2" s="1"/>
  <c r="D102" i="2" s="1"/>
  <c r="P34" i="2"/>
  <c r="P16" i="2"/>
  <c r="H670" i="2"/>
  <c r="H822" i="2" s="1"/>
  <c r="J670" i="2"/>
  <c r="J822" i="2" s="1"/>
  <c r="F386" i="2"/>
  <c r="F385" i="2" s="1"/>
  <c r="P28" i="2"/>
  <c r="F103" i="2"/>
  <c r="F102" i="2" s="1"/>
  <c r="F75" i="2"/>
  <c r="F74" i="2" s="1"/>
  <c r="F73" i="2" s="1"/>
  <c r="F72" i="2" s="1"/>
  <c r="G52" i="2"/>
  <c r="O115" i="2"/>
  <c r="P115" i="2" s="1"/>
  <c r="D311" i="2"/>
  <c r="N163" i="2"/>
  <c r="O163" i="2" s="1"/>
  <c r="N162" i="2"/>
  <c r="O162" i="2" s="1"/>
  <c r="P162" i="2" s="1"/>
  <c r="P164" i="2"/>
  <c r="N116" i="2"/>
  <c r="O116" i="2" s="1"/>
  <c r="P116" i="2" s="1"/>
  <c r="P160" i="2"/>
  <c r="P155" i="2"/>
  <c r="P149" i="2"/>
  <c r="P144" i="2"/>
  <c r="P139" i="2"/>
  <c r="P133" i="2"/>
  <c r="P128" i="2"/>
  <c r="P123" i="2"/>
  <c r="P117" i="2"/>
  <c r="P158" i="2"/>
  <c r="P154" i="2"/>
  <c r="P150" i="2"/>
  <c r="P146" i="2"/>
  <c r="P142" i="2"/>
  <c r="P138" i="2"/>
  <c r="P134" i="2"/>
  <c r="P130" i="2"/>
  <c r="P126" i="2"/>
  <c r="P122" i="2"/>
  <c r="P118" i="2"/>
  <c r="K428" i="2"/>
  <c r="O167" i="2"/>
  <c r="P167" i="2" s="1"/>
  <c r="P175" i="2"/>
  <c r="O183" i="2"/>
  <c r="O216" i="2"/>
  <c r="P216" i="2" s="1"/>
  <c r="L556" i="2"/>
  <c r="K556" i="2"/>
  <c r="O180" i="2"/>
  <c r="P180" i="2" s="1"/>
  <c r="O170" i="2"/>
  <c r="P170" i="2" s="1"/>
  <c r="O186" i="2"/>
  <c r="P186" i="2" s="1"/>
  <c r="P172" i="2"/>
  <c r="N176" i="2"/>
  <c r="O176" i="2" s="1"/>
  <c r="O197" i="2"/>
  <c r="O271" i="2"/>
  <c r="P271" i="2" s="1"/>
  <c r="P275" i="2"/>
  <c r="P279" i="2"/>
  <c r="P278" i="2" s="1"/>
  <c r="P168" i="2"/>
  <c r="P205" i="2"/>
  <c r="P173" i="2"/>
  <c r="G72" i="2"/>
  <c r="J428" i="2"/>
  <c r="F460" i="2"/>
  <c r="F459" i="2" s="1"/>
  <c r="M460" i="2"/>
  <c r="M459" i="2" s="1"/>
  <c r="M556" i="2"/>
  <c r="O590" i="2"/>
  <c r="D460" i="2"/>
  <c r="D459" i="2" s="1"/>
  <c r="J556" i="2"/>
  <c r="H108" i="2"/>
  <c r="H102" i="2" s="1"/>
  <c r="O25" i="2"/>
  <c r="K310" i="2"/>
  <c r="F310" i="2"/>
  <c r="F295" i="2"/>
  <c r="F294" i="2" s="1"/>
  <c r="F293" i="2" s="1"/>
  <c r="D295" i="2"/>
  <c r="D294" i="2" s="1"/>
  <c r="D293" i="2" s="1"/>
  <c r="L428" i="2"/>
  <c r="P27" i="2"/>
  <c r="P79" i="2"/>
  <c r="N556" i="2"/>
  <c r="J460" i="2"/>
  <c r="J459" i="2" s="1"/>
  <c r="P197" i="2"/>
  <c r="L386" i="2"/>
  <c r="L385" i="2" s="1"/>
  <c r="L294" i="2" s="1"/>
  <c r="L293" i="2" s="1"/>
  <c r="L676" i="2"/>
  <c r="M676" i="2"/>
  <c r="M386" i="2"/>
  <c r="M385" i="2" s="1"/>
  <c r="M670" i="2"/>
  <c r="M822" i="2" s="1"/>
  <c r="N676" i="2"/>
  <c r="N670" i="2" s="1"/>
  <c r="N386" i="2"/>
  <c r="O676" i="2"/>
  <c r="O386" i="2"/>
  <c r="P211" i="2"/>
  <c r="M75" i="2"/>
  <c r="M74" i="2"/>
  <c r="M73" i="2" s="1"/>
  <c r="M72" i="2" s="1"/>
  <c r="P78" i="2"/>
  <c r="P76" i="2" s="1"/>
  <c r="P75" i="2" s="1"/>
  <c r="P74" i="2" s="1"/>
  <c r="N76" i="2"/>
  <c r="N75" i="2" s="1"/>
  <c r="N74" i="2" s="1"/>
  <c r="O667" i="2"/>
  <c r="N667" i="2"/>
  <c r="O662" i="2"/>
  <c r="O661" i="2" s="1"/>
  <c r="P663" i="2"/>
  <c r="P662" i="2"/>
  <c r="P661" i="2" s="1"/>
  <c r="P658" i="2" s="1"/>
  <c r="P657" i="2" s="1"/>
  <c r="P656" i="2" s="1"/>
  <c r="P668" i="2"/>
  <c r="P667" i="2" s="1"/>
  <c r="P669" i="2"/>
  <c r="N662" i="2"/>
  <c r="N661" i="2" s="1"/>
  <c r="P586" i="2"/>
  <c r="P585" i="2" s="1"/>
  <c r="P584" i="2" s="1"/>
  <c r="P581" i="2" s="1"/>
  <c r="O585" i="2"/>
  <c r="O584" i="2" s="1"/>
  <c r="O581" i="2" s="1"/>
  <c r="L459" i="2"/>
  <c r="P542" i="2"/>
  <c r="P541" i="2" s="1"/>
  <c r="P537" i="2" s="1"/>
  <c r="P534" i="2" s="1"/>
  <c r="P528" i="2" s="1"/>
  <c r="N541" i="2"/>
  <c r="N537" i="2" s="1"/>
  <c r="N534" i="2" s="1"/>
  <c r="N528" i="2" s="1"/>
  <c r="P536" i="2"/>
  <c r="P535" i="2" s="1"/>
  <c r="O535" i="2"/>
  <c r="P811" i="2"/>
  <c r="N809" i="2"/>
  <c r="P95" i="2"/>
  <c r="P94" i="2" s="1"/>
  <c r="N94" i="2"/>
  <c r="P92" i="2"/>
  <c r="M88" i="2"/>
  <c r="M85" i="2" s="1"/>
  <c r="N90" i="2"/>
  <c r="O658" i="2"/>
  <c r="O657" i="2" s="1"/>
  <c r="O656" i="2" s="1"/>
  <c r="N658" i="2"/>
  <c r="N657" i="2" s="1"/>
  <c r="N656" i="2" s="1"/>
  <c r="O541" i="2"/>
  <c r="O537" i="2"/>
  <c r="O534" i="2" s="1"/>
  <c r="O528" i="2" s="1"/>
  <c r="P276" i="2"/>
  <c r="P90" i="2"/>
  <c r="O88" i="2"/>
  <c r="O85" i="2" s="1"/>
  <c r="P480" i="2"/>
  <c r="P373" i="2"/>
  <c r="B27" i="10"/>
  <c r="B17" i="10"/>
  <c r="B31" i="10"/>
  <c r="N189" i="2"/>
  <c r="O189" i="2" s="1"/>
  <c r="O50" i="2"/>
  <c r="O48" i="2"/>
  <c r="O47" i="2" s="1"/>
  <c r="O46" i="2" s="1"/>
  <c r="N48" i="2"/>
  <c r="N47" i="2"/>
  <c r="N46" i="2" s="1"/>
  <c r="P50" i="2"/>
  <c r="P623" i="2"/>
  <c r="P618" i="2"/>
  <c r="P617" i="2" s="1"/>
  <c r="P616" i="2" s="1"/>
  <c r="O45" i="2"/>
  <c r="N42" i="2"/>
  <c r="P53" i="2"/>
  <c r="O152" i="2"/>
  <c r="P152" i="2" s="1"/>
  <c r="N120" i="2"/>
  <c r="O120" i="2" s="1"/>
  <c r="P120" i="2" s="1"/>
  <c r="M114" i="2"/>
  <c r="M42" i="2"/>
  <c r="P51" i="2"/>
  <c r="O135" i="2"/>
  <c r="P135" i="2" s="1"/>
  <c r="P317" i="2"/>
  <c r="O358" i="2"/>
  <c r="P358" i="2"/>
  <c r="O673" i="2"/>
  <c r="P379" i="2"/>
  <c r="N435" i="2"/>
  <c r="M434" i="2"/>
  <c r="M429" i="2" s="1"/>
  <c r="M428" i="2" s="1"/>
  <c r="P183" i="2"/>
  <c r="P445" i="2"/>
  <c r="E486" i="2"/>
  <c r="E460" i="2" s="1"/>
  <c r="E459" i="2" s="1"/>
  <c r="K296" i="2"/>
  <c r="K295" i="2"/>
  <c r="K294" i="2" s="1"/>
  <c r="K293" i="2" s="1"/>
  <c r="O23" i="2"/>
  <c r="P23" i="2"/>
  <c r="O31" i="2"/>
  <c r="O29" i="2" s="1"/>
  <c r="O35" i="2"/>
  <c r="O33" i="2"/>
  <c r="N33" i="2"/>
  <c r="P260" i="2"/>
  <c r="K73" i="2"/>
  <c r="K72" i="2"/>
  <c r="K822" i="2"/>
  <c r="N68" i="2"/>
  <c r="N64" i="2" s="1"/>
  <c r="N52" i="2" s="1"/>
  <c r="O70" i="2"/>
  <c r="O68" i="2"/>
  <c r="O64" i="2" s="1"/>
  <c r="O52" i="2" s="1"/>
  <c r="G6" i="2"/>
  <c r="G5" i="2"/>
  <c r="G4" i="2" s="1"/>
  <c r="J12" i="2"/>
  <c r="J11" i="2" s="1"/>
  <c r="J6" i="2" s="1"/>
  <c r="J5" i="2" s="1"/>
  <c r="J4" i="2" s="1"/>
  <c r="J3" i="2" s="1"/>
  <c r="F12" i="2"/>
  <c r="F11" i="2" s="1"/>
  <c r="F6" i="2" s="1"/>
  <c r="F5" i="2"/>
  <c r="F4" i="2" s="1"/>
  <c r="F3" i="2" s="1"/>
  <c r="G528" i="2"/>
  <c r="P690" i="2"/>
  <c r="O15" i="2"/>
  <c r="O13" i="2" s="1"/>
  <c r="N13" i="2"/>
  <c r="O22" i="2"/>
  <c r="O21" i="2" s="1"/>
  <c r="P22" i="2"/>
  <c r="P21" i="2" s="1"/>
  <c r="N157" i="2"/>
  <c r="O157" i="2" s="1"/>
  <c r="P157" i="2" s="1"/>
  <c r="O137" i="2"/>
  <c r="P137" i="2" s="1"/>
  <c r="O166" i="2"/>
  <c r="P166" i="2"/>
  <c r="N184" i="2"/>
  <c r="O184" i="2" s="1"/>
  <c r="N18" i="2"/>
  <c r="P39" i="2"/>
  <c r="P38" i="2" s="1"/>
  <c r="P37" i="2" s="1"/>
  <c r="O159" i="2"/>
  <c r="P159" i="2"/>
  <c r="N156" i="2"/>
  <c r="O156" i="2" s="1"/>
  <c r="P145" i="2"/>
  <c r="O141" i="2"/>
  <c r="P141" i="2" s="1"/>
  <c r="P136" i="2"/>
  <c r="O132" i="2"/>
  <c r="P132" i="2"/>
  <c r="P125" i="2"/>
  <c r="N119" i="2"/>
  <c r="M190" i="2"/>
  <c r="N190" i="2"/>
  <c r="G509" i="2"/>
  <c r="G460" i="2" s="1"/>
  <c r="G459" i="2" s="1"/>
  <c r="P161" i="2"/>
  <c r="P153" i="2"/>
  <c r="P151" i="2"/>
  <c r="N148" i="2"/>
  <c r="O148" i="2"/>
  <c r="P148" i="2" s="1"/>
  <c r="P143" i="2"/>
  <c r="N129" i="2"/>
  <c r="O129" i="2"/>
  <c r="N177" i="2"/>
  <c r="O177" i="2" s="1"/>
  <c r="M222" i="2"/>
  <c r="N222" i="2"/>
  <c r="O222" i="2" s="1"/>
  <c r="M253" i="2"/>
  <c r="N253" i="2" s="1"/>
  <c r="M269" i="2"/>
  <c r="M268" i="2" s="1"/>
  <c r="N270" i="2"/>
  <c r="N291" i="2"/>
  <c r="M289" i="2"/>
  <c r="M288" i="2" s="1"/>
  <c r="M287" i="2" s="1"/>
  <c r="N318" i="2"/>
  <c r="M315" i="2"/>
  <c r="M311" i="2" s="1"/>
  <c r="M310" i="2" s="1"/>
  <c r="O324" i="2"/>
  <c r="P324" i="2"/>
  <c r="O813" i="2"/>
  <c r="O809" i="2" s="1"/>
  <c r="N147" i="2"/>
  <c r="O147" i="2"/>
  <c r="P147" i="2" s="1"/>
  <c r="O140" i="2"/>
  <c r="P140" i="2" s="1"/>
  <c r="O131" i="2"/>
  <c r="P131" i="2" s="1"/>
  <c r="P124" i="2"/>
  <c r="N121" i="2"/>
  <c r="O121" i="2"/>
  <c r="N207" i="2"/>
  <c r="O207" i="2" s="1"/>
  <c r="M194" i="2"/>
  <c r="L192" i="2"/>
  <c r="L112" i="2" s="1"/>
  <c r="L111" i="2" s="1"/>
  <c r="L108" i="2" s="1"/>
  <c r="L102" i="2" s="1"/>
  <c r="N213" i="2"/>
  <c r="P386" i="2"/>
  <c r="N181" i="2"/>
  <c r="O181" i="2"/>
  <c r="M193" i="2"/>
  <c r="N193" i="2" s="1"/>
  <c r="M200" i="2"/>
  <c r="N200" i="2"/>
  <c r="M231" i="2"/>
  <c r="N231" i="2"/>
  <c r="O238" i="2"/>
  <c r="P238" i="2"/>
  <c r="M266" i="2"/>
  <c r="N266" i="2" s="1"/>
  <c r="N259" i="2"/>
  <c r="O259" i="2" s="1"/>
  <c r="N256" i="2"/>
  <c r="O256" i="2"/>
  <c r="P256" i="2" s="1"/>
  <c r="N252" i="2"/>
  <c r="O252" i="2" s="1"/>
  <c r="N246" i="2"/>
  <c r="O244" i="2"/>
  <c r="P244" i="2" s="1"/>
  <c r="O378" i="2"/>
  <c r="O375" i="2"/>
  <c r="O416" i="2"/>
  <c r="P416" i="2" s="1"/>
  <c r="O467" i="2"/>
  <c r="O472" i="2"/>
  <c r="O471" i="2" s="1"/>
  <c r="O470" i="2" s="1"/>
  <c r="N490" i="2"/>
  <c r="O490" i="2" s="1"/>
  <c r="N209" i="2"/>
  <c r="O209" i="2" s="1"/>
  <c r="P209" i="2" s="1"/>
  <c r="N199" i="2"/>
  <c r="O199" i="2" s="1"/>
  <c r="O195" i="2"/>
  <c r="P195" i="2" s="1"/>
  <c r="M219" i="2"/>
  <c r="N230" i="2"/>
  <c r="O230" i="2" s="1"/>
  <c r="M225" i="2"/>
  <c r="N225" i="2" s="1"/>
  <c r="O225" i="2"/>
  <c r="P225" i="2" s="1"/>
  <c r="M262" i="2"/>
  <c r="N262" i="2" s="1"/>
  <c r="M255" i="2"/>
  <c r="M283" i="2"/>
  <c r="N283" i="2" s="1"/>
  <c r="N282" i="2"/>
  <c r="N281" i="2" s="1"/>
  <c r="N280" i="2" s="1"/>
  <c r="O357" i="2"/>
  <c r="N359" i="2"/>
  <c r="O359" i="2" s="1"/>
  <c r="N413" i="2"/>
  <c r="M202" i="2"/>
  <c r="N202" i="2" s="1"/>
  <c r="M198" i="2"/>
  <c r="M214" i="2"/>
  <c r="N214" i="2" s="1"/>
  <c r="O223" i="2"/>
  <c r="P223" i="2"/>
  <c r="N224" i="2"/>
  <c r="O224" i="2" s="1"/>
  <c r="M237" i="2"/>
  <c r="N237" i="2"/>
  <c r="O264" i="2"/>
  <c r="P264" i="2" s="1"/>
  <c r="O261" i="2"/>
  <c r="P261" i="2"/>
  <c r="N257" i="2"/>
  <c r="O257" i="2" s="1"/>
  <c r="N254" i="2"/>
  <c r="O254" i="2"/>
  <c r="P254" i="2" s="1"/>
  <c r="M274" i="2"/>
  <c r="N274" i="2" s="1"/>
  <c r="O369" i="2"/>
  <c r="P369" i="2" s="1"/>
  <c r="O420" i="2"/>
  <c r="P420" i="2"/>
  <c r="N185" i="2"/>
  <c r="O185" i="2" s="1"/>
  <c r="N174" i="2"/>
  <c r="N169" i="2"/>
  <c r="O251" i="2"/>
  <c r="P251" i="2" s="1"/>
  <c r="N204" i="2"/>
  <c r="N226" i="2"/>
  <c r="N265" i="2"/>
  <c r="O265" i="2" s="1"/>
  <c r="N258" i="2"/>
  <c r="O258" i="2" s="1"/>
  <c r="N242" i="2"/>
  <c r="O242" i="2" s="1"/>
  <c r="P91" i="2"/>
  <c r="N93" i="2"/>
  <c r="N88" i="2"/>
  <c r="N85" i="2" s="1"/>
  <c r="N367" i="2"/>
  <c r="P367" i="2" s="1"/>
  <c r="O348" i="2"/>
  <c r="O347" i="2" s="1"/>
  <c r="O344" i="2" s="1"/>
  <c r="P348" i="2"/>
  <c r="P347" i="2" s="1"/>
  <c r="P344" i="2" s="1"/>
  <c r="O411" i="2"/>
  <c r="P411" i="2" s="1"/>
  <c r="P406" i="2"/>
  <c r="P407" i="2"/>
  <c r="M370" i="2"/>
  <c r="N370" i="2" s="1"/>
  <c r="O370" i="2" s="1"/>
  <c r="O193" i="2"/>
  <c r="P193" i="2" s="1"/>
  <c r="P93" i="2"/>
  <c r="P224" i="2"/>
  <c r="O214" i="2"/>
  <c r="P357" i="2"/>
  <c r="O283" i="2"/>
  <c r="M282" i="2"/>
  <c r="M281" i="2" s="1"/>
  <c r="M280" i="2"/>
  <c r="O282" i="2"/>
  <c r="O281" i="2" s="1"/>
  <c r="O280" i="2" s="1"/>
  <c r="P199" i="2"/>
  <c r="P467" i="2"/>
  <c r="P378" i="2"/>
  <c r="P375" i="2"/>
  <c r="O226" i="2"/>
  <c r="P226" i="2" s="1"/>
  <c r="P121" i="2"/>
  <c r="O318" i="2"/>
  <c r="O315" i="2" s="1"/>
  <c r="O311" i="2" s="1"/>
  <c r="N315" i="2"/>
  <c r="N311" i="2" s="1"/>
  <c r="N310" i="2"/>
  <c r="O270" i="2"/>
  <c r="N269" i="2"/>
  <c r="N268" i="2" s="1"/>
  <c r="P222" i="2"/>
  <c r="P129" i="2"/>
  <c r="P31" i="2"/>
  <c r="P29" i="2"/>
  <c r="O413" i="2"/>
  <c r="N405" i="2"/>
  <c r="N385" i="2" s="1"/>
  <c r="N487" i="2"/>
  <c r="N486" i="2"/>
  <c r="N460" i="2" s="1"/>
  <c r="N459" i="2" s="1"/>
  <c r="P181" i="2"/>
  <c r="M240" i="2"/>
  <c r="P673" i="2"/>
  <c r="P813" i="2"/>
  <c r="P809" i="2" s="1"/>
  <c r="O670" i="2"/>
  <c r="O822" i="2"/>
  <c r="M165" i="2"/>
  <c r="P70" i="2"/>
  <c r="P68" i="2"/>
  <c r="P64" i="2"/>
  <c r="P52" i="2" s="1"/>
  <c r="O169" i="2"/>
  <c r="P169" i="2" s="1"/>
  <c r="O274" i="2"/>
  <c r="P274" i="2" s="1"/>
  <c r="P359" i="2"/>
  <c r="P472" i="2"/>
  <c r="P471" i="2"/>
  <c r="P470" i="2" s="1"/>
  <c r="O204" i="2"/>
  <c r="P204" i="2" s="1"/>
  <c r="O174" i="2"/>
  <c r="P174" i="2" s="1"/>
  <c r="O291" i="2"/>
  <c r="P291" i="2" s="1"/>
  <c r="P289" i="2" s="1"/>
  <c r="P288" i="2" s="1"/>
  <c r="P287" i="2" s="1"/>
  <c r="N289" i="2"/>
  <c r="N288" i="2" s="1"/>
  <c r="N287" i="2"/>
  <c r="P177" i="2"/>
  <c r="O119" i="2"/>
  <c r="N114" i="2"/>
  <c r="P156" i="2"/>
  <c r="P184" i="2"/>
  <c r="P35" i="2"/>
  <c r="P33" i="2"/>
  <c r="P185" i="2"/>
  <c r="P242" i="2"/>
  <c r="P258" i="2"/>
  <c r="O18" i="2"/>
  <c r="O17" i="2" s="1"/>
  <c r="N17" i="2"/>
  <c r="N12" i="2" s="1"/>
  <c r="N11" i="2"/>
  <c r="N6" i="2"/>
  <c r="N5" i="2" s="1"/>
  <c r="N4" i="2" s="1"/>
  <c r="O435" i="2"/>
  <c r="O434" i="2"/>
  <c r="O429" i="2"/>
  <c r="O428" i="2" s="1"/>
  <c r="N434" i="2"/>
  <c r="N429" i="2" s="1"/>
  <c r="N428" i="2" s="1"/>
  <c r="P45" i="2"/>
  <c r="O42" i="2"/>
  <c r="P48" i="2"/>
  <c r="P47" i="2" s="1"/>
  <c r="P46" i="2"/>
  <c r="P318" i="2"/>
  <c r="P315" i="2"/>
  <c r="P311" i="2" s="1"/>
  <c r="P435" i="2"/>
  <c r="P434" i="2" s="1"/>
  <c r="P429" i="2" s="1"/>
  <c r="P428" i="2" s="1"/>
  <c r="P119" i="2"/>
  <c r="O269" i="2"/>
  <c r="O268" i="2" s="1"/>
  <c r="P270" i="2"/>
  <c r="P269" i="2" s="1"/>
  <c r="P268" i="2" s="1"/>
  <c r="P490" i="2"/>
  <c r="P370" i="2" l="1"/>
  <c r="O366" i="2"/>
  <c r="O12" i="2"/>
  <c r="O11" i="2" s="1"/>
  <c r="O6" i="2" s="1"/>
  <c r="O5" i="2" s="1"/>
  <c r="O4" i="2" s="1"/>
  <c r="P253" i="2"/>
  <c r="G3" i="2"/>
  <c r="G823" i="2" s="1"/>
  <c r="P114" i="2"/>
  <c r="O114" i="2"/>
  <c r="O289" i="2"/>
  <c r="O288" i="2" s="1"/>
  <c r="O287" i="2" s="1"/>
  <c r="M366" i="2"/>
  <c r="M295" i="2" s="1"/>
  <c r="M294" i="2" s="1"/>
  <c r="M293" i="2" s="1"/>
  <c r="P15" i="2"/>
  <c r="P265" i="2"/>
  <c r="N255" i="2"/>
  <c r="O255" i="2"/>
  <c r="N73" i="2"/>
  <c r="N72" i="2" s="1"/>
  <c r="P179" i="2"/>
  <c r="N194" i="2"/>
  <c r="P194" i="2" s="1"/>
  <c r="O194" i="2"/>
  <c r="M192" i="2"/>
  <c r="M112" i="2" s="1"/>
  <c r="M111" i="2" s="1"/>
  <c r="M108" i="2" s="1"/>
  <c r="M102" i="2" s="1"/>
  <c r="M3" i="2" s="1"/>
  <c r="M823" i="2" s="1"/>
  <c r="K3" i="2"/>
  <c r="P18" i="2"/>
  <c r="P17" i="2" s="1"/>
  <c r="O253" i="2"/>
  <c r="N198" i="2"/>
  <c r="O198" i="2" s="1"/>
  <c r="M210" i="2"/>
  <c r="N219" i="2"/>
  <c r="O200" i="2"/>
  <c r="P200" i="2"/>
  <c r="P88" i="2"/>
  <c r="P85" i="2" s="1"/>
  <c r="P73" i="2" s="1"/>
  <c r="P72" i="2" s="1"/>
  <c r="N822" i="2"/>
  <c r="L670" i="2"/>
  <c r="L822" i="2" s="1"/>
  <c r="P676" i="2"/>
  <c r="P670" i="2" s="1"/>
  <c r="P822" i="2" s="1"/>
  <c r="P590" i="2"/>
  <c r="O73" i="2"/>
  <c r="O72" i="2" s="1"/>
  <c r="I294" i="2"/>
  <c r="I293" i="2" s="1"/>
  <c r="O246" i="2"/>
  <c r="O240" i="2" s="1"/>
  <c r="O237" i="2"/>
  <c r="P237" i="2"/>
  <c r="P413" i="2"/>
  <c r="P283" i="2"/>
  <c r="P282" i="2" s="1"/>
  <c r="P281" i="2" s="1"/>
  <c r="P280" i="2" s="1"/>
  <c r="O231" i="2"/>
  <c r="P231" i="2"/>
  <c r="O213" i="2"/>
  <c r="P213" i="2"/>
  <c r="O190" i="2"/>
  <c r="P190" i="2"/>
  <c r="M590" i="2"/>
  <c r="K590" i="2"/>
  <c r="P257" i="2"/>
  <c r="M273" i="2"/>
  <c r="M272" i="2" s="1"/>
  <c r="P259" i="2"/>
  <c r="P230" i="2"/>
  <c r="O202" i="2"/>
  <c r="P202" i="2" s="1"/>
  <c r="O262" i="2"/>
  <c r="P262" i="2" s="1"/>
  <c r="P252" i="2"/>
  <c r="O266" i="2"/>
  <c r="P266" i="2" s="1"/>
  <c r="P207" i="2"/>
  <c r="P189" i="2"/>
  <c r="P176" i="2"/>
  <c r="N591" i="2"/>
  <c r="N590" i="2" s="1"/>
  <c r="E590" i="2"/>
  <c r="J591" i="2"/>
  <c r="J590" i="2" s="1"/>
  <c r="J823" i="2" s="1"/>
  <c r="H591" i="2"/>
  <c r="H590" i="2" s="1"/>
  <c r="P214" i="2"/>
  <c r="P163" i="2"/>
  <c r="F591" i="2"/>
  <c r="F590" i="2" s="1"/>
  <c r="F823" i="2" s="1"/>
  <c r="P201" i="2"/>
  <c r="L590" i="2"/>
  <c r="O179" i="2"/>
  <c r="H460" i="2"/>
  <c r="H459" i="2" s="1"/>
  <c r="H3" i="2" s="1"/>
  <c r="H823" i="2" s="1"/>
  <c r="K658" i="2"/>
  <c r="K657" i="2" s="1"/>
  <c r="K656" i="2" s="1"/>
  <c r="E52" i="2"/>
  <c r="E4" i="2" s="1"/>
  <c r="E3" i="2" s="1"/>
  <c r="E823" i="2" s="1"/>
  <c r="D52" i="2"/>
  <c r="H658" i="2"/>
  <c r="H657" i="2" s="1"/>
  <c r="H656" i="2" s="1"/>
  <c r="I573" i="2"/>
  <c r="I556" i="2" s="1"/>
  <c r="I459" i="2" s="1"/>
  <c r="I3" i="2" s="1"/>
  <c r="I823" i="2" s="1"/>
  <c r="L5" i="2"/>
  <c r="L4" i="2" s="1"/>
  <c r="L3" i="2" s="1"/>
  <c r="L823" i="2" s="1"/>
  <c r="D5" i="2"/>
  <c r="D4" i="2" s="1"/>
  <c r="D3" i="2" s="1"/>
  <c r="D823" i="2" s="1"/>
  <c r="P14" i="2"/>
  <c r="P13" i="2" s="1"/>
  <c r="P12" i="2" s="1"/>
  <c r="P11" i="2" s="1"/>
  <c r="P6" i="2" s="1"/>
  <c r="P5" i="2" s="1"/>
  <c r="P4" i="2" s="1"/>
  <c r="O326" i="2"/>
  <c r="N360" i="2"/>
  <c r="O421" i="2"/>
  <c r="P421" i="2"/>
  <c r="P418" i="2"/>
  <c r="O418" i="2"/>
  <c r="O423" i="2"/>
  <c r="O422" i="2" s="1"/>
  <c r="O463" i="2"/>
  <c r="O462" i="2" s="1"/>
  <c r="O461" i="2" s="1"/>
  <c r="O460" i="2" s="1"/>
  <c r="O459" i="2" s="1"/>
  <c r="O468" i="2"/>
  <c r="O466" i="2" s="1"/>
  <c r="P468" i="2"/>
  <c r="P466" i="2" s="1"/>
  <c r="P494" i="2"/>
  <c r="P491" i="2" s="1"/>
  <c r="O494" i="2"/>
  <c r="O491" i="2" s="1"/>
  <c r="N361" i="2"/>
  <c r="O361" i="2" s="1"/>
  <c r="P361" i="2"/>
  <c r="O412" i="2"/>
  <c r="P412" i="2" s="1"/>
  <c r="O417" i="2"/>
  <c r="P417" i="2"/>
  <c r="P465" i="2"/>
  <c r="O465" i="2"/>
  <c r="O496" i="2"/>
  <c r="O495" i="2" s="1"/>
  <c r="P496" i="2"/>
  <c r="P495" i="2" s="1"/>
  <c r="P372" i="2"/>
  <c r="P371" i="2" s="1"/>
  <c r="P366" i="2" s="1"/>
  <c r="O329" i="2"/>
  <c r="O328" i="2"/>
  <c r="P328" i="2" s="1"/>
  <c r="O374" i="2"/>
  <c r="O371" i="2" s="1"/>
  <c r="P374" i="2"/>
  <c r="O415" i="2"/>
  <c r="P415" i="2" s="1"/>
  <c r="O464" i="2"/>
  <c r="P464" i="2"/>
  <c r="O488" i="2"/>
  <c r="O487" i="2" s="1"/>
  <c r="O486" i="2" s="1"/>
  <c r="P488" i="2"/>
  <c r="P487" i="2" s="1"/>
  <c r="O356" i="2"/>
  <c r="P356" i="2" s="1"/>
  <c r="O409" i="2"/>
  <c r="P409" i="2"/>
  <c r="O485" i="2"/>
  <c r="O484" i="2" s="1"/>
  <c r="O483" i="2" s="1"/>
  <c r="O479" i="2" s="1"/>
  <c r="P485" i="2"/>
  <c r="P484" i="2" s="1"/>
  <c r="P483" i="2" s="1"/>
  <c r="P479" i="2" s="1"/>
  <c r="O501" i="2"/>
  <c r="O500" i="2" s="1"/>
  <c r="O499" i="2" s="1"/>
  <c r="O498" i="2" s="1"/>
  <c r="P501" i="2"/>
  <c r="P500" i="2" s="1"/>
  <c r="P499" i="2" s="1"/>
  <c r="P498" i="2" s="1"/>
  <c r="P127" i="2"/>
  <c r="N182" i="2"/>
  <c r="N206" i="2"/>
  <c r="O206" i="2" s="1"/>
  <c r="N196" i="2"/>
  <c r="N235" i="2"/>
  <c r="N372" i="2"/>
  <c r="N371" i="2" s="1"/>
  <c r="N366" i="2" s="1"/>
  <c r="O267" i="2"/>
  <c r="P267" i="2" s="1"/>
  <c r="N277" i="2"/>
  <c r="I2" i="18"/>
  <c r="I890" i="18" s="1"/>
  <c r="I892" i="18" s="1"/>
  <c r="J890" i="18"/>
  <c r="J892" i="18" s="1"/>
  <c r="P756" i="18"/>
  <c r="P889" i="18" s="1"/>
  <c r="D697" i="18"/>
  <c r="D696" i="18" s="1"/>
  <c r="D453" i="18"/>
  <c r="D452" i="18" s="1"/>
  <c r="B5" i="10"/>
  <c r="B24" i="10" s="1"/>
  <c r="B28" i="10"/>
  <c r="B6" i="10"/>
  <c r="B12" i="10"/>
  <c r="B11" i="10" s="1"/>
  <c r="B9" i="10"/>
  <c r="B19" i="10"/>
  <c r="B25" i="10" s="1"/>
  <c r="C31" i="10"/>
  <c r="D31" i="10"/>
  <c r="E25" i="10"/>
  <c r="D25" i="10"/>
  <c r="G25" i="10"/>
  <c r="D670" i="18"/>
  <c r="D661" i="18" s="1"/>
  <c r="E36" i="18"/>
  <c r="E35" i="18" s="1"/>
  <c r="D627" i="18"/>
  <c r="D533" i="18" s="1"/>
  <c r="E6" i="18"/>
  <c r="E5" i="18" s="1"/>
  <c r="D36" i="18"/>
  <c r="D35" i="18" s="1"/>
  <c r="D4" i="18" s="1"/>
  <c r="D415" i="18"/>
  <c r="D388" i="18" s="1"/>
  <c r="H4" i="18"/>
  <c r="E207" i="18"/>
  <c r="E206" i="18" s="1"/>
  <c r="E205" i="18" s="1"/>
  <c r="E204" i="18" s="1"/>
  <c r="E191" i="18" s="1"/>
  <c r="F4" i="18"/>
  <c r="G4" i="18"/>
  <c r="D207" i="18"/>
  <c r="D206" i="18" s="1"/>
  <c r="D205" i="18" s="1"/>
  <c r="D204" i="18" s="1"/>
  <c r="D191" i="18" s="1"/>
  <c r="O165" i="2" l="1"/>
  <c r="P405" i="2"/>
  <c r="O235" i="2"/>
  <c r="P235" i="2" s="1"/>
  <c r="P463" i="2"/>
  <c r="P462" i="2" s="1"/>
  <c r="P461" i="2" s="1"/>
  <c r="O360" i="2"/>
  <c r="P360" i="2" s="1"/>
  <c r="P354" i="2" s="1"/>
  <c r="P353" i="2" s="1"/>
  <c r="N354" i="2"/>
  <c r="N353" i="2" s="1"/>
  <c r="N295" i="2" s="1"/>
  <c r="N294" i="2" s="1"/>
  <c r="N293" i="2" s="1"/>
  <c r="P246" i="2"/>
  <c r="P240" i="2" s="1"/>
  <c r="P198" i="2"/>
  <c r="O277" i="2"/>
  <c r="O273" i="2" s="1"/>
  <c r="O272" i="2" s="1"/>
  <c r="P206" i="2"/>
  <c r="O405" i="2"/>
  <c r="O385" i="2" s="1"/>
  <c r="O321" i="2"/>
  <c r="O320" i="2" s="1"/>
  <c r="O310" i="2" s="1"/>
  <c r="O210" i="2"/>
  <c r="O112" i="2" s="1"/>
  <c r="O111" i="2" s="1"/>
  <c r="O108" i="2" s="1"/>
  <c r="O102" i="2" s="1"/>
  <c r="P255" i="2"/>
  <c r="N240" i="2"/>
  <c r="N210" i="2" s="1"/>
  <c r="P486" i="2"/>
  <c r="O219" i="2"/>
  <c r="P219" i="2" s="1"/>
  <c r="P210" i="2" s="1"/>
  <c r="O182" i="2"/>
  <c r="P182" i="2"/>
  <c r="P165" i="2" s="1"/>
  <c r="N165" i="2"/>
  <c r="O354" i="2"/>
  <c r="O353" i="2" s="1"/>
  <c r="O196" i="2"/>
  <c r="O192" i="2" s="1"/>
  <c r="P423" i="2"/>
  <c r="P422" i="2" s="1"/>
  <c r="P326" i="2"/>
  <c r="P321" i="2" s="1"/>
  <c r="P320" i="2" s="1"/>
  <c r="P310" i="2" s="1"/>
  <c r="K823" i="2"/>
  <c r="N192" i="2"/>
  <c r="N273" i="2"/>
  <c r="N272" i="2" s="1"/>
  <c r="D361" i="18"/>
  <c r="D357" i="18" s="1"/>
  <c r="D356" i="18" s="1"/>
  <c r="H3" i="18"/>
  <c r="G3" i="18"/>
  <c r="B10" i="10"/>
  <c r="B4" i="10"/>
  <c r="B3" i="10" s="1"/>
  <c r="B33" i="10" s="1"/>
  <c r="B18" i="10"/>
  <c r="F11" i="10"/>
  <c r="F25" i="10"/>
  <c r="D651" i="18"/>
  <c r="E4" i="18"/>
  <c r="E3" i="18" s="1"/>
  <c r="F3" i="18"/>
  <c r="D3" i="18"/>
  <c r="O3" i="2" l="1"/>
  <c r="O823" i="2" s="1"/>
  <c r="P295" i="2"/>
  <c r="P294" i="2" s="1"/>
  <c r="P293" i="2" s="1"/>
  <c r="N112" i="2"/>
  <c r="N111" i="2" s="1"/>
  <c r="N108" i="2" s="1"/>
  <c r="N102" i="2" s="1"/>
  <c r="N3" i="2" s="1"/>
  <c r="N823" i="2" s="1"/>
  <c r="P277" i="2"/>
  <c r="P273" i="2" s="1"/>
  <c r="P272" i="2" s="1"/>
  <c r="P196" i="2"/>
  <c r="P192" i="2" s="1"/>
  <c r="P112" i="2" s="1"/>
  <c r="P111" i="2" s="1"/>
  <c r="P108" i="2" s="1"/>
  <c r="P102" i="2" s="1"/>
  <c r="P3" i="2" s="1"/>
  <c r="P823" i="2" s="1"/>
  <c r="O295" i="2"/>
  <c r="O294" i="2" s="1"/>
  <c r="O293" i="2" s="1"/>
  <c r="P460" i="2"/>
  <c r="P459" i="2" s="1"/>
  <c r="P385" i="2"/>
  <c r="E2" i="18"/>
  <c r="E890" i="18" s="1"/>
  <c r="E892" i="18" s="1"/>
  <c r="D2" i="18"/>
  <c r="D890" i="18" s="1"/>
  <c r="D892" i="18" s="1"/>
  <c r="B20" i="10"/>
  <c r="C11" i="10"/>
  <c r="D4" i="10"/>
  <c r="D3" i="10" s="1"/>
  <c r="D33" i="10" s="1"/>
  <c r="G11" i="10"/>
  <c r="D11" i="10"/>
  <c r="C4" i="10"/>
  <c r="C3" i="10" s="1"/>
  <c r="E4" i="10"/>
  <c r="E11" i="10"/>
  <c r="F2" i="18"/>
  <c r="F890" i="18" s="1"/>
  <c r="F892" i="18" s="1"/>
  <c r="H2" i="18"/>
  <c r="G2" i="18"/>
  <c r="G890" i="18" s="1"/>
  <c r="G892" i="18" s="1"/>
  <c r="E3" i="10" l="1"/>
  <c r="E33" i="10" s="1"/>
  <c r="D20" i="10"/>
  <c r="C20" i="10"/>
  <c r="C33" i="10"/>
  <c r="H890" i="18"/>
  <c r="H892" i="18" s="1"/>
  <c r="N8" i="18"/>
  <c r="N7" i="18" s="1"/>
  <c r="N6" i="18" s="1"/>
  <c r="N5" i="18" s="1"/>
  <c r="L8" i="18"/>
  <c r="L7" i="18" s="1"/>
  <c r="L6" i="18" s="1"/>
  <c r="L5" i="18" s="1"/>
  <c r="O8" i="18"/>
  <c r="O7" i="18" s="1"/>
  <c r="O6" i="18" s="1"/>
  <c r="O5" i="18" s="1"/>
  <c r="M8" i="18"/>
  <c r="M7" i="18" s="1"/>
  <c r="M6" i="18" s="1"/>
  <c r="M5" i="18" s="1"/>
  <c r="M4" i="18" l="1"/>
  <c r="M3" i="18" s="1"/>
  <c r="L4" i="18"/>
  <c r="L3" i="18" s="1"/>
  <c r="E20" i="10"/>
  <c r="N4" i="18"/>
  <c r="N3" i="18" s="1"/>
  <c r="O4" i="18"/>
  <c r="O3" i="18" s="1"/>
  <c r="K461" i="18"/>
  <c r="L461" i="18"/>
  <c r="M461" i="18"/>
  <c r="N461" i="18"/>
  <c r="O461" i="18"/>
  <c r="P465" i="18"/>
  <c r="P466" i="18"/>
  <c r="P464" i="18"/>
  <c r="P463" i="18"/>
  <c r="P462" i="18" l="1"/>
  <c r="P461" i="18" s="1"/>
  <c r="K467" i="18"/>
  <c r="K454" i="18"/>
  <c r="K453" i="18" s="1"/>
  <c r="K452" i="18" s="1"/>
  <c r="K356" i="18" s="1"/>
  <c r="K2" i="18" s="1"/>
  <c r="K890" i="18" s="1"/>
  <c r="K892" i="18" s="1"/>
  <c r="L467" i="18"/>
  <c r="L454" i="18"/>
  <c r="L453" i="18" s="1"/>
  <c r="L452" i="18" s="1"/>
  <c r="L356" i="18" s="1"/>
  <c r="L2" i="18" s="1"/>
  <c r="L890" i="18" s="1"/>
  <c r="M467" i="18"/>
  <c r="M454" i="18"/>
  <c r="M453" i="18" s="1"/>
  <c r="M452" i="18" s="1"/>
  <c r="M356" i="18" s="1"/>
  <c r="M2" i="18" s="1"/>
  <c r="M890" i="18" s="1"/>
  <c r="N467" i="18"/>
  <c r="N454" i="18"/>
  <c r="N453" i="18" s="1"/>
  <c r="N452" i="18" s="1"/>
  <c r="N356" i="18" s="1"/>
  <c r="N2" i="18" s="1"/>
  <c r="N890" i="18" s="1"/>
  <c r="O467" i="18"/>
  <c r="P472" i="18"/>
  <c r="P470" i="18"/>
  <c r="P469" i="18"/>
  <c r="O454" i="18"/>
  <c r="O453" i="18" s="1"/>
  <c r="O452" i="18" s="1"/>
  <c r="O356" i="18" s="1"/>
  <c r="O2" i="18" s="1"/>
  <c r="O890" i="18" s="1"/>
  <c r="P471" i="18"/>
  <c r="P468" i="18" l="1"/>
  <c r="P454" i="18" l="1"/>
  <c r="P453" i="18" s="1"/>
  <c r="P452" i="18" s="1"/>
  <c r="P356" i="18" s="1"/>
  <c r="P2" i="18" s="1"/>
  <c r="P890" i="18" s="1"/>
  <c r="P467" i="18"/>
  <c r="I54" i="14"/>
  <c r="I36" i="14" s="1"/>
  <c r="I35" i="14" s="1"/>
  <c r="I4" i="14" s="1"/>
  <c r="I3" i="14" s="1"/>
  <c r="G54" i="14"/>
  <c r="G36" i="14" s="1"/>
  <c r="G35" i="14" s="1"/>
  <c r="G4" i="14" s="1"/>
  <c r="G3" i="14" s="1"/>
  <c r="H54" i="14"/>
  <c r="H36" i="14" s="1"/>
  <c r="H35" i="14" s="1"/>
  <c r="H4" i="14" s="1"/>
  <c r="H3" i="14" s="1"/>
  <c r="I2" i="14" l="1"/>
  <c r="I1311" i="14" s="1"/>
  <c r="I1314" i="14" s="1"/>
  <c r="H4" i="10"/>
  <c r="H3" i="10" s="1"/>
  <c r="H2" i="14"/>
  <c r="H1311" i="14" s="1"/>
  <c r="H1314" i="14" s="1"/>
  <c r="G4" i="10"/>
  <c r="G3" i="10" s="1"/>
  <c r="G2" i="14"/>
  <c r="G1311" i="14" s="1"/>
  <c r="G1314" i="14" s="1"/>
  <c r="F4" i="10"/>
  <c r="F3" i="10" s="1"/>
  <c r="F33" i="10" l="1"/>
  <c r="F20" i="10"/>
  <c r="H20" i="10"/>
  <c r="H33" i="10"/>
  <c r="G20" i="10"/>
  <c r="G33" i="10"/>
</calcChain>
</file>

<file path=xl/sharedStrings.xml><?xml version="1.0" encoding="utf-8"?>
<sst xmlns="http://schemas.openxmlformats.org/spreadsheetml/2006/main" count="10824" uniqueCount="3823">
  <si>
    <t>Código</t>
  </si>
  <si>
    <t>Fonte</t>
  </si>
  <si>
    <t xml:space="preserve">  TÍTULO CONTA</t>
  </si>
  <si>
    <t xml:space="preserve">Janeiro  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</si>
  <si>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</si>
  <si>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</si>
  <si>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</si>
  <si>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</si>
  <si>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</si>
  <si>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</si>
  <si>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</si>
  <si>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</si>
  <si>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</si>
  <si>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</si>
  <si>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</si>
  <si>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
2014</t>
  </si>
  <si>
    <t>Realizado</t>
  </si>
  <si>
    <t>Previsão</t>
  </si>
  <si>
    <t>1.0.0.0.00.00.00.00.00</t>
  </si>
  <si>
    <t>Receitas Correntes</t>
  </si>
  <si>
    <t>1.1.0.0.00.00.00.00.00</t>
  </si>
  <si>
    <t>Receita Tributária</t>
  </si>
  <si>
    <t>1.1.1.0.00.00.00.00.00</t>
  </si>
  <si>
    <t>Impostos</t>
  </si>
  <si>
    <t>1.1.1.2.00.00.00.00.00</t>
  </si>
  <si>
    <t>Impostos sobre o Patrimônio e a Renda</t>
  </si>
  <si>
    <t>1.1.1.2.02.00.00.00.00</t>
  </si>
  <si>
    <t>Imposto sobre a Propriedade Predial e Territorial Urbana – IPTU</t>
  </si>
  <si>
    <t>1.1.1.2.02.00.01.00.00</t>
  </si>
  <si>
    <t>0001</t>
  </si>
  <si>
    <t>IPTU - Próprio</t>
  </si>
  <si>
    <t>1.1.1.2.02.00.02.00.00</t>
  </si>
  <si>
    <t>0020</t>
  </si>
  <si>
    <t>IPTU - MDE</t>
  </si>
  <si>
    <t>1.1.1.2.02.00.03.00.00</t>
  </si>
  <si>
    <t>0040</t>
  </si>
  <si>
    <t>IPTU - ASPS</t>
  </si>
  <si>
    <t>1.1.1.2.04.00.00.00.00</t>
  </si>
  <si>
    <t>Imposto sobre a Renda e Proventos de Qualquer Natureza</t>
  </si>
  <si>
    <t>1.1.1.2.04.31.00.00.00</t>
  </si>
  <si>
    <t>Imposto de Renda Retido nas Fontes sobre os Rendimentos do Trabalho</t>
  </si>
  <si>
    <t>1.1.1.2.04.31.01.00.00</t>
  </si>
  <si>
    <t>IRRF sobre Rendimentos do Trabalho- Ativos/Inativos do Poder 
Executivo/Indiretas</t>
  </si>
  <si>
    <t>1.1.1.2.04.31.01.01.00</t>
  </si>
  <si>
    <t>IRRF - Ativo/Inativo - Executivo/ Indireta - Próprio</t>
  </si>
  <si>
    <t>1.1.1.2.04.31.01.02.00</t>
  </si>
  <si>
    <t>IRRF - Ativo/Inativo - Executivo / Indireta - MDE</t>
  </si>
  <si>
    <t>1.1.1.2.04.31.01.03.00</t>
  </si>
  <si>
    <t>IRRF - Ativo/Inativo - Executivo / Indireta - ASPS</t>
  </si>
  <si>
    <t>1.1.1.2.04.31.02.00.00</t>
  </si>
  <si>
    <t>IRRF sobre Rendimentos do Trabalho - Ativos/Inativos do Poder Legislativo</t>
  </si>
  <si>
    <t>1.1.1.2.04.31.02.01.00</t>
  </si>
  <si>
    <t>IRRF - Ativo/Inativo - Legislativo - Próprio</t>
  </si>
  <si>
    <t>1.1.1.2.04.31.02.02.00</t>
  </si>
  <si>
    <t>IRRF – Ativo/Inativo - Legislativo - MDE</t>
  </si>
  <si>
    <t>1.1.1.2.04.31.02.03.00</t>
  </si>
  <si>
    <t>IRRF - Ativo/Inativo - Legislativo - ASPS</t>
  </si>
  <si>
    <t>1.1.1.2.04.31.03.00.00</t>
  </si>
  <si>
    <t>IRRF sobre Rendimentos do Trabalho - Inativos Pagos pelo RPPS</t>
  </si>
  <si>
    <t>1.1.1.2.04.31.03.01.00</t>
  </si>
  <si>
    <t>IRRF - Inativos Pagos pelo RPPS - Próprio</t>
  </si>
  <si>
    <t>1.1.1.2.04.31.03.02.00</t>
  </si>
  <si>
    <t>IRRF - Inativos Pagos pelo RPPS - MDE</t>
  </si>
  <si>
    <t>1.1.1.2.04.31.03.03.00</t>
  </si>
  <si>
    <t xml:space="preserve">IRRF - Inativos Pagos pelo RPPS - ASPS </t>
  </si>
  <si>
    <t>1.1.1.2.04.31.05.00.00</t>
  </si>
  <si>
    <t>IRRF sobre Rendimentos - Pensionistas Pagos com Recursos do RPPS</t>
  </si>
  <si>
    <t>1.1.1.2.04.31.05.01.00</t>
  </si>
  <si>
    <t xml:space="preserve">IRRF - Pensionistas Pagos com Recursos do RPPS - Próprio </t>
  </si>
  <si>
    <t>1.1.1.2.04.31.05.02.00</t>
  </si>
  <si>
    <t>IRRF - Pensionistas Pagos com Recursos do RPPS - MDE</t>
  </si>
  <si>
    <t>1.1.1.2.04.31.05.03.00</t>
  </si>
  <si>
    <t>IRRF - Pensionistas Pagos com Recursos do RPPS - ASPS</t>
  </si>
  <si>
    <t>1.1.1.2.04.31.06.00.00</t>
  </si>
  <si>
    <t>IRRF sobre Rendimentos - Prestação de Serviços de Terceiros - Poder 
Executivo/Indiretas</t>
  </si>
  <si>
    <t>1.1.1.2.04.31.06.01.00</t>
  </si>
  <si>
    <t>IRRF - Prestação de Serviços de Terceiros - Poder Executivo/Indiretas - Próprio</t>
  </si>
  <si>
    <t>1.1.1.2.04.31.06.02.00</t>
  </si>
  <si>
    <t>IRRF - Prestação de Serviços de Terceiros - Poder Executivo/Indiretas - MDE</t>
  </si>
  <si>
    <t>1.1.1.2.04.31.06.03.00</t>
  </si>
  <si>
    <t xml:space="preserve">IRRF - Prestação de Serviços  de Terceiros - Poder Executivo/Indiretas - ASPS </t>
  </si>
  <si>
    <t>1.1.1.2.04.31.07.00.00</t>
  </si>
  <si>
    <t xml:space="preserve">IRRF s/  Rendimentos - Prestação de Serv. de Terceiros - Poder Legislativo </t>
  </si>
  <si>
    <t>1.1.1.2.04.31.07.01.00</t>
  </si>
  <si>
    <t xml:space="preserve">IRRF - Sobre Rendim. -  Prestação de Serviços de Terceiros - Poder Legislativo - Próprio </t>
  </si>
  <si>
    <t>1.1.1.2.04.31.07.02.00</t>
  </si>
  <si>
    <t xml:space="preserve">IRRF - Sobre Rendim. -  Prestação de Serviços de Terceiros - Poder Legislativo - MDE </t>
  </si>
  <si>
    <t>1.1.1.2.04.31.07.03.00</t>
  </si>
  <si>
    <t xml:space="preserve">IRRF - Sobre Rendim. -  Prestação de Serviços de Terceiros - Poder Legislativo - ASPS </t>
  </si>
  <si>
    <t>1.1.1.2.04.34.00.00.00</t>
  </si>
  <si>
    <t>Retido nas Fontes - Outros Rendimentos</t>
  </si>
  <si>
    <t>1.1.1.2.04.34.03.00.00</t>
  </si>
  <si>
    <t>Retido nas Fontes - Outros Rendimentos - Poder Executivo</t>
  </si>
  <si>
    <t>1.1.1.2.04.34.03.01.00</t>
  </si>
  <si>
    <t>Retido nas Fontes - Outros Rendimentos - Poder Executivo - Próprio</t>
  </si>
  <si>
    <t>1.1.1.2.04.34.03.02.00</t>
  </si>
  <si>
    <t>Retido nas Fontes - Outros Rendimentos - Poder Executivo - MDE</t>
  </si>
  <si>
    <t>1.1.1.2.04.34.03.03.00</t>
  </si>
  <si>
    <t>Retido nas Fontes - Outros Rendimentos - Poder Executivo - ASPS</t>
  </si>
  <si>
    <t>1.1.1.2.08.00.00.00.00</t>
  </si>
  <si>
    <t>Imp. s/ Transmissão "Inter Vivos" Bens Imóv. de Direitos Reais s/ Imóveis - ITBI</t>
  </si>
  <si>
    <t>1.1.1.2.08.00.01.00.00</t>
  </si>
  <si>
    <t>ITBI-Próprio</t>
  </si>
  <si>
    <t>1.1.1.2.08.00.02.00.00</t>
  </si>
  <si>
    <t>ITBI-MDE</t>
  </si>
  <si>
    <t>1.1.1.2.08.00.03.00.00</t>
  </si>
  <si>
    <t>ITBI-ASPS</t>
  </si>
  <si>
    <t>1.1.1.3.00.00.00.00.00</t>
  </si>
  <si>
    <t>Imposto Sobre a Produção e a Circulação</t>
  </si>
  <si>
    <t>1.1.1.3.05.00.00.00.00</t>
  </si>
  <si>
    <t>Imposto Sobre Serviços de Qualquer Natureza</t>
  </si>
  <si>
    <t>1.1.1.3.05.01.00.00.00</t>
  </si>
  <si>
    <t>1.1.1.3.05.01.01.00.00</t>
  </si>
  <si>
    <t>ISS - Próprio</t>
  </si>
  <si>
    <t>1.1.1.3.05.01.02.00.00</t>
  </si>
  <si>
    <t>ISS - MDE</t>
  </si>
  <si>
    <t>1.1.1.3.05.01.03.00.00</t>
  </si>
  <si>
    <t>ISS - ASPS</t>
  </si>
  <si>
    <t>1.1.2.0.00.00.00.00.00</t>
  </si>
  <si>
    <t>Taxas</t>
  </si>
  <si>
    <t>1.1.2.1.00.00.00.00.00</t>
  </si>
  <si>
    <t>Taxas pelo Exercício do Poder de Polícia</t>
  </si>
  <si>
    <t>1.1.2.1.17.00.00.00.00</t>
  </si>
  <si>
    <t>4001</t>
  </si>
  <si>
    <t>Taxa de Fiscalização de Vigilância Sanitária</t>
  </si>
  <si>
    <t>1.1.2.1.21.00.00.00.00</t>
  </si>
  <si>
    <t>1005</t>
  </si>
  <si>
    <t>Taxa de Controle e Fiscalização Ambiental</t>
  </si>
  <si>
    <t>1.1.2.1.25.00.00.00.00</t>
  </si>
  <si>
    <t>Taxa de Licença para Funcionamento de Estabelecimentos Comerciais,
 Industriais e Prestadoras de Serviços</t>
  </si>
  <si>
    <t>1.1.2.1.29.00.00.00.00</t>
  </si>
  <si>
    <t>Taxa de Licença para Execução de Obras</t>
  </si>
  <si>
    <t>1.1.2.1.31.00.00.00.00</t>
  </si>
  <si>
    <t>Taxa de Utilização de Área de Domínio Público</t>
  </si>
  <si>
    <t>1.1.2.1.32.00.00.00.00</t>
  </si>
  <si>
    <t>Taxa de Aprovação do Projeto de Construção Civil</t>
  </si>
  <si>
    <t>1.1.2.1.99.00.00.00.00</t>
  </si>
  <si>
    <t>Outras Taxas pelo Exercício do Poder de Polícia</t>
  </si>
  <si>
    <t>1.1.2.1.99.00.01.00.00</t>
  </si>
  <si>
    <t>1001</t>
  </si>
  <si>
    <t>Taxa para Prevenção de Incêndio</t>
  </si>
  <si>
    <t>1.1.2.1.99.00.03.00.00</t>
  </si>
  <si>
    <t>Taxas Diversas Poder de Polícia</t>
  </si>
  <si>
    <t>1.1.2.1.99.00.07.00.00</t>
  </si>
  <si>
    <t>1301</t>
  </si>
  <si>
    <t>Taxa de Regularização de Obras – FUNDURAN</t>
  </si>
  <si>
    <t>1.1.2.2.00.00.00.00.00</t>
  </si>
  <si>
    <t>Taxas pela Prestação de Serviços</t>
  </si>
  <si>
    <t>1.1.2.2.21.00.00.00.00</t>
  </si>
  <si>
    <t>Taxas de Serviços Cadastrais</t>
  </si>
  <si>
    <t>1.1.2.2.28.00.00.00.00</t>
  </si>
  <si>
    <t>Taxa de Cemitério</t>
  </si>
  <si>
    <t>1.1.2.2.90.00.00.00.00</t>
  </si>
  <si>
    <t>Taxa de Limpeza Pública</t>
  </si>
  <si>
    <t>1.1.2.2.99.00.00.00.00</t>
  </si>
  <si>
    <t>Outras Taxas pela Prestação de Serviços</t>
  </si>
  <si>
    <t>1.1.2.2.99.00.01.00.00</t>
  </si>
  <si>
    <t>Taxa de Registro / Inspeção de Produtos Agropecuários</t>
  </si>
  <si>
    <t>1.1.2.2.99.00.06.00.00</t>
  </si>
  <si>
    <t>Taxa Custo Operacional dos Consignados</t>
  </si>
  <si>
    <t>1.1.2.2.99.00.11.00.00</t>
  </si>
  <si>
    <t>Taxa de Vistoria de Trânsito</t>
  </si>
  <si>
    <t>1.2.0.0.00.00.00.00.00</t>
  </si>
  <si>
    <t>Receita de Contribuições</t>
  </si>
  <si>
    <t>1.2.1.0.00.00.00.00.00</t>
  </si>
  <si>
    <t>Contribuições Sociais</t>
  </si>
  <si>
    <t>1.2.1.0.01.00.00.00.00</t>
  </si>
  <si>
    <t>Contribuição Social Para o Financiamento da Seguridade Social</t>
  </si>
  <si>
    <t>1.2.1.0.01.01.00.00.00</t>
  </si>
  <si>
    <t>Receita do Principal da Contribuição P/o Financiam.da Seguridade Social</t>
  </si>
  <si>
    <t>1.2.1.0.01.01.03.00.00</t>
  </si>
  <si>
    <t>Contrib.dos Serv.Ativos P/a Assist.Médica do Servidor– Fdo Saúde*</t>
  </si>
  <si>
    <t>1.2.1.0.01.01.03.01.00</t>
  </si>
  <si>
    <t>0400</t>
  </si>
  <si>
    <t>Contribuição dos Serv.Ativos p/Assist.Med.dos Serv.-Legislativo.</t>
  </si>
  <si>
    <t>1.2.1.0.01.01.03.02.00</t>
  </si>
  <si>
    <t>Contribuição dos Serv.Ativos p/Assist.Med.dos Serv.-Executivo.</t>
  </si>
  <si>
    <t>1.2.1.0.01.01.03.03.00</t>
  </si>
  <si>
    <t>Contribuição dos Serv.Ativos p/Assist.Med.dos Serv.-Esc.Cidade</t>
  </si>
  <si>
    <t>1.2.1.0.01.01.03.04.00</t>
  </si>
  <si>
    <t>Contribuição dos Serv.Ativos p/Assist.Med.dos Serv.-Ipassp-Sm</t>
  </si>
  <si>
    <t>1.2.1.0.01.01.04.00.00</t>
  </si>
  <si>
    <t>Contrib.dos Serv.Inativos p/Assist.Médica do Servidor– Fdo Saúde*</t>
  </si>
  <si>
    <t>1.2.1.0.01.01.04.04.00</t>
  </si>
  <si>
    <t>Contribuição dos Serv.Inativos p/Assist.Med.dos Serv.-Indireta</t>
  </si>
  <si>
    <t>1.2.1.0.01.01.05.00.00</t>
  </si>
  <si>
    <t>Contrib.dos Pensionistas p/Assist.Médica do Servidor– Fdo Saúde*</t>
  </si>
  <si>
    <t>1.2.1.0.01.01.05.01.00</t>
  </si>
  <si>
    <t>Contribuição dos Pensionista p/Assist.Med.dos Serv.-Ipassp</t>
  </si>
  <si>
    <t>1.2.1.0.29.00.00.00.00</t>
  </si>
  <si>
    <t>Contribuições P/o Regime Próprio da Previd.do Serv Público-Fdo Prev.</t>
  </si>
  <si>
    <t>1.2.1.0.29.01.00.00.00</t>
  </si>
  <si>
    <t xml:space="preserve">Contribuição Patronal Para o Regime Próprio de Previdência </t>
  </si>
  <si>
    <t>1.2.1.0.29.01.05.00.00</t>
  </si>
  <si>
    <t>Contribuição Patronal de Servidor Ativo Civil - Cedidos</t>
  </si>
  <si>
    <t>1.2.1.0.29.07.00.00.00</t>
  </si>
  <si>
    <t>Contribuição do Servidor Ativo P/o Regime Próprio de Previdência</t>
  </si>
  <si>
    <t>1.2.1.0.29.07.01.00.00</t>
  </si>
  <si>
    <t xml:space="preserve">Contribuição de Servidor Ativo Civil - Legislativo </t>
  </si>
  <si>
    <t>1.2.1.0.29.07.02.00.00</t>
  </si>
  <si>
    <t xml:space="preserve">Contribuição de Servidor Ativo Civil -  Executivo </t>
  </si>
  <si>
    <t>1.2.1.0.29.07.03.00.00</t>
  </si>
  <si>
    <t>Contribuição de Servidor Ativo Civil - Indiretas – Escritório da Cidade</t>
  </si>
  <si>
    <t>1.2.1.0.29.07.04.00.00</t>
  </si>
  <si>
    <t>Contribuição de Servidor Ativo Civil - Indiretas - Ipassp-Sm</t>
  </si>
  <si>
    <t>1.2.1.0.29.07.05.00.00</t>
  </si>
  <si>
    <t>Contribuição de Servidor Ativo Civil - Cedidos</t>
  </si>
  <si>
    <t>1.2.1.0.29.09.00.00.00</t>
  </si>
  <si>
    <t>Contribuições do Servidor Inativo P/o Regime Próprio de Previdência</t>
  </si>
  <si>
    <t>1.2.1.0.29.09.04.00.00</t>
  </si>
  <si>
    <t>Contribuição de Servidor Inativo Civil – Ipassp</t>
  </si>
  <si>
    <t>1.2.1.0.29.11.00.00.00</t>
  </si>
  <si>
    <t xml:space="preserve">Contribuições de Pensionista P/o Regime Próprio de Previdência </t>
  </si>
  <si>
    <t>1.2.1.0.29.11.04.00.00</t>
  </si>
  <si>
    <t>Contribuição de Pensionista Civil - Indiretas – Ipassp</t>
  </si>
  <si>
    <t>1.2.1.0.99.00.00.00.00</t>
  </si>
  <si>
    <t>Outras Contribuições Sociais</t>
  </si>
  <si>
    <t>1.2.1.0.99.00.12.00.00</t>
  </si>
  <si>
    <t>1029</t>
  </si>
  <si>
    <t>Contribuição FMDCA</t>
  </si>
  <si>
    <t>1.2.1.0.99.00.16.00.00</t>
  </si>
  <si>
    <t>1464</t>
  </si>
  <si>
    <t>Contribuição ao Fundo Municipal do Idoso</t>
  </si>
  <si>
    <t>1.2.3.0.00.00.00.00.00</t>
  </si>
  <si>
    <t>1403</t>
  </si>
  <si>
    <t>Contribuição para o Custeio da Iluminação Pública</t>
  </si>
  <si>
    <t>1.3.0.0.00.00.00.00.00</t>
  </si>
  <si>
    <t>Receita Patrimonial</t>
  </si>
  <si>
    <t>1.3.1.0.00.00.00.00.00</t>
  </si>
  <si>
    <t>Receitas Imobiliárias</t>
  </si>
  <si>
    <t>1.3.1.1.00.00.00.00.00</t>
  </si>
  <si>
    <t>Aluguéis</t>
  </si>
  <si>
    <t>1.3.1.1.00.00.04.00.00</t>
  </si>
  <si>
    <t>Aluguel de Imóveis Públicos</t>
  </si>
  <si>
    <t>1.3.1.2.00.00.00.00.00</t>
  </si>
  <si>
    <t>Arrendamentos</t>
  </si>
  <si>
    <t>1.3.1.2.00.00.01.00.00</t>
  </si>
  <si>
    <t>Arrendamento Cemitério</t>
  </si>
  <si>
    <t>1.3.2.0.00.00.00.00.00</t>
  </si>
  <si>
    <t>Receita de Valores Mobiliários</t>
  </si>
  <si>
    <t>1.3.2.1.00.00.00.00.00</t>
  </si>
  <si>
    <t>Juros de Títulos de Renda</t>
  </si>
  <si>
    <t>1.3.2.3.00.00.00.00.00</t>
  </si>
  <si>
    <t>Participações</t>
  </si>
  <si>
    <t>1.3.2.5.00.00.00.00.00</t>
  </si>
  <si>
    <t>Remuneração de Depósitos Bancários</t>
  </si>
  <si>
    <t>1.3.2.5.01.00.00.00.00</t>
  </si>
  <si>
    <t>Remuneração de Depósitos de Recursos Vinculados</t>
  </si>
  <si>
    <t>1.3.2.5.01.02.00.00.00</t>
  </si>
  <si>
    <t>0031</t>
  </si>
  <si>
    <t xml:space="preserve">Rec. Rem. de Dep. Banc. de Rec. Vinculados - FUNDEB </t>
  </si>
  <si>
    <t>1.3.2.5.01.03.00.00.00</t>
  </si>
  <si>
    <t>Rec. Remuneração de Depósitos de Recursos Vinculados - Fundo de Saúde</t>
  </si>
  <si>
    <t>1.3.2.5.01.03.01.00.00</t>
  </si>
  <si>
    <t>4920</t>
  </si>
  <si>
    <t>Rec. Rem. de Dep. Banc. - Farmácia Popular</t>
  </si>
  <si>
    <t>1.3.2.5.01.03.02.00.00</t>
  </si>
  <si>
    <t>4590</t>
  </si>
  <si>
    <t>Rec. Rem. de Dep. Banc. - SUS</t>
  </si>
  <si>
    <t>1.3.2.5.01.03.03.00.00</t>
  </si>
  <si>
    <t>4510</t>
  </si>
  <si>
    <t>Rec. Rem. de Dep. Banc. - PABA</t>
  </si>
  <si>
    <t>1.3.2.5.01.03.04.00.00</t>
  </si>
  <si>
    <t>Rec. Rem. de Dep. Banc. - Vigilância Sanitária</t>
  </si>
  <si>
    <t>1.3.2.5.01.03.06.00.00</t>
  </si>
  <si>
    <t>4520</t>
  </si>
  <si>
    <t>Rec. Rem. de Dep. Banc. - PROESF Federal</t>
  </si>
  <si>
    <t>1.3.2.5.01.03.07.00.00</t>
  </si>
  <si>
    <t>4090</t>
  </si>
  <si>
    <t>Rec. Rem. de Dep. Banc. - PROESF Estadual</t>
  </si>
  <si>
    <t>1.3.2.5.01.03.08.00.00</t>
  </si>
  <si>
    <t>4220</t>
  </si>
  <si>
    <t>Rec. Rem. de Dep. Banc. - CAPS</t>
  </si>
  <si>
    <t>1.3.2.5.01.03.09.00.00</t>
  </si>
  <si>
    <t>4740</t>
  </si>
  <si>
    <t>Rec. Rem. de Dep. Banc. - DST / AIDS</t>
  </si>
  <si>
    <t>1.3.2.5.01.03.10.00.00</t>
  </si>
  <si>
    <t>4710</t>
  </si>
  <si>
    <t>Rec. Rem. de Dep. Banc. - Teto Financeiro</t>
  </si>
  <si>
    <t>1.3.2.5.01.03.11.00.00</t>
  </si>
  <si>
    <t>4770</t>
  </si>
  <si>
    <t>Rec. Rem. de Dep. Banc. - FNS Farmácia Básica</t>
  </si>
  <si>
    <t>1.3.2.5.01.03.12.00.00</t>
  </si>
  <si>
    <t>4050</t>
  </si>
  <si>
    <t>Rec. Rem. de Dep. Banc. - FES Farmácia Básica</t>
  </si>
  <si>
    <t>1.3.2.5.01.03.13.00.00</t>
  </si>
  <si>
    <t>4530</t>
  </si>
  <si>
    <t>Rec. Rem. de Dep. Banc. - FNS PACS</t>
  </si>
  <si>
    <t>1.3.2.5.01.03.14.00.00</t>
  </si>
  <si>
    <t>4760</t>
  </si>
  <si>
    <t>Rec. Rem. de Dep. Banc. - FNS PABA VISA</t>
  </si>
  <si>
    <t>1.3.2.5.01.03.15.00.00</t>
  </si>
  <si>
    <t>4080</t>
  </si>
  <si>
    <t>Rec. Rem. de Dep. Banc. - PACS Estadual</t>
  </si>
  <si>
    <t>1.3.2.5.01.03.16.00.00</t>
  </si>
  <si>
    <t>4600</t>
  </si>
  <si>
    <t>Rec. Rem. de Dep. Banc. - CEO Manutenção</t>
  </si>
  <si>
    <t>1.3.2.5.01.03.17.00.00</t>
  </si>
  <si>
    <t>4630</t>
  </si>
  <si>
    <t>Rec. Rem. de Dep. Banc. - Saúde do Trabalhador – Federal</t>
  </si>
  <si>
    <t>1.3.2.5.01.03.19.00.00</t>
  </si>
  <si>
    <t>4210</t>
  </si>
  <si>
    <t>Rec. Rem. de Dep. Banc. - Saúde do Trabalhador - Estadual</t>
  </si>
  <si>
    <t>1.3.2.5.01.03.20.00.00</t>
  </si>
  <si>
    <t>4934</t>
  </si>
  <si>
    <t xml:space="preserve">Rec. Rem. de Dep. Banc. - Equipamentos PA </t>
  </si>
  <si>
    <t>1.3.2.5.01.03.21.00.00</t>
  </si>
  <si>
    <t>4620</t>
  </si>
  <si>
    <t>Rec. Rem. de Dep. Banc. - SAMU/SALVAR Federal</t>
  </si>
  <si>
    <t>1.3.2.5.01.03.24.00.00</t>
  </si>
  <si>
    <t>4190</t>
  </si>
  <si>
    <t>Rec. Rem. de Dep. Banc. - FES Camp. De Vacinação</t>
  </si>
  <si>
    <t>1.3.2.5.01.03.25.00.00</t>
  </si>
  <si>
    <t>4030</t>
  </si>
  <si>
    <t>Rec. Rem. de Dep. Banc. - Inverno Gaúcho</t>
  </si>
  <si>
    <t>1.3.2.5.01.03.26.00.00</t>
  </si>
  <si>
    <t>4960</t>
  </si>
  <si>
    <t>Rec. Rem. de Dep. Banc. - Monitoramento da Situação Nutricional</t>
  </si>
  <si>
    <t>1.3.2.5.01.03.27.00.00</t>
  </si>
  <si>
    <t>4730</t>
  </si>
  <si>
    <t>Rec. Rem. de Dep. Banc. - Campanha de Vacinação</t>
  </si>
  <si>
    <t>1.3.2.5.01.03.29.00.00</t>
  </si>
  <si>
    <t>4720</t>
  </si>
  <si>
    <t>Rec. Rem. de Dep. Banc. - Fortalecimento da Gestão Visa</t>
  </si>
  <si>
    <t>1.3.2.5.01.03.31.00.00</t>
  </si>
  <si>
    <t>4935</t>
  </si>
  <si>
    <t>Rec. Rem. de Dep. Banc. - Construção e Ampliação de Unidade de Saúde</t>
  </si>
  <si>
    <t>1.3.2.5.01.03.32.00.00</t>
  </si>
  <si>
    <t>4230</t>
  </si>
  <si>
    <t>Rec. Rem. de Dep. Banc. - Hospitais Públicos Municipais</t>
  </si>
  <si>
    <t>1.3.2.5.01.03.49.00.00</t>
  </si>
  <si>
    <t>4622</t>
  </si>
  <si>
    <t>Rec. Rem. de Dep. Banc. - UPA</t>
  </si>
  <si>
    <t>1.3.2.5.01.03.55.00.00</t>
  </si>
  <si>
    <t>4160</t>
  </si>
  <si>
    <t>Rec. Rem. de Dep. Banc. - Prog. Prim. Inf. Melhor - PIM</t>
  </si>
  <si>
    <t>1.3.2.5.01.03.56.00.00</t>
  </si>
  <si>
    <t>4237</t>
  </si>
  <si>
    <t>Rec. Rem. de Dep. Banc. - Consulta Popular - Aquisição de Medicamentos</t>
  </si>
  <si>
    <t>1.3.2.5.01.03.57.00.00</t>
  </si>
  <si>
    <t>4200</t>
  </si>
  <si>
    <t>Rec. Rem. de Dep. Banc. - Plano Enf. Des. Ambiental</t>
  </si>
  <si>
    <t>1.3.2.5.01.03.61.00.00</t>
  </si>
  <si>
    <t>4002</t>
  </si>
  <si>
    <t>Rec. Rem. de Dep. Banc. - Alienação de Bens SMS</t>
  </si>
  <si>
    <t>1.3.2.5.01.03.62.00.00</t>
  </si>
  <si>
    <t>4295</t>
  </si>
  <si>
    <t>Rec. Rem. de Dep. Banc. - Convênios ou Emendas</t>
  </si>
  <si>
    <t>1.3.2.5.01.03.63.00.00</t>
  </si>
  <si>
    <t>4221</t>
  </si>
  <si>
    <t>Rec. Rem. de Dep. Banc. - Regionalização</t>
  </si>
  <si>
    <t>1.3.2.5.01.03.64.00.00</t>
  </si>
  <si>
    <t>4170</t>
  </si>
  <si>
    <t>Rec. Rem. de Dep. Banc. - SALVAR</t>
  </si>
  <si>
    <t>1.3.2.5.01.03.65.00.00</t>
  </si>
  <si>
    <t>4051</t>
  </si>
  <si>
    <t>Rec. Rem. de Dep. Banc. - Diabetes</t>
  </si>
  <si>
    <t>1.3.2.5.01.03.66.00.00</t>
  </si>
  <si>
    <t>4111</t>
  </si>
  <si>
    <t>Rec. Rem. de Dep. Banc. - CEO</t>
  </si>
  <si>
    <t>1.3.2.5.01.03.67.00.00</t>
  </si>
  <si>
    <t>4112</t>
  </si>
  <si>
    <t>Rec. Rem. de Dep. Banc. - Próteses Dentárias</t>
  </si>
  <si>
    <t>1.3.2.5.01.03.68.00.00</t>
  </si>
  <si>
    <t>4011</t>
  </si>
  <si>
    <t>Rec. Rem. de Dep. Banc. - PIES</t>
  </si>
  <si>
    <t>1.3.2.5.01.03.70.00.00</t>
  </si>
  <si>
    <t>4900</t>
  </si>
  <si>
    <t>Rec. Rem. de Dep. Banc. - Educação em Saúde</t>
  </si>
  <si>
    <t>1.3.2.5.01.03.71.00.00</t>
  </si>
  <si>
    <t>4150</t>
  </si>
  <si>
    <t>Rec. Rem. de Dep. Banc. - Tuberculose</t>
  </si>
  <si>
    <t>1.3.2.5.01.03.72.00.00</t>
  </si>
  <si>
    <t>4521</t>
  </si>
  <si>
    <t>Rec. Rem. de Dep. Banc. - PMAQ - Programa de Melhoria da Qualidade</t>
  </si>
  <si>
    <t>1.3.2.5.01.03.73.00.00</t>
  </si>
  <si>
    <t>4240</t>
  </si>
  <si>
    <t>Rec. Rem. de Dep. Banc. - Custeio aos C.I. Saúde</t>
  </si>
  <si>
    <t>1.3.2.5.01.03.74.00.00</t>
  </si>
  <si>
    <t>4100</t>
  </si>
  <si>
    <t>Rec. Rem. de Dep. Banc. - Saúde Fam. Indígena</t>
  </si>
  <si>
    <t>1.3.2.5.01.03.75.00.00</t>
  </si>
  <si>
    <t>4232</t>
  </si>
  <si>
    <t>Rec. Rem. de Dep. Banc. - Região Resolve</t>
  </si>
  <si>
    <t>1.3.2.5.01.03.76.00.00</t>
  </si>
  <si>
    <t>4931</t>
  </si>
  <si>
    <t>1.3.2.5.01.03.77.00.00</t>
  </si>
  <si>
    <t>4292</t>
  </si>
  <si>
    <t>Rec. Rem. de Dep. Banc. - Aquis. Veículos</t>
  </si>
  <si>
    <t>1.3.2.5.01.03.78.00.00</t>
  </si>
  <si>
    <t>4122</t>
  </si>
  <si>
    <t>Rec. Rem. de Dep. Banc. - Saúde Prev. AIDS</t>
  </si>
  <si>
    <t>1.3.2.5.01.05.00.00.00</t>
  </si>
  <si>
    <t>Rec. Rem. de Dep. Banc. de Rec. Vinculados – Manut. Desenv. Ensino - MDE</t>
  </si>
  <si>
    <t>1.3.2.5.01.06.00.00.00</t>
  </si>
  <si>
    <t>Rec. Rem. de Dep. Banc. de Rec. Vinculados - Ações e Serviços Públicos
de Saúde - ASPS</t>
  </si>
  <si>
    <t>1.3.2.5.01.09.00.00.00</t>
  </si>
  <si>
    <t>1195</t>
  </si>
  <si>
    <t>Rec. Rem. de Dep. Banc. de Rec. Vinculados  - CIDE</t>
  </si>
  <si>
    <t>1.3.2.5.01.10.00.00.00</t>
  </si>
  <si>
    <t xml:space="preserve">Rec. Rem. de Dep. Banc. de Rec. Vinculados - Fundo Nacional de 
Assistência Social - FNAS </t>
  </si>
  <si>
    <t>1.3.2.5.01.10.01.00.00</t>
  </si>
  <si>
    <t>1259</t>
  </si>
  <si>
    <t>Rec. Rem. de Dep. Banc. - FNAS Básico Fixo</t>
  </si>
  <si>
    <t>1.3.2.5.01.10.02.00.00</t>
  </si>
  <si>
    <t>1258</t>
  </si>
  <si>
    <t xml:space="preserve">Rec. Rem. de Dep. Banc. - FNAS Alta Complexidade </t>
  </si>
  <si>
    <t>1.3.2.5.01.10.03.00.00</t>
  </si>
  <si>
    <t>1261</t>
  </si>
  <si>
    <t>Rec. Rem. de Dep. Banc. - FNAS Média Complexidade</t>
  </si>
  <si>
    <t>1.3.2.5.01.10.04.00.00</t>
  </si>
  <si>
    <t>1269</t>
  </si>
  <si>
    <t>Rec. Rem. de Dep. Banc. - FNAS Transição de Média Complexidade</t>
  </si>
  <si>
    <t>1.3.2.5.01.10.05.00.00</t>
  </si>
  <si>
    <t>1260</t>
  </si>
  <si>
    <t>Rec. Rem. de Dep. Banc. - FNAS Básico Transição</t>
  </si>
  <si>
    <t>1.3.2.5.01.10.06.00.00</t>
  </si>
  <si>
    <t>1263</t>
  </si>
  <si>
    <t>Rec. Rem. de Dep. Banc. - PETI Jornada</t>
  </si>
  <si>
    <t>1.3.2.5.01.10.08.00.00</t>
  </si>
  <si>
    <t>1248</t>
  </si>
  <si>
    <t>Rec. Rem. de Dep. Banc. - MDS Prog. Bolsa Família</t>
  </si>
  <si>
    <t>1.3.2.5.01.10.09.00.00</t>
  </si>
  <si>
    <t>1262</t>
  </si>
  <si>
    <t xml:space="preserve">Rec. Rem. de Dep. Banc. - PETI Bolsa </t>
  </si>
  <si>
    <t>1.3.2.5.01.10.10.00.00</t>
  </si>
  <si>
    <t>1395</t>
  </si>
  <si>
    <t>Rec. Rem. de Dep. Banc. - FNAS BPC</t>
  </si>
  <si>
    <t>1.3.2.5.01.10.11.00.00</t>
  </si>
  <si>
    <t>1344</t>
  </si>
  <si>
    <t>Rec. Rem. de Dep. Banc. - Piso Média Complexidade II</t>
  </si>
  <si>
    <t>1.3.2.5.01.10.12.00.00</t>
  </si>
  <si>
    <t>1371</t>
  </si>
  <si>
    <t>Rec. Rem. de Dep. Banc. - FNAS – PVMC Piso Var. Média Complexidade</t>
  </si>
  <si>
    <t>1.3.2.5.01.10.14.00.00</t>
  </si>
  <si>
    <t>1219</t>
  </si>
  <si>
    <t>Rec. Rem. de Dep. Banc. - Jornada Ampliada</t>
  </si>
  <si>
    <t>1.3.2.5.01.10.15.00.00</t>
  </si>
  <si>
    <t>1253</t>
  </si>
  <si>
    <t>Rec. Rem. de Dep. Banc. - FNS - EMSTE</t>
  </si>
  <si>
    <t>1.3.2.5.01.10.16.00.00</t>
  </si>
  <si>
    <t>1304</t>
  </si>
  <si>
    <t>Rec. Rem. de Dep. Banc. - FNS - IGDBF</t>
  </si>
  <si>
    <t>1.3.2.5.01.10.17.00.00</t>
  </si>
  <si>
    <t>1221</t>
  </si>
  <si>
    <t>Rec. Rem. de Dep. Banc. - FNS - BINF</t>
  </si>
  <si>
    <t>1.3.2.5.01.10.18.00.00</t>
  </si>
  <si>
    <t>1343</t>
  </si>
  <si>
    <t>Rec. Rem. de Dep. Banc. - PJOV Pró-Jovem</t>
  </si>
  <si>
    <t>1.3.2.5.01.10.19.00.00</t>
  </si>
  <si>
    <t>1399</t>
  </si>
  <si>
    <t>Rec. Rem. de Dep. Banc. - Piso Básico Variável</t>
  </si>
  <si>
    <t>1.3.2.5.01.10.29.00.00</t>
  </si>
  <si>
    <t>1218</t>
  </si>
  <si>
    <t>Rec. Rem. de Dep. Banc. - Bolsa Criança</t>
  </si>
  <si>
    <t>1.3.2.5.01.10.39.00.00</t>
  </si>
  <si>
    <t>1414</t>
  </si>
  <si>
    <t>Rec. Rem. de Dep. Banc. - FNAS FPMC4</t>
  </si>
  <si>
    <t>1.3.2.5.01.10.40.00.00</t>
  </si>
  <si>
    <t>1423</t>
  </si>
  <si>
    <t>Rec. Rem. de Dep. Banc. - FNAS - IGD SUAS</t>
  </si>
  <si>
    <t>1.3.2.5.01.10.41.00.00</t>
  </si>
  <si>
    <t>1445</t>
  </si>
  <si>
    <t>Rec. Rem. de Dep. Banc. - FNAS - ACESSUAS - Pronatec</t>
  </si>
  <si>
    <t>1.3.2.5.01.10.43.00.00</t>
  </si>
  <si>
    <t>1466</t>
  </si>
  <si>
    <t>Rec. Rem. de Dep. Banc. - PMAQ - Piso Básico Variável</t>
  </si>
  <si>
    <t>1.3.2.5.01.10.44.00.00</t>
  </si>
  <si>
    <t>1467</t>
  </si>
  <si>
    <t>Rec. Rem. de Dep. Banc. - FNAS - PAC II</t>
  </si>
  <si>
    <t>1.3.2.5.01.10.45.00.00</t>
  </si>
  <si>
    <t>1468</t>
  </si>
  <si>
    <t>Rec. Rem. de Dep. Banc. - FMAS</t>
  </si>
  <si>
    <t>1.3.2.5.01.10.46.00.00</t>
  </si>
  <si>
    <t>1469</t>
  </si>
  <si>
    <t>Rec. Rem. de Dep. Banc. - FEAS 2013</t>
  </si>
  <si>
    <t>1.3.2.5.01.10.47.00.00</t>
  </si>
  <si>
    <t>1485</t>
  </si>
  <si>
    <t>Rec. Rem. de Dep. Banc. - ACEPETI</t>
  </si>
  <si>
    <t>1.3.2.5.01.11.00.00.00</t>
  </si>
  <si>
    <t>Rec. Rem. de Dep. Banc. de Rec. Vinculados – FNDE</t>
  </si>
  <si>
    <t>1.3.2.5.01.11.01.00.00</t>
  </si>
  <si>
    <t>1162</t>
  </si>
  <si>
    <t>Rec. Rem. de Dep. Banc. - PNAC</t>
  </si>
  <si>
    <t>1.3.2.5.01.11.02.00.00</t>
  </si>
  <si>
    <t>1008</t>
  </si>
  <si>
    <t>Rec. Rem. de Dep. Banc. - Salário Educação</t>
  </si>
  <si>
    <t>1.3.2.5.01.11.03.00.00</t>
  </si>
  <si>
    <t>1006</t>
  </si>
  <si>
    <t>Rec. Rem. de Dep. Banc. - PNAE</t>
  </si>
  <si>
    <t>1.3.2.5.01.11.04.00.00</t>
  </si>
  <si>
    <t>1194</t>
  </si>
  <si>
    <t>Rec. Rem. de Dep. Banc. - FNDE - Transporte Escolar</t>
  </si>
  <si>
    <t>1.3.2.5.01.11.05.00.00</t>
  </si>
  <si>
    <t>1327</t>
  </si>
  <si>
    <t>Rec. Rem. de Dep. Banc. - PNAP – Programa Alim. Pré-Escola</t>
  </si>
  <si>
    <t>1.3.2.5.01.11.06.00.00</t>
  </si>
  <si>
    <t>1367</t>
  </si>
  <si>
    <t>Rec. Rem. de Dep. Banc. - FNDE - PAR Educação Inclusiva</t>
  </si>
  <si>
    <t>1.3.2.5.01.11.09.00.00</t>
  </si>
  <si>
    <t>1025</t>
  </si>
  <si>
    <t>Rec. Rem. de Dep. Banc. - FNDE PDDE</t>
  </si>
  <si>
    <t>1.3.2.5.01.11.11.00.00</t>
  </si>
  <si>
    <t>1392</t>
  </si>
  <si>
    <t>Rec. Rem. de Dep. Banc. - FNDE Pró Infância</t>
  </si>
  <si>
    <t>1.3.2.5.01.11.12.00.00</t>
  </si>
  <si>
    <t>1408</t>
  </si>
  <si>
    <t>Rec. Rem. de Dep. Banc. - FNDE - PNAE Mais Educação</t>
  </si>
  <si>
    <t>1.3.2.5.01.11.13.00.00</t>
  </si>
  <si>
    <t>1422</t>
  </si>
  <si>
    <t>Rec. Rem. de Dep. Banc. - FNDE Conv. 704173/2010</t>
  </si>
  <si>
    <t>1.3.2.5.01.11.14.00.00</t>
  </si>
  <si>
    <t>1429</t>
  </si>
  <si>
    <t>Rec. Rem. de Dep. Banc. - FNDE Conv. 701353/2011 - Ampliação e Reforma de Escolas</t>
  </si>
  <si>
    <t>1.3.2.5.01.11.15.00.00</t>
  </si>
  <si>
    <t>1433</t>
  </si>
  <si>
    <t>Rec. Rem. de Dep. Banc. - FNDE Conv. 20358 - Pro Infância - Creches - PAC</t>
  </si>
  <si>
    <t>1.3.2.5.01.11.17.00.00</t>
  </si>
  <si>
    <t>1450</t>
  </si>
  <si>
    <t xml:space="preserve">Rec. Rem. de Dep. Banc. - FNDE PTA </t>
  </si>
  <si>
    <t>1.3.2.5.01.11.18.00.00</t>
  </si>
  <si>
    <t>1460</t>
  </si>
  <si>
    <t>Rec. Rem. de Dep. Banc. - FNDE PAR Educ</t>
  </si>
  <si>
    <t>1.3.2.5.01.11.19.00.00</t>
  </si>
  <si>
    <t>1459</t>
  </si>
  <si>
    <t>Rec. Rem. de Dep. Banc. - FNDE PAR TC 8582</t>
  </si>
  <si>
    <t>1.3.2.5.01.11.20.00.00</t>
  </si>
  <si>
    <t>1461</t>
  </si>
  <si>
    <t>Rec. Rem. de Dep. Banc. - FNDE PAR Quadra Escola Bernardino</t>
  </si>
  <si>
    <t>1.3.2.5.01.11.21.00.00</t>
  </si>
  <si>
    <t>1462</t>
  </si>
  <si>
    <t>Rec. Rem. de Dep. Banc. - Compra de Vagas</t>
  </si>
  <si>
    <t>1.3.2.5.01.99.00.00</t>
  </si>
  <si>
    <t>Rec. Rem. de Outros Depósitos Bancários de Recursos Vinculados</t>
  </si>
  <si>
    <t>1.3.2.5.01.99.03.00.00</t>
  </si>
  <si>
    <t>Rec. Rem. de Dep. Banc. -  Fundo de Saúde</t>
  </si>
  <si>
    <t>1.3.2.5.01.99.04.00.00</t>
  </si>
  <si>
    <t>1030</t>
  </si>
  <si>
    <t>Rec. Rem. de Dep. Banc. -  Alienação de Bens</t>
  </si>
  <si>
    <t>1.3.2.5.01.99.05.00.00</t>
  </si>
  <si>
    <t>Rec. Rem. de Dep. Banc. - FMA Fundo Meio Ambiente</t>
  </si>
  <si>
    <t>1.3.2.5.01.99.06.00.00</t>
  </si>
  <si>
    <t>1120</t>
  </si>
  <si>
    <t>Rec. Rem. de Dep. Banc. - Multa de Trânsito</t>
  </si>
  <si>
    <t>1.3.2.5.01.99.08.00.00</t>
  </si>
  <si>
    <t>1002</t>
  </si>
  <si>
    <t>Rec. Rem. de Dep. Banc. - FRDR</t>
  </si>
  <si>
    <t>1.3.2.5.01.99.09.00.00</t>
  </si>
  <si>
    <t>Rec. Rem. de Dep. Banc. - FUNDURAM - EC</t>
  </si>
  <si>
    <t>1.3.2.5.01.99.10.00.00</t>
  </si>
  <si>
    <t>1011</t>
  </si>
  <si>
    <t>Rec. Rem. de Dep. Banc. - Transporte Escolar</t>
  </si>
  <si>
    <t>1.3.2.5.01.99.11.00.00</t>
  </si>
  <si>
    <t>Rec. Rem. de Dep. Banc. - FUNREBOM</t>
  </si>
  <si>
    <t>1.3.2.5.01.99.16.00.00</t>
  </si>
  <si>
    <t>1311</t>
  </si>
  <si>
    <t>Rec. Rem. de Dep. Banc. - Contrato 213522-08 - Vila Ecologia</t>
  </si>
  <si>
    <t>1.3.2.5.01.99.20.00.00</t>
  </si>
  <si>
    <t>1313</t>
  </si>
  <si>
    <t>Rec. Rem. de Dep. Banc. - Contrato 218.815-56 PAC OGU</t>
  </si>
  <si>
    <t>1.3.2.5.01.99.23.00.00</t>
  </si>
  <si>
    <t>1293</t>
  </si>
  <si>
    <t>Rec. Rem. de Dep. Banc. - Assentamentos Precários</t>
  </si>
  <si>
    <t>1.3.2.5.01.99.28.00.00</t>
  </si>
  <si>
    <t>1290</t>
  </si>
  <si>
    <t>Rec. Rem. de Dep. Banc. - Programa Brasil Alfabetizado</t>
  </si>
  <si>
    <t>1.3.2.5.01.99.31.00.00</t>
  </si>
  <si>
    <t>1308</t>
  </si>
  <si>
    <t>Rec. Rem. de Dep. Banc. - Fundo Municipal do Centro de Eventos</t>
  </si>
  <si>
    <t>1.3.2.5.01.99.33.00.00</t>
  </si>
  <si>
    <t>1032</t>
  </si>
  <si>
    <t>Rec. Rem. de Dep. Banc. - FEAS Gov.  do Estado</t>
  </si>
  <si>
    <t>1.3.2.5.01.99.34.00.00</t>
  </si>
  <si>
    <t>Rec. Rem. de Dep. Banc. - FMDCA Doações</t>
  </si>
  <si>
    <t>1.3.2.5.01.99.39.00.00</t>
  </si>
  <si>
    <t>1165</t>
  </si>
  <si>
    <t>Rec. Rem. de Dep. Banc. - FUNDEEL</t>
  </si>
  <si>
    <t>1.3.2.5.01.99.50.00.00</t>
  </si>
  <si>
    <t>1329</t>
  </si>
  <si>
    <t>Rec. Rem. de Dep. Banc. - Contrato 247.827-05 Centro de Eventos 2ª Etapa</t>
  </si>
  <si>
    <t>1.3.2.5.01.99.54.00.00</t>
  </si>
  <si>
    <t>1305</t>
  </si>
  <si>
    <t>Rec. Rem. de Dep. Banc. - PROCON</t>
  </si>
  <si>
    <t>1.3.2.5.01.99.57.00.00</t>
  </si>
  <si>
    <t>1373</t>
  </si>
  <si>
    <t>Rec. Rem. de Dep. Banc. - Contrato 274.556-93 Cozinhas Comunitárias</t>
  </si>
  <si>
    <t>1.3.2.5.01.99.59.00.00</t>
  </si>
  <si>
    <t>1345</t>
  </si>
  <si>
    <t>Rec. Rem. de Dep. Banc. - Vila Belga Contrato 267.311-94</t>
  </si>
  <si>
    <t>1.3.2.5.01.99.78.00.00</t>
  </si>
  <si>
    <t>1397</t>
  </si>
  <si>
    <t>Rec. Rem. de Dep. Banc. - Decreto 46.914 - Calamidade Pública</t>
  </si>
  <si>
    <t>1.3.2.5.01.99.79.00.00</t>
  </si>
  <si>
    <t>1354</t>
  </si>
  <si>
    <t>Rec. Rem. de Dep. Banc. - Contrato 263.387-13 - Aquisição de Equip.</t>
  </si>
  <si>
    <t>1.3.2.5.01.99.81.00.00</t>
  </si>
  <si>
    <t>Rec. Rem. de Dep. Banc. - FUNCIP</t>
  </si>
  <si>
    <t>1.3.2.5.01.99.87.00.00</t>
  </si>
  <si>
    <t>1405</t>
  </si>
  <si>
    <t>Rec. Rem. de Dep. Banc. - Cont. 301.574-04 Urbanização N.S</t>
  </si>
  <si>
    <t>1.3.2.5.01.99.91.00.00</t>
  </si>
  <si>
    <t>1416</t>
  </si>
  <si>
    <t>Rec. Rem. de Dep. Banc. - Alienação de Bens SMED</t>
  </si>
  <si>
    <t>1.3.2.5.01.99.92.00.00</t>
  </si>
  <si>
    <t>1415</t>
  </si>
  <si>
    <t>Rec. Rem. de Dep. Banc. -Contrato 325.020-10 - PRONAF</t>
  </si>
  <si>
    <t>1.3.2.5.01.99.93.00.00</t>
  </si>
  <si>
    <t>1376</t>
  </si>
  <si>
    <t xml:space="preserve">Rec. Rem. de Dep. Banc. -Contrato 310.558-91 - Pavimentação </t>
  </si>
  <si>
    <t>1.3.2.5.01.99.94.00.00</t>
  </si>
  <si>
    <t>1385</t>
  </si>
  <si>
    <t xml:space="preserve">Rec. Rem. de Dep. Banc. -Contrato 299.711-02 - Pavimentação </t>
  </si>
  <si>
    <t>1.3.2.5.01.99.96.00.00</t>
  </si>
  <si>
    <t>1420</t>
  </si>
  <si>
    <t>Rec. Rem. de Dep. Banc. -Pró-Infância - Creche</t>
  </si>
  <si>
    <t>1.3.2.5.01.99.99.00.00</t>
  </si>
  <si>
    <t>Rec. Rem. Dep. Banc - Outros</t>
  </si>
  <si>
    <t>1.3.2.5.01.99.99.01.00</t>
  </si>
  <si>
    <t>1243</t>
  </si>
  <si>
    <t>Rec. Rem. de Dep. Banc. -Banco Mundial</t>
  </si>
  <si>
    <t>1.3.2.5.01.99.99.50.00</t>
  </si>
  <si>
    <t>1388</t>
  </si>
  <si>
    <t>Rec. Rem. de Dep. Banc. - Pronasci Conv. 74469</t>
  </si>
  <si>
    <t>1.3.2.5.01.99.99.51.00</t>
  </si>
  <si>
    <t>1426</t>
  </si>
  <si>
    <t>Rec. Rem. de Dep. Banc. - Contrato 363.505-68 Construção</t>
  </si>
  <si>
    <t>1.3.2.5.01.99.99.53.00</t>
  </si>
  <si>
    <t>1428</t>
  </si>
  <si>
    <t>Rec. Rem. de Dep. Banc. - Conv.2447/2011 Padarias Comunitárias</t>
  </si>
  <si>
    <t>1.3.2.5.01.99.99.54.00</t>
  </si>
  <si>
    <t>1387</t>
  </si>
  <si>
    <t>Rec. Rem. de Dep. Banc. - Contr.307.215-87 Cidade Digital</t>
  </si>
  <si>
    <t>1.3.2.5.01.99.99.56.00</t>
  </si>
  <si>
    <t>1406</t>
  </si>
  <si>
    <t>Rec. Rem. de Dep. Banc. - 3ª Etapa Centro de Eventos</t>
  </si>
  <si>
    <t>1.3.2.5.01.99.99.57.00</t>
  </si>
  <si>
    <t>1424</t>
  </si>
  <si>
    <t>Rec. Rem. de Dep. Banc. - Contr. 347.288-01 Programa Esporte e Lazer</t>
  </si>
  <si>
    <t>1.3.2.5.01.99.99.58.00</t>
  </si>
  <si>
    <t>1430</t>
  </si>
  <si>
    <t>Rec. Rem. de Dep. Banc. - Contr. 367.368-95 Equipamentos Banco de Alimentos</t>
  </si>
  <si>
    <t>1.3.2.5.01.99.99.59.00</t>
  </si>
  <si>
    <t>1316</t>
  </si>
  <si>
    <t>Rec. Rem. de Dep. Banc. - Educação Fiscal</t>
  </si>
  <si>
    <t>1.3.2.5.01.99.99.60.00</t>
  </si>
  <si>
    <t>1431</t>
  </si>
  <si>
    <t>Rec. Rem. de Dep. Banc. - CEF 375.231-18</t>
  </si>
  <si>
    <t>1.3.2.5.01.99.99.61.00</t>
  </si>
  <si>
    <t>1419</t>
  </si>
  <si>
    <t>Rec. Rem. de Dep. Banc. - CEF 315.253-23 - Pav. Sinalização</t>
  </si>
  <si>
    <t>1.3.2.5.01.99.99.62.00</t>
  </si>
  <si>
    <t>1441</t>
  </si>
  <si>
    <t>Rec. Rem. de Dep. Banc. - CEF 373.425-06</t>
  </si>
  <si>
    <t>1.3.2.5.01.99.99.63.00</t>
  </si>
  <si>
    <t>1435</t>
  </si>
  <si>
    <t>Rec. Rem. de Dep. Banc. - CEF 366.454-21 - Pav. Rua Cidade de Ouro Preto</t>
  </si>
  <si>
    <t>1.3.2.5.01.99.99.64.00</t>
  </si>
  <si>
    <t>1438</t>
  </si>
  <si>
    <t>Rec. Rem. de Dep. Banc. - CEF 368.948-22 - Pav. Rua Alfredo B. T.</t>
  </si>
  <si>
    <t>1.3.2.5.01.99.99.65.00</t>
  </si>
  <si>
    <t>1440</t>
  </si>
  <si>
    <t>Rec. Rem. de Dep. Banc. - CEF 373.371-63 - Infraestrutura Urbana</t>
  </si>
  <si>
    <t>1.3.2.5.01.99.99.66.00</t>
  </si>
  <si>
    <t>1439</t>
  </si>
  <si>
    <t>Rec. Rem. de Dep. Banc. - CEF 372.575-03 - Revitalização Praça Monsenhor</t>
  </si>
  <si>
    <t>1.3.2.5.01.99.99.67.00</t>
  </si>
  <si>
    <t>1442</t>
  </si>
  <si>
    <t>Rec. Rem. de Dep. Banc. - CEF 374.729-91 - Asfaltamento Rua Luiz Tombesi</t>
  </si>
  <si>
    <t>1.3.2.5.01.99.99.68.00</t>
  </si>
  <si>
    <t>1463</t>
  </si>
  <si>
    <t>Rec. Rem. de Dep. Banc. - Projeto Concha Acústica</t>
  </si>
  <si>
    <t>1.3.2.5.01.99.99.69.00</t>
  </si>
  <si>
    <t>Rec. Rem. de Dep. Banc. - Fundo Municipal do Idoso</t>
  </si>
  <si>
    <t>1.3.2.5.01.99.99.70.00</t>
  </si>
  <si>
    <t>1452</t>
  </si>
  <si>
    <t xml:space="preserve">Rec. Rem. de Dep. Banc. - Contrato 389424-37 - Aquisição de Patrulha Agrícola </t>
  </si>
  <si>
    <t>1.3.2.5.01.99.99.71.00</t>
  </si>
  <si>
    <t>1447</t>
  </si>
  <si>
    <t>Rec. Rem. de Dep. Banc. - Contrato 386786-57 - Revitalização Parque Itaimbé</t>
  </si>
  <si>
    <t>1.3.2.5.01.99.99.72.00</t>
  </si>
  <si>
    <t>1475</t>
  </si>
  <si>
    <t>Rec. Rem. de Dep. Banc. - FE - Passe Livre Estudantil</t>
  </si>
  <si>
    <t>1.3.2.5.01.99.99.73.00</t>
  </si>
  <si>
    <t>1470</t>
  </si>
  <si>
    <t>Rec. Rem. de Dep. Banc. - Contrato 387.527-35 - Revitalização</t>
  </si>
  <si>
    <t>1.3.2.5.01.99.99.74.00</t>
  </si>
  <si>
    <t>1478</t>
  </si>
  <si>
    <t>Rec. Rem. de Dep. Banc. - Contrato CEF Pátios Rurais</t>
  </si>
  <si>
    <t>1.3.2.5.01.99.99.75.00</t>
  </si>
  <si>
    <t>1477</t>
  </si>
  <si>
    <t>Rec. Rem. de Dep. Banc. - Pro Leite</t>
  </si>
  <si>
    <t>1.3.2.5.01.99.99.76.00</t>
  </si>
  <si>
    <t>1457</t>
  </si>
  <si>
    <t>Rec. Rem. de Dep. Banc. - Contrato 401.057-62 - Ações de Infra</t>
  </si>
  <si>
    <t>1.3.2.5.01.99.99.77.00</t>
  </si>
  <si>
    <t>1454</t>
  </si>
  <si>
    <t>Rec. Rem. de Dep. Banc. - Contrato 390.473-58 - Ações de Infra</t>
  </si>
  <si>
    <t>1.3.2.5.02.00.00.00.00</t>
  </si>
  <si>
    <t>Remuneração de Depórsitos de Recursos Não Vinculados</t>
  </si>
  <si>
    <t>1.3.2.5.02.99.00.00.00</t>
  </si>
  <si>
    <t>Receita de Remuneração de Outros Depósitos de Recursos Não Vinculados</t>
  </si>
  <si>
    <t>1.3.2.5.02.99.01.00.00</t>
  </si>
  <si>
    <t>Rec. Rem. Dep. Rec. Não Vinculado - Executivo</t>
  </si>
  <si>
    <t>1.3.2.5.02.99.02.00.00</t>
  </si>
  <si>
    <t>Rec. Rem. Dep. Rec. Não Vinculado - EC</t>
  </si>
  <si>
    <t>1.3.2.8.00.00.00.00.00</t>
  </si>
  <si>
    <t>Remuneração dos Investim.do Regime Próprio de Previd.do Servidor</t>
  </si>
  <si>
    <t>1.3.2.8.10.00.00.00.00</t>
  </si>
  <si>
    <t>Remun.dos Investim.do Regime Próprio de Previd.do Servidor Renda Fixa</t>
  </si>
  <si>
    <t>1.3.2.8.10.00.01.00.00</t>
  </si>
  <si>
    <t>Remuneração em Investimentos de Renda Fixa</t>
  </si>
  <si>
    <t>1.3.2.8.10.00.02.00.00</t>
  </si>
  <si>
    <t>Remuneração em Investimentos de Renda Fixa - Taxa Administração</t>
  </si>
  <si>
    <t>1.3.2.8.10.00.03.00.00</t>
  </si>
  <si>
    <t>Remuneração em Investimentos de Renda Fixa – Centralização da Folha Pgto</t>
  </si>
  <si>
    <t>1.3.2.8.10.00.04.00.00</t>
  </si>
  <si>
    <t>Remuneração em Investimentos de Renda Fixa - Taxa Administração - Fdo de Saúde</t>
  </si>
  <si>
    <t>1.3.2.8.20.00.00.00.00</t>
  </si>
  <si>
    <t>Remuneração dos Investimentos em Renda Variável</t>
  </si>
  <si>
    <t>1.3.2.8.20.00.01.00.00</t>
  </si>
  <si>
    <t>1.3.3.0.00.00.00.00.00</t>
  </si>
  <si>
    <t>Receita de Concessões e Permissões</t>
  </si>
  <si>
    <t>1.3.3.1.00.00.00.00.00</t>
  </si>
  <si>
    <t>Receita de Concessões e Permissões - Serviços</t>
  </si>
  <si>
    <t>1.3.3.1.99.00.00.00.00</t>
  </si>
  <si>
    <t>Outras Receita de Concessões e Permissões - Serviços</t>
  </si>
  <si>
    <t>1.3.3.1.99.00.01.00.00</t>
  </si>
  <si>
    <t>Receita de Concessão dos Parquímetros</t>
  </si>
  <si>
    <t>1.4.0.0.00.00.00.00.00</t>
  </si>
  <si>
    <t>Receita Agropecuária</t>
  </si>
  <si>
    <t>1.4.9.0.00.00.00.00.00</t>
  </si>
  <si>
    <t>Outras Receitas Agropecuárias</t>
  </si>
  <si>
    <t>1.4.9.0.00.00.01.00.00</t>
  </si>
  <si>
    <t>Receita Programa Troca-Troca</t>
  </si>
  <si>
    <t>1.6.0.0.00.00.00.00.00</t>
  </si>
  <si>
    <t>Receita de Serviços</t>
  </si>
  <si>
    <t>1.6.0.0.05.00.00.00.00</t>
  </si>
  <si>
    <t>Serviços de Saúde</t>
  </si>
  <si>
    <t>1.6.0.0.05.99.00.00.00</t>
  </si>
  <si>
    <t>Outros Serviços de Saúde</t>
  </si>
  <si>
    <t>1.6.0.0.05.99.01.00.00</t>
  </si>
  <si>
    <t>Serviços de Saúde - CAPS</t>
  </si>
  <si>
    <t>1.6.0.0.05.99.02.00.00</t>
  </si>
  <si>
    <t>Serviços de Saúde - SIA-SUS</t>
  </si>
  <si>
    <t>1.6.0.0.05.99.04.00.00</t>
  </si>
  <si>
    <t>Serviços de Saúde - Hosp. Municipal</t>
  </si>
  <si>
    <t>1.7.0.0.00.00.00.00.00</t>
  </si>
  <si>
    <t>TRANSFERENCIAS CORRENTES</t>
  </si>
  <si>
    <t>1.7.2.0.00.00.00.00.00</t>
  </si>
  <si>
    <t>TRANSFERENCIAS INTERGOVERNAMENTAIS</t>
  </si>
  <si>
    <t>1.7.2.1.00.00.00.00.00</t>
  </si>
  <si>
    <t>Transferências da União</t>
  </si>
  <si>
    <t>1.7.2.1.01.00.00.00.00</t>
  </si>
  <si>
    <t>Participação na Receita da União</t>
  </si>
  <si>
    <t>1.7.2.1.01.02.00.00.00</t>
  </si>
  <si>
    <t>Cota-Parte do Fundo de Participação dos Municípios - FPM</t>
  </si>
  <si>
    <t>1.7.2.1.01.02.01.00.00</t>
  </si>
  <si>
    <t>COTA-PARTE DO FPM - PROPRIO</t>
  </si>
  <si>
    <t>1.7.2.1.01.02.02.00.00</t>
  </si>
  <si>
    <t>COTA-PARTE DO FPM - MDE</t>
  </si>
  <si>
    <t>1.7.2.1.01.02.04.00.00</t>
  </si>
  <si>
    <t>COTA-PARTE DO FPM - ASPS</t>
  </si>
  <si>
    <t>1.7.2.1.01.02.06.00.00</t>
  </si>
  <si>
    <t>Cota-Parte do FPM - FUNDEB</t>
  </si>
  <si>
    <t>1.7.2.1.01.05.00.00.00</t>
  </si>
  <si>
    <t>COTA-PARTE DO IMPOSTO SOBRE A PROPR. TERRITORIAL RURAL - ITR</t>
  </si>
  <si>
    <t>1.7.2.1.01.05.01.00.00</t>
  </si>
  <si>
    <t>COTA-PARTE DO ITR - PROPRIO</t>
  </si>
  <si>
    <t>1.7.2.1.01.05.02.00.00</t>
  </si>
  <si>
    <t>COTA-PARTE DO ITR - MDE</t>
  </si>
  <si>
    <t>1.7.2.1.01.05.03.00.00</t>
  </si>
  <si>
    <t>COTA-PARTE DO ITR - ASPS</t>
  </si>
  <si>
    <t>1.7.2.1.01.05.04.00.00</t>
  </si>
  <si>
    <t>Cota-Parte do ITR – FUNDEB</t>
  </si>
  <si>
    <t>1.7.2.1.22.00.00.00.00</t>
  </si>
  <si>
    <t>TRANSFERENCIA DA COMPENSACAO FINANCEIRA
PELA EXPLORACAO DE RECURSOS NATURAIS</t>
  </si>
  <si>
    <t>1.7.2.1.22.70.00.00.00</t>
  </si>
  <si>
    <t>COTA-PARTE DO FUNDO ESPECIAL DO PETROLEO - FEP</t>
  </si>
  <si>
    <t>1.7.2.1.22.90.00.00.00</t>
  </si>
  <si>
    <t>OUTRAS TRANSF. DECORRENTES DE COMPENSAÇÃO FINANC. PELA EXPLORAÇÃO DE RECURSOS NATURAIS</t>
  </si>
  <si>
    <t>1.7.2.1.33.00.00.00.00</t>
  </si>
  <si>
    <t>TRANSFERENCIA DE RECURSOS DO SISTEMA UNICO DE SAUDE - SUS - 
REPASSE FUNDO A FUNDO</t>
  </si>
  <si>
    <t>1.7.2.1.33.01.00.00.00</t>
  </si>
  <si>
    <t>ATENÇÃO BÁSICA</t>
  </si>
  <si>
    <t>1.7.2.1.33.01.01.00.00</t>
  </si>
  <si>
    <t>PISO Da ATENÇÃO BÁSICA FIXO</t>
  </si>
  <si>
    <t>1.7.2.1.33.01.01.01.00</t>
  </si>
  <si>
    <t>PAB FIXO</t>
  </si>
  <si>
    <t>1.7.2.1.33.00.01.02.00</t>
  </si>
  <si>
    <t>Programa de Requalificação de UBS - Informatização e Telessaúde</t>
  </si>
  <si>
    <t>1.7.2.1.33.01.02.00.00</t>
  </si>
  <si>
    <t>PISO DE ATENCAO BASICA - PAB VARIAVEL</t>
  </si>
  <si>
    <t>1.7.2.1.33.01.02.01.00</t>
  </si>
  <si>
    <t xml:space="preserve">PACS - AGENTES COMUNITARIOS DA SAUDE </t>
  </si>
  <si>
    <t>1.7.2.1.33.01.02.03.00</t>
  </si>
  <si>
    <t>Programa de Melhoria do Acesso e da Qualidade - PMAQ</t>
  </si>
  <si>
    <t>1.7.2.1.33.01.02.04.00</t>
  </si>
  <si>
    <t>SAÚDE BUCAL</t>
  </si>
  <si>
    <t>1.7.2.1.33.01.02.05.00</t>
  </si>
  <si>
    <t xml:space="preserve">SAÚDE DA FAMÍLIA - PSF </t>
  </si>
  <si>
    <t>1.7.2.1.33.02.00.00.00</t>
  </si>
  <si>
    <t>MÉDIA E ALTA COMPLEXIDADE AMBULATORIAL E HOSPITALAR</t>
  </si>
  <si>
    <t>1.7.2.1.33.02.01.00.00</t>
  </si>
  <si>
    <t>LIMITE FINANCEIRO MÉDIA E ALTA COMPLEXIDADE AMBULATORIAL E HOSPITALAR-MAC</t>
  </si>
  <si>
    <t>1.7.2.1.33.02.01.01.00</t>
  </si>
  <si>
    <t>Centro de Especialidades Odontológicas</t>
  </si>
  <si>
    <t>1.7.2.1.33.02.01.02.00</t>
  </si>
  <si>
    <t>Financiamento aos Centros de Referência em Saúde do Trabalhador</t>
  </si>
  <si>
    <t>1.7.2.1.33.02.01.03.00</t>
  </si>
  <si>
    <t>Serviço de Atendimento Móvel às Urgências - SAMU</t>
  </si>
  <si>
    <t>1.7.2.1.33.02.01.04.00</t>
  </si>
  <si>
    <t>Rede Viver sem Limites - RDEF - CEO</t>
  </si>
  <si>
    <t>1.7.2.1.33.02.01.05.00</t>
  </si>
  <si>
    <t>Teto Municipal rede de  Urgência - RAU - UPA</t>
  </si>
  <si>
    <t>1.7.2.1.33.02.01.06.00</t>
  </si>
  <si>
    <t>Teto Municipal Rede Cegonha (RCEG)</t>
  </si>
  <si>
    <t>1.7.2.1.33.02.01.07.00</t>
  </si>
  <si>
    <t>Teto Municipal Rede Saúde Mental (RSME)</t>
  </si>
  <si>
    <t>1.7.2.1.33.03.00.00.00</t>
  </si>
  <si>
    <t>VIGILÂNCIA EM SAÚDE</t>
  </si>
  <si>
    <t>1.7.2.1.33.03.01.00.00</t>
  </si>
  <si>
    <t>PISO VARIÁVEL DE VIGILÂNCIA E PROMOÇÃO DA SAÚDE - PVVPS</t>
  </si>
  <si>
    <t>1.7.2.1.33.03.01.01.00</t>
  </si>
  <si>
    <t>Campanha Nacional de Seguimento do Sarampo e Rubéola</t>
  </si>
  <si>
    <t>1.7.2.1.33.03.01.02.00</t>
  </si>
  <si>
    <t>Incentivo Programa DST/AIDS</t>
  </si>
  <si>
    <t>1.7.2.1.33.03.01.03.00</t>
  </si>
  <si>
    <t>Incentivo Projetos Vigilância e Prevenção de Violência e Acidentes</t>
  </si>
  <si>
    <t>1.7.2.1.33.03.01.05.00</t>
  </si>
  <si>
    <t>Incentivo de Qualificação das Ações da Dengue</t>
  </si>
  <si>
    <t>1.7.2.1.33.03.01.06.00</t>
  </si>
  <si>
    <t>Repasse p/ Estrut. Tec. Da Vig. Em Saúde</t>
  </si>
  <si>
    <t>1.7.2.1.33.03.02.00.00</t>
  </si>
  <si>
    <t>VIGILÂNCIA E PROMOÇÃO DA SAÚDE</t>
  </si>
  <si>
    <t>1.7.2.1.33.03.02.01.00</t>
  </si>
  <si>
    <t>Piso Fixo de Vigilância e Promoção da Saúde - PFVPS</t>
  </si>
  <si>
    <t>1.7.2.1.33.03.02.02.00</t>
  </si>
  <si>
    <t>FNS - Aperfeiçoamento SUS - Parte FNS</t>
  </si>
  <si>
    <t>1.7.2.1.33.03.02.03.00</t>
  </si>
  <si>
    <t>FNS - Aperfeiçoamento SUS - Parte ANVISA</t>
  </si>
  <si>
    <t>1.7.2.1.33.03.03.00.00</t>
  </si>
  <si>
    <t>PISO FIXO DE VIGILÂNCIA SANITÁRIA</t>
  </si>
  <si>
    <t>1.7.2.1.33.03.03.01.00</t>
  </si>
  <si>
    <t>Ações Estruturantes de Vigilância Sanitária</t>
  </si>
  <si>
    <t>1.7.2.1.33.03.04.00.00</t>
  </si>
  <si>
    <t>VIGILÂNCIA EPIDEMIOLÓGICA E AMBIENTAL EM SAÚDE</t>
  </si>
  <si>
    <t>1.7.2.1.33.03.04.01.00</t>
  </si>
  <si>
    <t>Inc. Amb. Do Prog. Nac. HIV/AIDS e outros</t>
  </si>
  <si>
    <t>1.7.2.1.33.04.00.00.00</t>
  </si>
  <si>
    <t>ASSISTÊNCIA FARMACÊUTICA</t>
  </si>
  <si>
    <t>1.7.2.1.33.04.01.00.00</t>
  </si>
  <si>
    <t>FARMÁCIA POPULAR</t>
  </si>
  <si>
    <t>1.7.2.1.33.04.01.01.00</t>
  </si>
  <si>
    <t>Programa Farmácia Popular do Brasil</t>
  </si>
  <si>
    <t>1.7.2.1.33.04.02.00.00</t>
  </si>
  <si>
    <t>BÁSICO DA ASSISTÊNCIA FARMACEUTICA</t>
  </si>
  <si>
    <t>1.7.2.1.33.04.02.01.00</t>
  </si>
  <si>
    <t>Programa de Assistência Farmacêutica Básica</t>
  </si>
  <si>
    <t>1.7.2.1.33.05.00.00.00</t>
  </si>
  <si>
    <t>GESTÃO DO SUS</t>
  </si>
  <si>
    <t>1.7.2.1.33.05.02.00.00</t>
  </si>
  <si>
    <t>Prog. Nac. Reorient. Prof. Em Saúde</t>
  </si>
  <si>
    <t>1.7.2.1.33.05.03.00.00</t>
  </si>
  <si>
    <t xml:space="preserve">Incent. Reab. Psicossocial PI </t>
  </si>
  <si>
    <t>1.7.2.1.33.05.04.00.00</t>
  </si>
  <si>
    <t>Incent. Prog. Qalificação da RAPS</t>
  </si>
  <si>
    <t>1.7.2.1.34.00.00.00.00</t>
  </si>
  <si>
    <t>TRANSFERENCIAS DE RECURSOS DO FUNDO NACIONAL DE ASSISTENCIA
SOCIAL - FNAS</t>
  </si>
  <si>
    <t>1.7.2.1.34.00.06.00.00</t>
  </si>
  <si>
    <t>PROGRAMAS TEMPORÁRIOS COM RECURSOS RECEBIDOS DO FNAS</t>
  </si>
  <si>
    <t>Repasse BPC</t>
  </si>
  <si>
    <t>1.7.2.1.34.01.00.00.00</t>
  </si>
  <si>
    <t xml:space="preserve">FNAS – ALTA COMPLEXIDADE </t>
  </si>
  <si>
    <t>1.7.2.1.34.02.00.00.00</t>
  </si>
  <si>
    <t>FNAS – BÁSICO FIXO</t>
  </si>
  <si>
    <t>1.7.2.1.34.03.00.00.00</t>
  </si>
  <si>
    <t>FNAS – PISO FIXO MÉDIA COMPLEXIDADE</t>
  </si>
  <si>
    <t>1.7.2.1.34.04.00.00.00</t>
  </si>
  <si>
    <t xml:space="preserve">FNAS – TRANSIÇÃO DE MÉDIA COMPLEXIDADE </t>
  </si>
  <si>
    <t>1.7.2.1.34.10.00.00.00</t>
  </si>
  <si>
    <t>FNAS – IGDBF</t>
  </si>
  <si>
    <t>1.7.2.1.34.11.00.00.00</t>
  </si>
  <si>
    <t>FNAS - IGD SUAS</t>
  </si>
  <si>
    <t>1.7.2.1.34.12.00.00.00</t>
  </si>
  <si>
    <t>FNAS - ACESUAS Pronatec</t>
  </si>
  <si>
    <t>1.7.2.1.34.13.00.00.00</t>
  </si>
  <si>
    <t>Piso Básico Variável - SCFV</t>
  </si>
  <si>
    <t>1.7.2.1.34.14.00.00.00</t>
  </si>
  <si>
    <t>FNAS - PAC II</t>
  </si>
  <si>
    <t>1.7.2.1.34.15.00.00.00</t>
  </si>
  <si>
    <t>FNAS - Ações Prog. Errad. Trab. Inf. ACEPETI</t>
  </si>
  <si>
    <t>1.7.2.1.35.00.00.00.00</t>
  </si>
  <si>
    <t>TRANSFERENCIAS DE RECURSOS DO FUNDO NACIONAL DO 
DESENVOLVIMENTO DA EDUCACAO – FNDE</t>
  </si>
  <si>
    <t>1.7.2.1.35.01.00.00.00</t>
  </si>
  <si>
    <t>TRANSFERENCIAS DO SALARIO-EDUCACAO</t>
  </si>
  <si>
    <t>1.7.2.1.35.02.00.00.00</t>
  </si>
  <si>
    <t>TRANSF. DIRETAS DO FNDE REF. AO PROG. DINHEIRO DIRETO NA ESCOLA - PDDE</t>
  </si>
  <si>
    <t>1.7.2.1.35.03.00.00.00</t>
  </si>
  <si>
    <t>TRANSFERENCIAS DIRETAS DO FNDE REF.  PROGRAMA NACIONAL 
DE ALIMENTACAO ESCOLAR – PNAE</t>
  </si>
  <si>
    <t>1.7.2.1.35.04.00.00.00</t>
  </si>
  <si>
    <t>TRANSFERENCIAS DIRETAS  DO FNDE REF.  PROGRAMA NACIONAL 
DE APOIO AO TRANSPORTE ESCOLAR – PNATE</t>
  </si>
  <si>
    <t>1.7.2.1.35.99.00.00.00</t>
  </si>
  <si>
    <t>OUTRAS TRANSFERENCIAS DIRETAS DO FUNDO NACIONAL DO
DESENVOLVIMENTO DAEDUCACAO – FNDE</t>
  </si>
  <si>
    <t>1.7.2.1.35.99.01.00.00</t>
  </si>
  <si>
    <t>BRALF - Brasil Alfabetizado</t>
  </si>
  <si>
    <t>1.7.2.1.35.99.03.00.00</t>
  </si>
  <si>
    <t>Transf. PNAP - Programa Nacional de Alimentação Escolar - Pré Escola</t>
  </si>
  <si>
    <t>1.7.2.1.35.99.08.00.00</t>
  </si>
  <si>
    <t>FNDE - PNAE Mais Educação</t>
  </si>
  <si>
    <t>1.7.2.1.36.00.00.00.00</t>
  </si>
  <si>
    <t>TRANSFERENCIA FINANCEIRA DO ICMS – DESONERACAO - L.C. N° 87/96</t>
  </si>
  <si>
    <t>1.7.2.1.36.00.01.00.00</t>
  </si>
  <si>
    <t>TRANSFERENCIA FINANCEIRA - L.C.N° 87/96 - PROPRIO</t>
  </si>
  <si>
    <t>1.7.2.1.36.00.02.00.00</t>
  </si>
  <si>
    <t>TRANSFERENCIA FINANCEIRA - L.C.N° 87/96 - MDE</t>
  </si>
  <si>
    <t>1.7.2.1.36.00.04.00.00</t>
  </si>
  <si>
    <t>TRANSFERENCIA FINANCEIRA - L.C.N° 87/96 - ASPS</t>
  </si>
  <si>
    <t>1.7.2.1.36.00.05.00.00</t>
  </si>
  <si>
    <t>TRANSFERENCIA FINANCEIRA - L.C.N° 87/96 - FUNDEB</t>
  </si>
  <si>
    <t>1.7.2.1.99.00.00.00.00</t>
  </si>
  <si>
    <t>OUTRAS TRANSFERENCIAS DA UNIAO</t>
  </si>
  <si>
    <t>1.7.2.1.99.00.20.00.00</t>
  </si>
  <si>
    <t>Auxílio Financeiro  - Esforço Exportador (MP Nº 193/04)</t>
  </si>
  <si>
    <t>1.7.2.1.99.00.21.00.00</t>
  </si>
  <si>
    <t>DNPM</t>
  </si>
  <si>
    <t>1.7.2.1.99.00.22.00.00</t>
  </si>
  <si>
    <t>Contrato CEF patios Rurais</t>
  </si>
  <si>
    <t>1.7.2.1.99.00.50.00.00</t>
  </si>
  <si>
    <t>Auxílio Financeiro  aos Municípios</t>
  </si>
  <si>
    <t>1.7.2.2.00.00.00.00.00</t>
  </si>
  <si>
    <t>TRANSFERENCIAS DOS ESTADOS</t>
  </si>
  <si>
    <t>1.7.2.2.01.00.00.00.00</t>
  </si>
  <si>
    <t>PARTICIPACAO NA RECEITA DOS ESTADOS</t>
  </si>
  <si>
    <t>1.7.2.2.01.01.00.00.00</t>
  </si>
  <si>
    <t>COTA-PARTE DO ICMS</t>
  </si>
  <si>
    <t>1.7.2.2.01.01.01.00.00</t>
  </si>
  <si>
    <t>COTA-PARTE DO ICMS - PROPRIO</t>
  </si>
  <si>
    <t>1.7.2.2.01.01.02.00.00</t>
  </si>
  <si>
    <t>COTA-PARTE DO ICMS - MDE</t>
  </si>
  <si>
    <t>1.7.2.2.01.01.04.00.00</t>
  </si>
  <si>
    <t>COTA-PARTE DO ICMS - ASPS</t>
  </si>
  <si>
    <t>1.7.2.2.01.01.05.00.00</t>
  </si>
  <si>
    <t>COTA-PARTE DO ICMS - FUNDEB</t>
  </si>
  <si>
    <t>1.7.2.2.01.02.00.00.00</t>
  </si>
  <si>
    <t>COTA-PARTE DO IPVA</t>
  </si>
  <si>
    <t>1.7.2.2.01.02.01.00.00</t>
  </si>
  <si>
    <t>COTA-PARTE DO IPVA - PROPRIO</t>
  </si>
  <si>
    <t>1.7.2.2.01.02.02.00.00</t>
  </si>
  <si>
    <t>COTA-PARTE DO IPVA - MDE</t>
  </si>
  <si>
    <t>1.7.2.2.01.02.03.00.00</t>
  </si>
  <si>
    <t>COTA-PARTE DO IPVA - ASPS</t>
  </si>
  <si>
    <t>1.7.2.2.01.02.04.00.00</t>
  </si>
  <si>
    <t>Cota-Parte do IPVA - FUNDEB</t>
  </si>
  <si>
    <t>1.7.2.2.01.04.00.00.00</t>
  </si>
  <si>
    <t>COTA-PARTE DO IPI SOBRE EXPORTACAO</t>
  </si>
  <si>
    <t>1.7.2.2.01.04.01.00.00</t>
  </si>
  <si>
    <t>Cota-Parte do IPI / Exportação - Próprio</t>
  </si>
  <si>
    <t>1.7.2.2.01.04.02.00.00</t>
  </si>
  <si>
    <t>Cota-Parte do IPI / Exportação - MDE</t>
  </si>
  <si>
    <t>1.7.2.2.01.04.04.00.00</t>
  </si>
  <si>
    <t>Cota-Parte do IPI / Exportação - ASPS</t>
  </si>
  <si>
    <t>1.7.2.2.01.04.05.00.00</t>
  </si>
  <si>
    <t>Cota-Parte do IPI / Exportação - FUNDEB</t>
  </si>
  <si>
    <t>1.7.2.2.01.13.00.00.00</t>
  </si>
  <si>
    <t>COTA-PARTE DA CONTRIBUICAO DE INTERVENCAO NO DOMINIO ECONOMICO</t>
  </si>
  <si>
    <t>1.7.2.2.22.00.00.00.00</t>
  </si>
  <si>
    <t>TRANSFERÊNCIA DA COTA-PARTE DA COMPENSAÇÃO FINANCEIRA (25%)</t>
  </si>
  <si>
    <t>1.7.2.2.22.30.00.00.00</t>
  </si>
  <si>
    <t>Cota-parte Royalties - Compens. Financeira p/ Produção de Petróleo - Lei nº 7.990/89</t>
  </si>
  <si>
    <t>1.7.2.2.33.00.00.00.00</t>
  </si>
  <si>
    <t>TRANSFERENCIA DE RECURSOS DO ESTADO PARA PROGRAMAS DE SAUDE - REPASSE FUNDO A FUNDO</t>
  </si>
  <si>
    <t>1.7.2.2.33.01.00.00.00</t>
  </si>
  <si>
    <t>FES  - Hospitais Públicos</t>
  </si>
  <si>
    <t>1.7.2.2.33.02.00.00.00</t>
  </si>
  <si>
    <t>FES  - Salvar/Emerg/Salvar/UPAS</t>
  </si>
  <si>
    <t>1.7.2.2.33.07.00.00.00</t>
  </si>
  <si>
    <t>FES - Trabalhador</t>
  </si>
  <si>
    <t>1.7.2.2.33.11.00.00.00</t>
  </si>
  <si>
    <t>FES - Farmácia Básica</t>
  </si>
  <si>
    <t>1.7.2.2.33.12.00.00.00</t>
  </si>
  <si>
    <t>FES - Primeira Infância Melhor - PIM</t>
  </si>
  <si>
    <t>1.7.2.2.33.17.00.00.00</t>
  </si>
  <si>
    <t>FES - PSF</t>
  </si>
  <si>
    <t>1.7.2.2.33.19.00.00.00</t>
  </si>
  <si>
    <t>Diabetes Mellitus</t>
  </si>
  <si>
    <t>1.7.2.2.33.20.00.00.00</t>
  </si>
  <si>
    <t>CEO - Centro de Especialidades Odont.</t>
  </si>
  <si>
    <t>1.7.2.2.33.21.00.00.00</t>
  </si>
  <si>
    <t>LRPD - Labor. Reg. de Prótese Dentária</t>
  </si>
  <si>
    <t>1.7.2.2.33.22.00.00.00</t>
  </si>
  <si>
    <t>Incentivo Atenção Básica - PIES</t>
  </si>
  <si>
    <t>1.7.2.2.33.23.00.00.00</t>
  </si>
  <si>
    <t>Custeio UPA - FES</t>
  </si>
  <si>
    <t>1.7.2.2.33.25.00.00.00</t>
  </si>
  <si>
    <t>Custeio aos Consórcios de Saúde</t>
  </si>
  <si>
    <t>1.7.2.2.33.26.00.00.00</t>
  </si>
  <si>
    <t>PSF Indígena</t>
  </si>
  <si>
    <t>1.7.2.2.33.28.00.00.00</t>
  </si>
  <si>
    <t>FES - Dispensação de Fraldas</t>
  </si>
  <si>
    <t>1.7.2.2.33.29.00.00.00</t>
  </si>
  <si>
    <t>Rede Cegonha</t>
  </si>
  <si>
    <t>1.7.2.2.33.30.00.00.00</t>
  </si>
  <si>
    <t>Promoção e Prevenção a Saúde - AIDS</t>
  </si>
  <si>
    <t>1.7.2.2.99.00.00.00.00</t>
  </si>
  <si>
    <t>OUTRAS TRANFERENCIAS DOS ESTADOS</t>
  </si>
  <si>
    <t>1.7.2.2.99.00.03.00.00</t>
  </si>
  <si>
    <t>COTA-PARTE DA MULTA DE TRANSITO</t>
  </si>
  <si>
    <t>1.7.2.2.99.00.07.00.00</t>
  </si>
  <si>
    <t>Termo de Adesão FEAS 2013</t>
  </si>
  <si>
    <t>1.7.2.2.99.00.08.00.00</t>
  </si>
  <si>
    <t>Repasse Passe Livre Estudantil</t>
  </si>
  <si>
    <t>1.7.2.4.00.00.00.00.00</t>
  </si>
  <si>
    <t>TRANSFERENCIAS MULTIGOVERNAMENTAIS</t>
  </si>
  <si>
    <t>1.7.2.4.01.00.00.00.00</t>
  </si>
  <si>
    <t>TRANSFERENCIAS DE RECURSOS DO FUNDEB</t>
  </si>
  <si>
    <t>1.7.6.0.00.00.00.00.00</t>
  </si>
  <si>
    <t>TRANSFERENCIAS DE CONVENIOS</t>
  </si>
  <si>
    <t>1.7.6.1.00.00.00.00.00</t>
  </si>
  <si>
    <t>TRANSF. DE CONVENIOS DA UNIAO E DE SUAS ENTIDADES</t>
  </si>
  <si>
    <t>1.7.6.1.01.00.00.00.00</t>
  </si>
  <si>
    <t>TRANSF.DE CONVENIOS DA UNIAO P/ O SISTEMA UNICO DE SAUDE - SUS</t>
  </si>
  <si>
    <t>1.7.6.1.01.00.99.00.00</t>
  </si>
  <si>
    <t>OUTROS CONVENIOS COM A UNIAO - SAUDE</t>
  </si>
  <si>
    <t>1.7.6.1.01.00.99.01.00</t>
  </si>
  <si>
    <t>DST/AIDS</t>
  </si>
  <si>
    <t>1.7.6.1.01.00.99.02.00</t>
  </si>
  <si>
    <t>Construção e Ampliação de Unidade de Saúde</t>
  </si>
  <si>
    <t>1.7.6.1.02.00.00.00.00</t>
  </si>
  <si>
    <t>TRANSFERENCIAS DE CONVENIOS DA UNIAO DESTINADOS À PROGRAMAS DE  EDUCACAO</t>
  </si>
  <si>
    <t>1.7.6.1.02.00.01.00.00</t>
  </si>
  <si>
    <t>PROGRAMA ATENDIMENTO A CRIANÇA - PNAC</t>
  </si>
  <si>
    <t>1.7.6.1.02.00.03.00.00</t>
  </si>
  <si>
    <t>Compra de Vagas - Programa Brasil Carinhoso</t>
  </si>
  <si>
    <t>1.7.6.1.03.00.00.00.00</t>
  </si>
  <si>
    <t>TRANSF. DE CONVENIOS DA UNIAO DESTINADAS À PROG. DE ASSISTÊNCIA SOCIAL</t>
  </si>
  <si>
    <t>1.7.6.1.03.00.01.00.00</t>
  </si>
  <si>
    <t>Transf. Assist. Social – IGDBF</t>
  </si>
  <si>
    <t>1.7.6.1.99.00.00.00.00</t>
  </si>
  <si>
    <t>OUTRAS TRANSFERENCIAS DE CONVENIOS DA UNIAO</t>
  </si>
  <si>
    <t>1.7.6.1.99.00.01.00.00</t>
  </si>
  <si>
    <t>1212</t>
  </si>
  <si>
    <t>Projeto Compra Direta Alimentos Agricultura Familiar</t>
  </si>
  <si>
    <t>1.7.6.1.99.00.20.00.00</t>
  </si>
  <si>
    <t>1402</t>
  </si>
  <si>
    <t>Convênio 732059/2010 - Ministério do Turismo</t>
  </si>
  <si>
    <t>1.7.6.1.99.00.23.00.00</t>
  </si>
  <si>
    <t>1427</t>
  </si>
  <si>
    <t>Conv. 764750 - Santa Maria Cinema</t>
  </si>
  <si>
    <t>1.7.6.1.99.00.24.00.00</t>
  </si>
  <si>
    <t>1444</t>
  </si>
  <si>
    <t>Convênio TEM nº 06/2012 - Feira Economia</t>
  </si>
  <si>
    <t>1.7.6.1.99.00.25.00.00</t>
  </si>
  <si>
    <t>1476</t>
  </si>
  <si>
    <t>Conv. Trab. Social Prog. Minha Casa Minha Vida</t>
  </si>
  <si>
    <t>1.7.6.2.00.00.00.00.00</t>
  </si>
  <si>
    <t>TRANSFERENCIAS DE CONVENIOS DOS ESTADOS, DO DISTRITO 
FEDERAL E DE SUAS ENTIDADES</t>
  </si>
  <si>
    <t>1.7.6.2.01.00.00.00.00</t>
  </si>
  <si>
    <t>TRANSFERENCIAS DE CONVENIOS DOS ESTADOS PARA O SISTEMA ÚNICO DE SAUDE - SUS</t>
  </si>
  <si>
    <t>1.7.6.2.01.00.05.00.00</t>
  </si>
  <si>
    <t>4297</t>
  </si>
  <si>
    <t>CUSTEIO</t>
  </si>
  <si>
    <t>1.7.6.2.02.00.00.00.00</t>
  </si>
  <si>
    <t>TRANSFERENCIAS DE CONVENIOS DOS ESTADOS DESTINADOS À 
PROGRAMAS  DE EDUCACAO</t>
  </si>
  <si>
    <t>1.7.6.2.02.00.01.00.00</t>
  </si>
  <si>
    <t>TRANSFERENCIAS DE CONVENIO PARA O TRANSPORTE ESCOLAR</t>
  </si>
  <si>
    <t>1.7.6.2.99.00.00.00.00</t>
  </si>
  <si>
    <t xml:space="preserve">OUTRAS TRANSFERÊNCIAS DE CONVÊNIOS DOS ESTADOS </t>
  </si>
  <si>
    <t>1.7.6.2.99.00.18.00.00</t>
  </si>
  <si>
    <t>1393</t>
  </si>
  <si>
    <t>Convênio 1871/2009 - Emancipar</t>
  </si>
  <si>
    <t>1.7.6.2.99.00.20.00.00</t>
  </si>
  <si>
    <t>1425</t>
  </si>
  <si>
    <t>Convênio - Combate a Estiagem</t>
  </si>
  <si>
    <t>1.7.6.2.99.00.21.00.00</t>
  </si>
  <si>
    <t>Convênio 2447/2011 - Padarias Comunitárias</t>
  </si>
  <si>
    <t>1.7.6.2.99.00.22.00.00</t>
  </si>
  <si>
    <t>Projeto Concha Acústica Parque Itaimbé</t>
  </si>
  <si>
    <t>1.7.6.2.99.00.23.00.00</t>
  </si>
  <si>
    <t>FMAS - Convênio 3640/2013</t>
  </si>
  <si>
    <t>1.7.6.2.99.00.24.00.00</t>
  </si>
  <si>
    <t>Programa Pro-Leite</t>
  </si>
  <si>
    <t>1.7.6.3.00.00.00.00.00</t>
  </si>
  <si>
    <t>TRANSFERÊNCIA DE CONVÊNIOS DOS MUNICIPIOS E DE SUAS ENTIDADES</t>
  </si>
  <si>
    <t>1.7.6.3.99.00.00.00.00</t>
  </si>
  <si>
    <t>OUTRAS TRANSFERÊNCIAS DE CONVÊNIOS DOS MUNICIPIOS</t>
  </si>
  <si>
    <t>1.9.0.0.00.00.00.00.00</t>
  </si>
  <si>
    <t>OUTRAS RECEITAS CORRENTES</t>
  </si>
  <si>
    <t>1.9.1.0.00.00.00.00.00</t>
  </si>
  <si>
    <t>MULTAS E JUROS DE MORA</t>
  </si>
  <si>
    <t>1.9.1.1.00.00.00.00.00</t>
  </si>
  <si>
    <t>MULTAS E JUROS DE MORA DOS TRIBUTOS</t>
  </si>
  <si>
    <t>1.9.1.1.38.00.00.00.00</t>
  </si>
  <si>
    <t>MULTAS E JUROS DE MORA DO IMPOSTO SOBRE A PROPRIEDADE PREDIAL E TERRITORIAL URBANA - IPTU</t>
  </si>
  <si>
    <t>1.9.1.1.38.00.01.00.00</t>
  </si>
  <si>
    <t>MULTAS E JUROS DE MORA DO IPTU - PROPRIO</t>
  </si>
  <si>
    <t>1.9.1.1.38.00.02.00.00</t>
  </si>
  <si>
    <t>MULTAS E JUROS DE MORA DO IPTU - MDE</t>
  </si>
  <si>
    <t>1.9.1.1.38.00.03.00.00</t>
  </si>
  <si>
    <t>MULTAS E JUROS DE MORA DO IPTU - ASPS</t>
  </si>
  <si>
    <t>1.9.1.1.40.00.00.00.00</t>
  </si>
  <si>
    <t>MULTAS E JUROS DE MORA DO IMPOSTO SOBRE SERVICOS DE QUALQUER NATUREZA – ISS</t>
  </si>
  <si>
    <t>1.9.1.1.40.00.01.00.00</t>
  </si>
  <si>
    <t>MULTAS E JUROS DE MORA DO ISS - PROPRIO</t>
  </si>
  <si>
    <t>1.9.1.1.40.00.02.00.00</t>
  </si>
  <si>
    <t>MULTAS E JUROS DE MORA DO ISS - MDE</t>
  </si>
  <si>
    <t>1.9.1.1.40.00.03.00.00</t>
  </si>
  <si>
    <t>MULTAS E JUROS DE MORA DO ISS - ASPS</t>
  </si>
  <si>
    <t>1.9.1.1.99.00.00.00.00</t>
  </si>
  <si>
    <t>MULTAS E JUROS DE MORA  DE OUTROS TRIBUTOS</t>
  </si>
  <si>
    <t>1.9.1.1.99.01.00.00.00</t>
  </si>
  <si>
    <t>1.9.1.1.99.01.01.00.00</t>
  </si>
  <si>
    <t>Multas e Juros de Mora das Taxas</t>
  </si>
  <si>
    <t>1.9.1.1.99.01.02.00.00</t>
  </si>
  <si>
    <t>Multa e Juros de Mora Código de Posturas</t>
  </si>
  <si>
    <t>1.9.1.1.99.01.03.00.00</t>
  </si>
  <si>
    <t>Multa e Juros de Mora do Poder de Polícia</t>
  </si>
  <si>
    <t>1.9.1.1.99.01.04.00.00</t>
  </si>
  <si>
    <t>Multa e Juros de Mora Produção e Circulação</t>
  </si>
  <si>
    <t>1.9.1.1.99.01.05.00.00</t>
  </si>
  <si>
    <t>Multa e Juros de Mora do Patrimônio</t>
  </si>
  <si>
    <t>1.9.1.1.99.01.07.00.00</t>
  </si>
  <si>
    <t>Multa e Juros de Mora do PROCON</t>
  </si>
  <si>
    <t>1.9.1.1.99.01.08.00.00</t>
  </si>
  <si>
    <t>Multa e Juros de Mora do Licenciamento Ambiental</t>
  </si>
  <si>
    <t>1.9.1.2.00.00.00.00.00</t>
  </si>
  <si>
    <t>MULTAS E JUROS DE MORA DAS CONTRIBUIÇÕES</t>
  </si>
  <si>
    <t>1.9.1.2.29.00.00.00.00</t>
  </si>
  <si>
    <t>MULTAS E JUROS DE MORA DAS CONTRIBUIÇÕES PARA O RPPS</t>
  </si>
  <si>
    <t>1.9.1.2.29.01.00.00.00</t>
  </si>
  <si>
    <t>MULTAS E JUROS DE MORA DA CONTRIBUIÇÃO PATRONAL</t>
  </si>
  <si>
    <t>1.9.1.2.29.01.01.00.00</t>
  </si>
  <si>
    <t>Multas e Juros de Mora da Contribuição Patronal - Executivo</t>
  </si>
  <si>
    <t>1.9.1.2.99.00.00.00.00</t>
  </si>
  <si>
    <t>MULTAS E JUROS DE MORA DE OUTRAS CONTRIBUIÇÕES</t>
  </si>
  <si>
    <t>1.9.1.2.99.01.00.00.00</t>
  </si>
  <si>
    <t>MULTAS E JUROS DE MORA DE OUTRAS CONTRIBUIÇÕES - PRINCIPAL</t>
  </si>
  <si>
    <t>1.9.1.2.99.01.11.00.00</t>
  </si>
  <si>
    <t>Multas e Juros de Mora da Contribuição para Iluminação Pública</t>
  </si>
  <si>
    <t>1.9.1.3.00.00.00.00.00</t>
  </si>
  <si>
    <t>MULTAS E JUROS DE MORA DA DIVIDA ATIVA DOS TRIBUTOS</t>
  </si>
  <si>
    <t>1.9.1.3.11.00.00.00.00</t>
  </si>
  <si>
    <t>MULTAS E JUROS DE MORA DA DIVIDA ATIVA DO IMPOSTO SOBRE A PROPRIEDADE PREDIAL E TERRITORIAL URBANA - IPTU</t>
  </si>
  <si>
    <t>1.9.1.3.11.00.01.00.00</t>
  </si>
  <si>
    <t>MULTAS E JUROS DE MORA DA DIVIDA ATIVA DO IPTU - PROPRIO</t>
  </si>
  <si>
    <t>1.9.1.3.11.00.02.00.00</t>
  </si>
  <si>
    <t>MULTAS E JUROS DE MORA DA DIVIDA ATIVA DO IPTU - MDE</t>
  </si>
  <si>
    <t>1.9.1.3.11.00.03.00.00</t>
  </si>
  <si>
    <t>MULTAS E JUROS DE MORA DA DIVIDA ATIVA DO IPTU - ASPS</t>
  </si>
  <si>
    <t>1.9.1.3.13.00.00.00.00</t>
  </si>
  <si>
    <t>MULTAS E JUROS DE MORA DA DIVIDA ATIVA DO IMPOSTO SOBRE SERV
QUALQUER NATUREZA - ISS</t>
  </si>
  <si>
    <t>1.9.1.3.13.00.01.00.00</t>
  </si>
  <si>
    <t>MULTAS E JUROS DE MORA DA DIVIDA ATIVA DO ISS - PROPRIO</t>
  </si>
  <si>
    <t>1.9.1.3.13.00.02.00.00</t>
  </si>
  <si>
    <t>MULTAS E JUROS DE MORA DA DIVIDA ATIVA DO ISS - MDE</t>
  </si>
  <si>
    <t>1.9.1.3.13.00.03.00.00</t>
  </si>
  <si>
    <t>MULTAS E JUROS DE MORA DA DIVIDA ATIVA DO ISS - ASPS</t>
  </si>
  <si>
    <t>1.9.1.3.99.00.00.00.00</t>
  </si>
  <si>
    <t>MULTAS E JUROS DE MORA DA DIVIDA ATIVA DE OUTROS TRIBUTOS</t>
  </si>
  <si>
    <t>1.9.1.3.99.00.01.00.00</t>
  </si>
  <si>
    <t>MULTAS E JUROS DE MORA DA DIVIDA ATIVA DAS TAXAS</t>
  </si>
  <si>
    <t>1.9.1.3.99.00.03.00.00</t>
  </si>
  <si>
    <t>Multa e Juro de Dívida Ativa da Inspeção Sanitária</t>
  </si>
  <si>
    <t>1.9.1.4.00.00.00.00.00</t>
  </si>
  <si>
    <t>MULTAS E JUROS DE MORA DA DÍVIDA ATIVA DAS CONTRIBUIÇÕES</t>
  </si>
  <si>
    <t>1.9.1.4.99.00.00.00.00</t>
  </si>
  <si>
    <t>MULTAS E JUROS DE MORA DA DÍVIDA ATIVA DE OUTRAS CONTRIBUIÇÕES</t>
  </si>
  <si>
    <t>1.9.1.4.99.01.00.00.00</t>
  </si>
  <si>
    <t>MULTAS E JUROS DE MORA DA DÍVIDA ATIVA DE OUTRAS CONTRIBUIÇÕES - PRINCIPAL</t>
  </si>
  <si>
    <t>1.9.1.4.99.01.09.00.00</t>
  </si>
  <si>
    <t>Multas e Juros da Dívida Ativa da Contribuição para Iluminação Pública</t>
  </si>
  <si>
    <t>1.9.1.5.00.00.00.00.00</t>
  </si>
  <si>
    <t>MULTAS E JUROS DE MORA DA DÍVIDA ATIVA DE OUTRAS RECEITAS</t>
  </si>
  <si>
    <t>1.9.1.5.99.00.00.00.00</t>
  </si>
  <si>
    <t>OUTRAS MULTAS E JUROS DE MORA DA DÍVIDA ATIVA DE OUTRAS RECEITAS</t>
  </si>
  <si>
    <t>1.9.1.5.99.01.00.00.00</t>
  </si>
  <si>
    <t>OUTRAS MULTAS E JUROS DE MORA DA DÍVIDA ATIVA DE OUTRAS RECEITAS-PRINCIPAL</t>
  </si>
  <si>
    <t>1.9.1.5.99.01.03.00.00</t>
  </si>
  <si>
    <t>Multas e Juros de Mora da Dívida Ativa dos Autos de Infração</t>
  </si>
  <si>
    <t>1.9.1.5.99.01.04.00.00</t>
  </si>
  <si>
    <t>Multas e Juros de Mora da Dívida Ativa dos Autos de Infração - PROCON</t>
  </si>
  <si>
    <t>1.9.1.8.00.00.00.00.00</t>
  </si>
  <si>
    <t>MULTAS E JUROS DE MORA DE OUTRAS</t>
  </si>
  <si>
    <t>1.9.1.8.01.00.00.00.00</t>
  </si>
  <si>
    <t>MULTAS E JUROS DE MORA DE ALUGUEL</t>
  </si>
  <si>
    <t>1.9.1.9.00.00.00.00.00</t>
  </si>
  <si>
    <t>MULTAS DE OUTRAS ORIGENS</t>
  </si>
  <si>
    <t>1.9.1.9.10.00.00.00.00</t>
  </si>
  <si>
    <t>MULTAS PREVISTAS NA LEGISLAÇÃO SANITÁRIA</t>
  </si>
  <si>
    <t>1.9.1.9.12.00.00.00.00</t>
  </si>
  <si>
    <t>MULTAS PREVISTAS NA LEGISLAÇÃO DE REGISTRO DO COMÉRCIO</t>
  </si>
  <si>
    <t>1.9.1.9.15.00.00.00.00</t>
  </si>
  <si>
    <t>MULTAS PREVISTAS NA LEGISLACAO DE TRANSITO</t>
  </si>
  <si>
    <t>1.9.1.9.27.00.00.00.00</t>
  </si>
  <si>
    <t>MULTAS E JUROS PREVISTOS EM CONTRATO</t>
  </si>
  <si>
    <t>1.9.1.9.27.00.01.00.00</t>
  </si>
  <si>
    <t>MULTAS E JUROS - FRDR</t>
  </si>
  <si>
    <t>1.9.1.9.27.00.02.00.00</t>
  </si>
  <si>
    <t>MULTAS CONTRATUAIS</t>
  </si>
  <si>
    <t>1.9.1.9.27.00.05.00.00</t>
  </si>
  <si>
    <t>MULTA CONTRATUAL MANUTENÇÃO DA ILUMINAÇÃO PÚBLICA - FUNCIP</t>
  </si>
  <si>
    <t>1.9.1.9.35.00.00.00.00</t>
  </si>
  <si>
    <t>MULTAS POR DANOS AO MEIO AMBIENTE</t>
  </si>
  <si>
    <t>1.9.1.9.50.00.00.00.00</t>
  </si>
  <si>
    <t>MULTAS POR AUTO DE INFRAÇÃO</t>
  </si>
  <si>
    <t>1.9.1.9.50.00.01.00.00</t>
  </si>
  <si>
    <t>Multas por Auto de Infração - IPTU</t>
  </si>
  <si>
    <t>1.9.1.9.50.00.02.00.00</t>
  </si>
  <si>
    <t>Multas por Auto de Infração - ITBI</t>
  </si>
  <si>
    <t>1.9.1.9.50.00.03.00.00</t>
  </si>
  <si>
    <t>Multas por Auto de Infração - Alvará</t>
  </si>
  <si>
    <t>1.9.1.9.50.00.04.00.00</t>
  </si>
  <si>
    <t>Multas por Auto de Infração - ISS</t>
  </si>
  <si>
    <t>1.9.1.9.50.00.05.00.00</t>
  </si>
  <si>
    <t>Multas por Auto de Infração - Transporte</t>
  </si>
  <si>
    <t>1.9.1.9.50.00.06.00.00</t>
  </si>
  <si>
    <t>Multas por Auto de Infração - Postura</t>
  </si>
  <si>
    <t>1.9.1.9.50.00.07.00.00</t>
  </si>
  <si>
    <t>Multas por Auto de Infração - Elevadores</t>
  </si>
  <si>
    <t>1.9.1.9.50.00.08.00.00</t>
  </si>
  <si>
    <t>Multas por Auto de Infração - Patrimônio/Obras</t>
  </si>
  <si>
    <t>1.9.1.9.99.00.00.00.00</t>
  </si>
  <si>
    <t>OUTRAS MULTAS</t>
  </si>
  <si>
    <t>1.9.2.0.00.00.00.00.00</t>
  </si>
  <si>
    <t>INDENIZACOES E RESTITUICOES</t>
  </si>
  <si>
    <t>1.9.2.1.00.00.00.00.00</t>
  </si>
  <si>
    <t>INDENIZAÇÕES</t>
  </si>
  <si>
    <t>1.9.2.2.99.00.00.00.00</t>
  </si>
  <si>
    <t>Outras Indenizações</t>
  </si>
  <si>
    <t>1.9.2.1.99.00.04.00.00</t>
  </si>
  <si>
    <t>Indeniz. por Dano - Recurso FMS</t>
  </si>
  <si>
    <t>1.9.2.1.99.00.05.00.00</t>
  </si>
  <si>
    <t>Indeniz. por Dano - Recurso Educação</t>
  </si>
  <si>
    <t>1.9.2.1.99.03.00.00.00</t>
  </si>
  <si>
    <t>1.9.2.2.00.00.00.00.00</t>
  </si>
  <si>
    <t>RESTITUIÇÕES</t>
  </si>
  <si>
    <t>1.9.2.2.10.00.00.00.00</t>
  </si>
  <si>
    <t>Compensações Financeiras entre o RGPS e o RPPS</t>
  </si>
  <si>
    <t>1.9.2.2.10.01.00.00.00</t>
  </si>
  <si>
    <t>OUTRAS RESTITUIÇÕES</t>
  </si>
  <si>
    <t>1.9.2.2.99.00.01.00.00</t>
  </si>
  <si>
    <t>RESTITUIÇÕES DETERMINADAS PELO TCE</t>
  </si>
  <si>
    <t>1.9.2.2.99.00.02.00.00</t>
  </si>
  <si>
    <t>PROGRAMA TROCA-TROCA</t>
  </si>
  <si>
    <t>1.9.2.2.99.00.07.00.00</t>
  </si>
  <si>
    <t>1.9.2.2.99.00.09.00.00</t>
  </si>
  <si>
    <t>RESTITUICAO PELO PAGAMENTO INDEVIDO</t>
  </si>
  <si>
    <t>1.9.2.2.99.00.09.01.00</t>
  </si>
  <si>
    <t>Restituição ao RPPS -  Previdência</t>
  </si>
  <si>
    <t>1.9.2.2.99.00.09.02.00</t>
  </si>
  <si>
    <t>Restituição ao RPPS -  Saúde</t>
  </si>
  <si>
    <t>1.9.2.2.99.00.10.00.00</t>
  </si>
  <si>
    <t>1.9.2.2.99.00.12.00.00</t>
  </si>
  <si>
    <t>OUTRAS RESTITUIÇÕES - FMDCA Doações</t>
  </si>
  <si>
    <t>1.9.2.2.99.00.14.00.00</t>
  </si>
  <si>
    <t>Outras Restituições - PNAC</t>
  </si>
  <si>
    <t>1.9.2.2.99.00.15.00.00</t>
  </si>
  <si>
    <t>Outras Restituições - PNAP</t>
  </si>
  <si>
    <t>1.9.2.2.99.00.16.00.00</t>
  </si>
  <si>
    <t>Outras Restituições - PNAE</t>
  </si>
  <si>
    <t>1.9.2.2.99.00.17.00.00</t>
  </si>
  <si>
    <t>Outras Restituições - PNAE Mais Educação</t>
  </si>
  <si>
    <t>1.9.2.2.99.00.18.00.00</t>
  </si>
  <si>
    <t>Outras Restituições - Educ. em Saúde</t>
  </si>
  <si>
    <t>1.9.2.2.99.00.19.00.00</t>
  </si>
  <si>
    <t>Outras Restituições - PABA</t>
  </si>
  <si>
    <t>1.9.2.2.99.00.20.00.00</t>
  </si>
  <si>
    <t>Outras Restituições - PJOV Piso Básico</t>
  </si>
  <si>
    <t>1.9.2.2.99.00.22.00.00</t>
  </si>
  <si>
    <t>Outras Restituições - Rec. Saúde Municipal</t>
  </si>
  <si>
    <t>1.9.2.2.99.00.24.00.00</t>
  </si>
  <si>
    <t>Outras Restituições - Salário Educação</t>
  </si>
  <si>
    <t>1.9.2.2.99.00.26.00.00</t>
  </si>
  <si>
    <t>Outras Restituições - CAPS</t>
  </si>
  <si>
    <t>1.9.3.0.00.00.00.00.00</t>
  </si>
  <si>
    <t>RECEITA DA DIVIDA ATIVA</t>
  </si>
  <si>
    <t>1.9.3.1.00.00.00.00.00</t>
  </si>
  <si>
    <t>RECEITA DA DIVIDA ATIVA TRIBUTARIA</t>
  </si>
  <si>
    <t>1.9.3.1.11.00.00.00.00</t>
  </si>
  <si>
    <t>RECEITA  DIVIDA ATIVA  IMP. SOBRE  PROPR. PREDIAL E TERRIT. URBANA</t>
  </si>
  <si>
    <t>1.9.3.1.11.00.01.00.00</t>
  </si>
  <si>
    <t>RECEITA DA DIVIDA ATIVA DO IPTU - PROPRIO</t>
  </si>
  <si>
    <t>1.9.3.1.11.00.02.00.00</t>
  </si>
  <si>
    <t>RECEITA DA DIVIDA ATIVA DO IPTU - MDE</t>
  </si>
  <si>
    <t>1.9.3.1.11.00.03.00.00</t>
  </si>
  <si>
    <t>RECEITA DA DIVIDA ATIVA DO IPTU - ASPS</t>
  </si>
  <si>
    <t>1.9.3.1.13.00.00.00.00</t>
  </si>
  <si>
    <t>RECEITA DA DIVIDA ATIVA SOBRE SERV. QUALQUER NATUREZA - ISS</t>
  </si>
  <si>
    <t>1.9.3.1.13.00.01.00.00</t>
  </si>
  <si>
    <t>RECEITA DA DIVIDA ATIVA DO ISS - PROPRIO</t>
  </si>
  <si>
    <t>1.9.3.1.13.00.02.00.00</t>
  </si>
  <si>
    <t>RECEITA DA DIVIDA ATIVA DO ISS - MDE</t>
  </si>
  <si>
    <t>1.9.3.1.13.00.03.00.00</t>
  </si>
  <si>
    <t>RECEITA DA DIVIDA ATIVA DO ISS - ASPS</t>
  </si>
  <si>
    <t>1.9.3.1.35.00.00.00.00</t>
  </si>
  <si>
    <t>RECEITA DA DÍVIDA ATIVA DA TAXA DE FISCALIZAÇÃO E VIGILÂNCIA SANITÁRIA</t>
  </si>
  <si>
    <t>1.9.3.1.99.00.00.00.00</t>
  </si>
  <si>
    <t>RECEITA DA DIVIDA ATIVA DE OUTROS TRIBUTOS</t>
  </si>
  <si>
    <t>1.9.3.1.99.01.00.00.00</t>
  </si>
  <si>
    <t>RECEITA DA DIVIDA ATIVA DE OUTROS TRIBUTOS PRINCIPAL</t>
  </si>
  <si>
    <t>1.9.3.1.99.01.01.00.00</t>
  </si>
  <si>
    <t>RECEITA DA DIVIDA ATIVA DAS TAXAS</t>
  </si>
  <si>
    <t>1.9.3.1.99.01.02.00.00</t>
  </si>
  <si>
    <t>DÍVIDA ATIVA DA TAXA DE INSPEÇÃO SANITÁRIA</t>
  </si>
  <si>
    <t>1.9.3.1.99.01.04.00.00</t>
  </si>
  <si>
    <t>RECEITA DA DIVIDA ATIVA DA TAXA DE COLETA DE LIXO</t>
  </si>
  <si>
    <t>1.9.3.1.99.01.05.00.00</t>
  </si>
  <si>
    <t>RECEITA DA DIVIDA ATIVA ILUMINAÇÃO PÚBLICA</t>
  </si>
  <si>
    <t>1.9.3.2.00.00.00.00.00</t>
  </si>
  <si>
    <t>RECEITA DA DIVIDA ATIVA NAO TRIBUTARIA</t>
  </si>
  <si>
    <t>1.9.3.2.16.00.00.00.00</t>
  </si>
  <si>
    <t>RECEITA DA DIVIDA ATIVA DE OUTRAS CONTRIBUIÇÕES</t>
  </si>
  <si>
    <t>1.9.3.2.16.01.00.00.00</t>
  </si>
  <si>
    <t>RECEITA DA DIVIDA ATIVA DE OUTRAS CONTRIBUIÇÕES - PRINCIPAL</t>
  </si>
  <si>
    <t>1.9.3.2.16.01.0900.00</t>
  </si>
  <si>
    <t>Receita da Divida Ativa de Outras Contribuição Iluminação Pública</t>
  </si>
  <si>
    <t>1.9.3.2.99.00.00.00.00</t>
  </si>
  <si>
    <t>RECEITA DA DIVIDA ATIVA NAO TRIBUTARIA DE OUTRAS RECEITAS</t>
  </si>
  <si>
    <t>1.9.3.2.99.01.00.00.00</t>
  </si>
  <si>
    <t>RECEITA DA DIVIDA ATIVA NAO TRIBUTARIA DE OUTRAS RECEITAS – Principal</t>
  </si>
  <si>
    <t>1.9.3.2.99.01.04.00.00</t>
  </si>
  <si>
    <t>RECEITA DA DIVIDA ATIVA NÃO TRIBUTARIA DA CONCESSÃO DE EMPRESTIMOS</t>
  </si>
  <si>
    <t>1.9.3.2.99.01.07.00.00</t>
  </si>
  <si>
    <t>RECEITA DA DIVIDA ATIVA NAO TRIBUTARIA PROVENIENTE DA  
IMPUTACAO DE  MULTAS DIVERSAS</t>
  </si>
  <si>
    <t>1.9.9.0.00.00.00.00.00</t>
  </si>
  <si>
    <t>RECEITAS DIVERSAS</t>
  </si>
  <si>
    <t>1.9.9.0.02.00.00.00.00</t>
  </si>
  <si>
    <t>RECEITA DE ÔNUS DE SUCUBÊNCIA DE AÇÕES JUDICIAIS</t>
  </si>
  <si>
    <t>1.9.9.0.02.01.00.00.00</t>
  </si>
  <si>
    <t>Receitas de Honorários de Advogados</t>
  </si>
  <si>
    <t>1.9.9.0.99.00.00.00.00</t>
  </si>
  <si>
    <t>OUTRAS RECEITAS</t>
  </si>
  <si>
    <t>1.9.9.0.99.00.01.00.00</t>
  </si>
  <si>
    <t>OUTRAS RECEITAS DIRETAMENTE ARREC. PELO RPPS</t>
  </si>
  <si>
    <t>1.9.9.0.99.00.01.01.00</t>
  </si>
  <si>
    <t>OUTRAS RECEITAS DIRETAMENTE ARRECADADAS PELO RPPS-PREVID</t>
  </si>
  <si>
    <t>1.9.9.0.99.00.01.02.00</t>
  </si>
  <si>
    <t>OUTRAS RECEITAS DIRETAMENTE ARRECADADAS PELO RPPS-SAÚDE</t>
  </si>
  <si>
    <t>1.9.9.0.99.00.07.00.00</t>
  </si>
  <si>
    <t>OUTRAS RECEITAS DIVERSAS</t>
  </si>
  <si>
    <t>1.9.9.0.99.00.08.00.00</t>
  </si>
  <si>
    <t>OUTRAS RECEITAS DIVERSAS - FUNREBOM</t>
  </si>
  <si>
    <t>2.0.0.0.00.00.00.00.00</t>
  </si>
  <si>
    <t>RECEITAS DE CAPITAL</t>
  </si>
  <si>
    <t>2.1.0.0.00.00.00.00.00</t>
  </si>
  <si>
    <t>OPERACOES DE CREDITO</t>
  </si>
  <si>
    <t>2.1.1.0.00.00.00.00.00</t>
  </si>
  <si>
    <t>OPERACOES DE CREDITO INTERNAS</t>
  </si>
  <si>
    <t>2.1.1.4.00.00.00.00.00</t>
  </si>
  <si>
    <t>OPERAÇÕES DE CRÉDITO INTERNAS CONTRATUAIS</t>
  </si>
  <si>
    <t>2.1.1.4.99.00.00.00.00</t>
  </si>
  <si>
    <t>OUTRAS OPERAÇÕES DE CRÉDITO INTERNAS – CONTRATUAIS</t>
  </si>
  <si>
    <t>2.1.1.4.99.00.01.00.00</t>
  </si>
  <si>
    <t>1325</t>
  </si>
  <si>
    <t>Pró-Moradias – Cadena</t>
  </si>
  <si>
    <t>2.1.1.4.99.00.02.00.00</t>
  </si>
  <si>
    <t>1315</t>
  </si>
  <si>
    <t>Pró-Moradias (PAC) - SANTA MARTA</t>
  </si>
  <si>
    <t>2.1.2.0.00.00.00.00.00</t>
  </si>
  <si>
    <t>OPERACOES DE CREDITO EXTERNAS</t>
  </si>
  <si>
    <t>2.1.2.3.00.00.00.00.00</t>
  </si>
  <si>
    <t>OPERACOES DE CREDITO EXTERNAS CONTRATUAIS</t>
  </si>
  <si>
    <t>2.1.2.3.05.00.00.00.00</t>
  </si>
  <si>
    <t>1119</t>
  </si>
  <si>
    <t>OPERACOES DE CREDITO EXTERNAS PARA PROGRAMAS DE MODERNIZACAO DA  ADMINISTRACAO PÚBLICA</t>
  </si>
  <si>
    <t>2.1.2.3.99.00.00.00.00</t>
  </si>
  <si>
    <t>OUTRAS OPERAÇÕES DE CRÉDITO EXTERNAS CONTRATUAIS</t>
  </si>
  <si>
    <t>2.1.2.3.99.00.01.00.00</t>
  </si>
  <si>
    <t>BANCO MUNDIAL</t>
  </si>
  <si>
    <t>2.2.0.0.00.00.00.00.00</t>
  </si>
  <si>
    <t>ALIENACAO DE BENS</t>
  </si>
  <si>
    <t>2.2.1.0.00.00.00.00.00</t>
  </si>
  <si>
    <t>ALIENACAO DE BENS MÓVEIS</t>
  </si>
  <si>
    <t>2.2.1.5.00.00.00.00.00</t>
  </si>
  <si>
    <t>ALIENACAO DE VEÍCULOS</t>
  </si>
  <si>
    <t>2.2.1.6.00.00.00.00.00</t>
  </si>
  <si>
    <t>ALIENAÇÃO DE MÓVEIS E UTENSÍLIOS</t>
  </si>
  <si>
    <t>2.2.1.7.00.00.00.00.00</t>
  </si>
  <si>
    <t>ALIENAÇÃO DE EQUIPAMENTOS</t>
  </si>
  <si>
    <t>2.2.1.9.00.00.00.00.00</t>
  </si>
  <si>
    <t>ALIENAÇÃO DE OUTROS BENS MÓVEIS</t>
  </si>
  <si>
    <t>2.2.1.9.00.00.01.00.00</t>
  </si>
  <si>
    <t>ALIENAÇÃO DE BENS MÓVEIS ADQUIRIDOS COM RECURSOS VINCULADOS</t>
  </si>
  <si>
    <t>2.2.1.9.00.00.01.02.00</t>
  </si>
  <si>
    <t>Alienação de Bens - SMS</t>
  </si>
  <si>
    <t>2.2.1.9.00.00.01.03.00</t>
  </si>
  <si>
    <t>Alienação de Bens - SMED</t>
  </si>
  <si>
    <t>2.2.2.0.00.00.00.00.00</t>
  </si>
  <si>
    <t>ALIENACAO DE BENS IMÓVEIS</t>
  </si>
  <si>
    <t>2.2.2.5.00.00.00.00</t>
  </si>
  <si>
    <t>ALIENACAO DE IMÓVEIS URBANOS</t>
  </si>
  <si>
    <t>2.3.0.0.00.00.00.00.00</t>
  </si>
  <si>
    <t>AMORTIZACAO DE EMPRÉSTIMOS</t>
  </si>
  <si>
    <t>2.3.0.0.99.00.00.00.00</t>
  </si>
  <si>
    <t>AMORTIZACOES DE EMPRÉSTIMOS DIVERSOS</t>
  </si>
  <si>
    <t>2.3.0.0.99.00.01.00.00</t>
  </si>
  <si>
    <t>AMORTIZACAO DE FINANCIAMENTOS CONCEDIDOS AOS CONTRIBUINTES E/OU AGRICULTORES</t>
  </si>
  <si>
    <t>2.4.0.0.00.00.00.00.00</t>
  </si>
  <si>
    <t>TRANSFERENCIAS DE CAPITAL</t>
  </si>
  <si>
    <t>2.4.2.0.00.00.00.00.00</t>
  </si>
  <si>
    <t>2.4.2.1.00.00.00.00.00</t>
  </si>
  <si>
    <t>TRANSFERENCIAS DA UNIAO</t>
  </si>
  <si>
    <t>2.4.2.1.01.00.00.00.00</t>
  </si>
  <si>
    <t>TRANSFERÊNCIA DE RECURSOS DO SISTEMA ÚNICO DE SAÚDE</t>
  </si>
  <si>
    <t>2.4.2.1.01.00.01.00.00</t>
  </si>
  <si>
    <t xml:space="preserve">Programa de Requalificação de UBS </t>
  </si>
  <si>
    <t>2.4.2.1.01.00.02.00.00</t>
  </si>
  <si>
    <t>2.4.2.1.02.00.00.00.00</t>
  </si>
  <si>
    <t>TRANSFERÊNCIA DE RECURSOS DESTINADOS A PROGRAMAS DE EDUCAÇÃO</t>
  </si>
  <si>
    <t>2.4.2.1.99.00.00.00.00</t>
  </si>
  <si>
    <t>2.4.2.1.99.00.01.00.00</t>
  </si>
  <si>
    <t>PAC - Contrato 218.815-56</t>
  </si>
  <si>
    <t>2.4.2.1.99.00.19.00.00</t>
  </si>
  <si>
    <t>Cont. 263.387-13 Aquis. Equip. Esportivo</t>
  </si>
  <si>
    <t>2.4.2.1.99.00.12.00.00</t>
  </si>
  <si>
    <t>PRONASCI - Vídeo-Monitoramento</t>
  </si>
  <si>
    <t>2.4.2.1.99.00.13.00.00</t>
  </si>
  <si>
    <t>1389</t>
  </si>
  <si>
    <t>PRONASCI - Praça da Juventude</t>
  </si>
  <si>
    <t>2.4.2.1.99.00.14.00.00</t>
  </si>
  <si>
    <t>1390</t>
  </si>
  <si>
    <t>Políticas para Mulheres - Casa de Passagem</t>
  </si>
  <si>
    <t>2.4.2.1.99.00.15.00.00</t>
  </si>
  <si>
    <t>1391</t>
  </si>
  <si>
    <t>Políticas para Mulheres - Equipamento</t>
  </si>
  <si>
    <t>2.4.2.1.99.00.16.00.00</t>
  </si>
  <si>
    <t>1355</t>
  </si>
  <si>
    <t>Contrato 266.086-44 - Rua João Lobo D'Ávila</t>
  </si>
  <si>
    <t>2.4.2.1.99.00.17.00.00</t>
  </si>
  <si>
    <t>1341</t>
  </si>
  <si>
    <t>Contrato 265.155-65 Cobertura Irmão Quintino</t>
  </si>
  <si>
    <t>2.4.2.1.99.00.18.00.00</t>
  </si>
  <si>
    <t>1336</t>
  </si>
  <si>
    <t>Contrato 256.097-60 Rua das Limeiras</t>
  </si>
  <si>
    <t>Contrato 263.387-13 - Aquisição Equipamentos Esportivos</t>
  </si>
  <si>
    <t>2.4.2.1.99.00.32.00.00</t>
  </si>
  <si>
    <t>1417</t>
  </si>
  <si>
    <t>Contrato 327.130-80 - Aquisição de Máquinas p/ Estrada</t>
  </si>
  <si>
    <t>2.4.2.1.99.00.33.00.00</t>
  </si>
  <si>
    <t>1407</t>
  </si>
  <si>
    <t>Contrato  306.502-46 - Revitalização Praça Mena Barreto</t>
  </si>
  <si>
    <t>2.4.2.1.99.00.37.00.00</t>
  </si>
  <si>
    <t>Contrato 310.558-91 - Pavimentação de Ruas</t>
  </si>
  <si>
    <t>2.4.2.1.99.00.38.00.00</t>
  </si>
  <si>
    <t>Contrato 299.711-02 - Pavimentação de Ruas</t>
  </si>
  <si>
    <t>2.4.2.1.99.00.40.00.00</t>
  </si>
  <si>
    <t>Contrato 363.505-68 Construção de Praças</t>
  </si>
  <si>
    <t>2.4.2.1.99.00.62.00.00</t>
  </si>
  <si>
    <t>Contrato 390.473-58 - Pavimentação Asfáltica da Rua Três de Maio</t>
  </si>
  <si>
    <t>2.4.2.1.99.00.63.00.00</t>
  </si>
  <si>
    <t>Contrato 401.057-62 - Pavimentação Asfaltática da Rua Dom Erico Ferrari</t>
  </si>
  <si>
    <t>2.4.2.1.99.00.65.00.00</t>
  </si>
  <si>
    <t>Contrato  375.086-59 - Reforma do CEO</t>
  </si>
  <si>
    <t>2.4.2.1.99.00.66.00.00</t>
  </si>
  <si>
    <t>Estruturação da Rede Básica de Saúde</t>
  </si>
  <si>
    <t>2.4.2.1.99.00.67.00.00</t>
  </si>
  <si>
    <t>Contr. 387.527-35 - Revitalização do Complexo Guarani Atlântico</t>
  </si>
  <si>
    <t>2.4.2.2.00.00.00.00.00</t>
  </si>
  <si>
    <t>2.4.2.2.01.00.00.00.00</t>
  </si>
  <si>
    <t>TRANSFERÊNCIAS DE RECURSOS DO SISTEMA ÚNICO DE SAÚDE - SUS</t>
  </si>
  <si>
    <t>2.4.2.2..01.00.02.00.00</t>
  </si>
  <si>
    <t>4293</t>
  </si>
  <si>
    <t>AQUISIÇÃO DE EQUIPAMENTOS E MATERIAIS PERMANENTES HOSPITALARES</t>
  </si>
  <si>
    <t>2.4.2.2.09.00.00.00.00</t>
  </si>
  <si>
    <t>OUTRAS TRANSFERÊNCIAS DOS ESTADOS</t>
  </si>
  <si>
    <t>2.4.7.0.00.00.00.00.00</t>
  </si>
  <si>
    <t>TRANSFERÊNCIA DE CONVÊNOS</t>
  </si>
  <si>
    <t>2.4.7.1.00.00.00.00.00</t>
  </si>
  <si>
    <t>TRANSFERÊNCIAS DE CONVÊNIOS DA UNIÃO E DE DUAS ENTIDADES</t>
  </si>
  <si>
    <t>2.4.7.1.02.00.00.00.00</t>
  </si>
  <si>
    <t>TRANSFERÊNCIAS DE CONVÊNIOS DA UNIÃO DESTINADAS A PROGRAMAS DE EDUCAÇÃO</t>
  </si>
  <si>
    <t>2.4.7.1.02.00.08.00.00</t>
  </si>
  <si>
    <t>Convenio 704173/2010 - Proinfância</t>
  </si>
  <si>
    <t>2.5.0.0.00.00.00.00.00</t>
  </si>
  <si>
    <t>Outras Receitas de Capital</t>
  </si>
  <si>
    <t>2.5.5.0.00.00.00.00.00</t>
  </si>
  <si>
    <t>Receita da Dívida Ativa Proveniente de Amortização de Empréstimos e 
Financiamentos</t>
  </si>
  <si>
    <t>2.5.9.0.00.00.00.00.00</t>
  </si>
  <si>
    <t>2.5.9.0.00.00.03.00.00</t>
  </si>
  <si>
    <t>Variação Cambial - Operação de Crédito</t>
  </si>
  <si>
    <t>7.0.0.0.00.00.00.00.00</t>
  </si>
  <si>
    <t>Receitas Correntes  Intra-Orçamentárias</t>
  </si>
  <si>
    <t>7.2.0.0.00.00.00.00.00</t>
  </si>
  <si>
    <t>Receita de Contribuições - Intra-Orçamentárias</t>
  </si>
  <si>
    <t>7.2.1.0.00.00.00.00.00</t>
  </si>
  <si>
    <t>Contribuições Sociais-Intra-orçamentárias</t>
  </si>
  <si>
    <t>7.2.1.0.01.01.01.00.00</t>
  </si>
  <si>
    <t>Contrib Patronal P/Atendim à Saúde Médica do Serv - Fdo Saúde</t>
  </si>
  <si>
    <t>7.2.1.0.01.01.01.01.00</t>
  </si>
  <si>
    <t>Contribuição Patronal P/ o Atendim. à Saúde Méd. do Servidor -Exec</t>
  </si>
  <si>
    <t>7.2.1.0.29.00.00.00.00</t>
  </si>
  <si>
    <t>Contribuições Previdenciárias do Regime Próprio-Intra-Orçam</t>
  </si>
  <si>
    <t>7.2.1.0.29.01.00.00.00.</t>
  </si>
  <si>
    <t>Contribuição Patronal de Servidor Ativo Civil - Intra-Orçamentária</t>
  </si>
  <si>
    <t>7.2.1.0.29.01.01.00.00.</t>
  </si>
  <si>
    <t>Contribuição Patronal de Servidor Ativo Civil -Legislativo</t>
  </si>
  <si>
    <t>7.2.1.0.29.01.02.00.00.</t>
  </si>
  <si>
    <t>Contribuição Patronal de Servidor Ativo Civil -Executivo</t>
  </si>
  <si>
    <t>7.2.1.0.29.01.03.00.00.</t>
  </si>
  <si>
    <t>Contribuição Patronal de Servidor Ativo Civil -Escritorio da Cidade</t>
  </si>
  <si>
    <t>7.2.1.0.29.01.04.00.00.</t>
  </si>
  <si>
    <t>Contribuição Patronal de Servidor Ativo Civil -Ipassp</t>
  </si>
  <si>
    <t>7.2.1.0.29.13.00.00.00.</t>
  </si>
  <si>
    <t>Contribuição Previdenciária Para Amortização do Déficit Atuarial</t>
  </si>
  <si>
    <t>7.2.1.0.29.13.01.00.00.</t>
  </si>
  <si>
    <t>Contribuição Previd.Para Amortiz.do Déficit Atuarial - Legislativo</t>
  </si>
  <si>
    <t>7.2.1.0.29.13.02.00.00.</t>
  </si>
  <si>
    <t>Contribuição Previd.Para Amortiz.do Déficit Atuarial - Executivo</t>
  </si>
  <si>
    <t xml:space="preserve"> </t>
  </si>
  <si>
    <t>(-) DEDUÇÃO DA RECEITA P/ FORMAÇÃO FUNDEB</t>
  </si>
  <si>
    <t>(R) COTA PARTE DO FPM – FUNDEB</t>
  </si>
  <si>
    <t xml:space="preserve">(R) COTA PARTE ITR - FUNDEB  </t>
  </si>
  <si>
    <t>(R) TRANSF. FINANCEIRA L.C. 87/96 - FUNDEB</t>
  </si>
  <si>
    <t>(R) COTA PARTE DO ICMS - FUNDEB</t>
  </si>
  <si>
    <t>(R) COTA PARTE DO IPVA - FUNDEB</t>
  </si>
  <si>
    <t>(R) COTA PARTE DO IPI/EXPORTAÇÃO - FUNDEB</t>
  </si>
  <si>
    <t>(-) DEDUÇÃO DA RECEITA POR RENÚNCIA</t>
  </si>
  <si>
    <t>ITBI - Próprio</t>
  </si>
  <si>
    <t>ITBI - MDE</t>
  </si>
  <si>
    <t>ITBI - ASPS</t>
  </si>
  <si>
    <t>(-) DEDUÇÃO DA RECEITA POR RESTITUIÇÃO</t>
  </si>
  <si>
    <t>Contribuição dos Serv.Ativos p/Assist.Med.dos Serv.-</t>
  </si>
  <si>
    <t>Contribuição de Servidor Ativo Civil - Executivo</t>
  </si>
  <si>
    <t xml:space="preserve">Contribuição de Servidor Ativo Civil - Ind.- Esc. </t>
  </si>
  <si>
    <t>Outras Receitas Diret. Arrec. Rpps - Saud.</t>
  </si>
  <si>
    <t>7.2.1.0.29.01.02.00.00</t>
  </si>
  <si>
    <t>Contr. Patronal Serv. Ativo Civil - Executivo</t>
  </si>
  <si>
    <t>(-) DEDUÇÃO DA RECEITA POR DESCONTO CONCEDIDO</t>
  </si>
  <si>
    <t>(-) DEDUÇÃO DA RECEITA POR COMPENSAÇÃO</t>
  </si>
  <si>
    <t>1.9.3.2.16.01.09.00.00</t>
  </si>
  <si>
    <t xml:space="preserve">(-) OUTRAS DEDUÇÕES DA RECEITA </t>
  </si>
  <si>
    <t>Rec.Rem. de Aplicações Financeiras - Fundo de Assist. a Saúde do Servidor</t>
  </si>
  <si>
    <t>Remuneração em Investimentos de Renda Variável</t>
  </si>
  <si>
    <t>TOTAL DE DEDUÇÕES</t>
  </si>
  <si>
    <t>TOTAL GERAL</t>
  </si>
  <si>
    <t>TÍTULO CONTA</t>
  </si>
  <si>
    <t>FONTE</t>
  </si>
  <si>
    <t>2017</t>
  </si>
  <si>
    <t>IRRF sobre Rendimentos do Trabalho- Ativos/Inativos do Poder Executivo/Indiretas</t>
  </si>
  <si>
    <t>IRRF sobre Rendimentos - Prestação de Serviços de Terceiros - Poder Executivo/Indiretas</t>
  </si>
  <si>
    <t>IRRF - Prestação de Serviços Terceiros - Poder Executivo/Indiretas - Próprio</t>
  </si>
  <si>
    <t>IRRF - Prestação de Serviços Terceiros - Poder Executivo/Indiretas - MDE</t>
  </si>
  <si>
    <t xml:space="preserve">IRRF - Prestação de Serviços Terceiros - Poder Executivo/Indiretas - ASPS </t>
  </si>
  <si>
    <t xml:space="preserve">IRRF sobre  Rendimentos - Prestação de Serviços de Terceiros - Poder Legislativo </t>
  </si>
  <si>
    <t xml:space="preserve">IRRF - Prestação de Serviços de Terceiros - Poder Legislativo - Próprio </t>
  </si>
  <si>
    <t xml:space="preserve">IRRF - Prestação de Serviços de Terceiros - Poder Legislativo - MDE </t>
  </si>
  <si>
    <t xml:space="preserve">IRRF - Prestação de Serviços de Terceiros - Poder Legislativo - ASPS </t>
  </si>
  <si>
    <t>Imp. s/ Transmissão "Inter Vivos" Bens Imóv. de Direitos Reais s/ Imóveis</t>
  </si>
  <si>
    <t>Imposto Sobre Produção e Circulação</t>
  </si>
  <si>
    <t>1.1.1.3.05.00.01.00.00</t>
  </si>
  <si>
    <t>1.1.1.3.05.00.02.00.00</t>
  </si>
  <si>
    <t>1.1.1.3.05.00.03.00.00</t>
  </si>
  <si>
    <t>Taxa de Licença para Funcionamento de Estabelecimentos Comerciais,  Industriais e Prestadora de Serviços</t>
  </si>
  <si>
    <t>Taxa para Prevenção Incêndio</t>
  </si>
  <si>
    <t>1.1.2.1.99.10.00.00.00</t>
  </si>
  <si>
    <t>Taxa de Serviço de Inspeção Municipal - SI</t>
  </si>
  <si>
    <t>1.1.2.2.99.00.10.00.00</t>
  </si>
  <si>
    <t>Taxa de Inscrição no Concurso</t>
  </si>
  <si>
    <t>Contribuição de Servidor Ativo Civil - Indiretas –IPLAN</t>
  </si>
  <si>
    <t>1.2.1.0.99.00.17.00.00</t>
  </si>
  <si>
    <t>Contribuição ao FMAS</t>
  </si>
  <si>
    <t>1.2.3.0.00.00.00.00</t>
  </si>
  <si>
    <t>1.3.2.2.00.00.00.00</t>
  </si>
  <si>
    <t>Dividendos</t>
  </si>
  <si>
    <t>Remuneração de Depósitos de Recursos Vinculados - Fundo de Saúde</t>
  </si>
  <si>
    <t>4841</t>
  </si>
  <si>
    <t>1.3.2.5.01.03.13.00.00.</t>
  </si>
  <si>
    <t>Rec. Rem. de Dep. Banc. - Saúde do Trabalhador – Fed.</t>
  </si>
  <si>
    <t>Rec. Rem. de Dep. Banc. - A Nota é Minha</t>
  </si>
  <si>
    <t>4300</t>
  </si>
  <si>
    <t>1.3.2.5.01.03.61.0000</t>
  </si>
  <si>
    <t>1.3.2.5.01.03.62.0000</t>
  </si>
  <si>
    <t>Rec. Rem. de Dep. Banc. - Convênios e Emendas</t>
  </si>
  <si>
    <t>Rec. Rem. de Dep. Banc. - PMAQ</t>
  </si>
  <si>
    <t>1.3.2.5.01.03.79.00.00</t>
  </si>
  <si>
    <t>Rec. Rem. de Dep. Banc. de Rec. Vinculados – Manut. Desenv. Ensino</t>
  </si>
  <si>
    <t>Rec. Rem. de Dep. Banc. de Rec. Vinculados - Ações e Serviços Públicos de Saúde - ASPS</t>
  </si>
  <si>
    <t xml:space="preserve">Rec. Rem. de Dep. Banc. de Rec. Vinculados - Fundo Nacional de Assistência Social - FNAS </t>
  </si>
  <si>
    <t>Rec. Rem. de Dep. Banc. - PETI Bolsa</t>
  </si>
  <si>
    <t>Rec. Rem. de Dep. Banc. - IGDBF</t>
  </si>
  <si>
    <t>Rec. Rem. de Dep. Banc. - PJOV - Pró-Jovem</t>
  </si>
  <si>
    <t>1.3.2.5.01.10.48.00.00</t>
  </si>
  <si>
    <t>Rec. Rem. de Dep. Banc. - Conv. 827351/2016</t>
  </si>
  <si>
    <t>1504</t>
  </si>
  <si>
    <t>1.3.2.5.01.10.49.00.00</t>
  </si>
  <si>
    <t>Rec. Rem. de Dep. Banc. - Conv. 827815/2016</t>
  </si>
  <si>
    <t>1505</t>
  </si>
  <si>
    <t>Rec. Rem. de Dep. Banc. - Conv. 842349/2016 Aquisição de Veic</t>
  </si>
  <si>
    <t>1506</t>
  </si>
  <si>
    <t>Rec. Rem. de Dep. Banc. - FNDE - PDDE</t>
  </si>
  <si>
    <t>Rec. Rem. de Dep. Banc. - FNDE - Pró-Infância</t>
  </si>
  <si>
    <t>1.3.2.5.01.11.22.00.00</t>
  </si>
  <si>
    <t>Rec. Rem. de Dep. Banc. - FNDE - PAR 201304429</t>
  </si>
  <si>
    <t>1496</t>
  </si>
  <si>
    <t>1.3.2.5.01.11.23.00.00</t>
  </si>
  <si>
    <t>Rec. Rem. de Dep. Banc. - FNDE - Caminho da Escola</t>
  </si>
  <si>
    <t>1501</t>
  </si>
  <si>
    <t>Rec. Rem. de Dep. Banc. - FUNDURAM – EC</t>
  </si>
  <si>
    <t>REC. REM. DEP. BANC. - FEAS Governo do Estado</t>
  </si>
  <si>
    <t>Rec. Rem. de Dep. Banc. - FUNDELL</t>
  </si>
  <si>
    <t>Rec. Rem. de Dep. Banc. - Contrato 247.827-05 Centro de Eventos</t>
  </si>
  <si>
    <t>Rec. Rem. de Dep. Banc. - Contrato 401.057-62 - Planej.</t>
  </si>
  <si>
    <t>1.3.2.5.01.99.99.78.00</t>
  </si>
  <si>
    <t>Rec. Rem. de Dep. Banc. - Contrato Contrato Patrulha Agrícola</t>
  </si>
  <si>
    <t>1482</t>
  </si>
  <si>
    <t>1.3.2.5.01.99.99.79.00</t>
  </si>
  <si>
    <t>Rec. Rem. de Dep. Banc. - Contrato 1.001.643-04 - Ações de Infra</t>
  </si>
  <si>
    <t>1458</t>
  </si>
  <si>
    <t>1.3.2.5.01.99.99.80.00</t>
  </si>
  <si>
    <t>Rec. Rem. de Dep. Banc. - Contrato Cadena</t>
  </si>
  <si>
    <t>1.3.2.5.01.99.99.81.00</t>
  </si>
  <si>
    <t xml:space="preserve">Rec. Rem. de Dep. Banc. - Contrato 229.039-88 </t>
  </si>
  <si>
    <t>1.3.2.5.01.99.99.82.00</t>
  </si>
  <si>
    <t>Rec. Rem. de Dep. Banc. - Cont. 805191/2014 - Aquis. Equip.</t>
  </si>
  <si>
    <t>1484</t>
  </si>
  <si>
    <t>1.3.2.5.01.99.99.83.00</t>
  </si>
  <si>
    <t xml:space="preserve">Rec. Rem. de Dep. Banc. - Contrato 389.907-72 CRAS </t>
  </si>
  <si>
    <t>1453</t>
  </si>
  <si>
    <t>1.3.2.5.01.99.99.84.00</t>
  </si>
  <si>
    <t>Rec. Rem. de Dep. Banc. - Contrato 399.658-75</t>
  </si>
  <si>
    <t>1465</t>
  </si>
  <si>
    <t>1.3.2.5.01.99.99.85.00</t>
  </si>
  <si>
    <t>Rec. Rem. de Dep. Banc. - Contr.809178/2014 - Pavim</t>
  </si>
  <si>
    <t>1483</t>
  </si>
  <si>
    <t>1.3.2.5.01.99.99.86.00</t>
  </si>
  <si>
    <t>Rec. Rem. de Dep. Banc. - Contr. 398239-75 - Restaurante Popular</t>
  </si>
  <si>
    <t>1456</t>
  </si>
  <si>
    <t>1.3.2.5.01.99.99.87.00</t>
  </si>
  <si>
    <t>Rec. Rem. de Dep. Banc. - Contr. 785577-13 - Revitaliz. Alam. Escul</t>
  </si>
  <si>
    <t>1471</t>
  </si>
  <si>
    <t>1.3.2.5.01.99.99.88.00</t>
  </si>
  <si>
    <t>Rec. Rem. de Dep. Banc. - Conv.822530 PELC</t>
  </si>
  <si>
    <t>1494</t>
  </si>
  <si>
    <t>1.3.2.5.01.99.99.89.00</t>
  </si>
  <si>
    <t>Rec. Rem. de Dep. Banc. - Contr. 811209-14</t>
  </si>
  <si>
    <t>1490</t>
  </si>
  <si>
    <t>1.3.2.5.01.99.99.90.00</t>
  </si>
  <si>
    <t>Rec. Rem. de Dep. Banc. - Contr. 799546-13</t>
  </si>
  <si>
    <t>1472</t>
  </si>
  <si>
    <t>1.3.2.5.01.99.99.91.00</t>
  </si>
  <si>
    <t>Rec. Rem. de Dep. Banc. - Contr. 413.011-69</t>
  </si>
  <si>
    <t>1491</t>
  </si>
  <si>
    <t>1.3.2.5.01.99.99.92.00</t>
  </si>
  <si>
    <t>Rec. Rem. de Dep. Banc. - Ações de Recup. Termo Comp.</t>
  </si>
  <si>
    <t>1495</t>
  </si>
  <si>
    <t>1.3.2.5.01.99.99.93.00</t>
  </si>
  <si>
    <t>Rec. Rem. de Dep. Banc. - CORSAN Ação Civil Pública</t>
  </si>
  <si>
    <t>1511</t>
  </si>
  <si>
    <t>1.3.2.5.01.99.99.94.00</t>
  </si>
  <si>
    <t>Rec. Rem. de Dep. Banc. - Cont. 818588/2015 - Praça Dois de Nov.</t>
  </si>
  <si>
    <t>1493</t>
  </si>
  <si>
    <t>1.3.2.5.01.99.99.95.00</t>
  </si>
  <si>
    <t>Rec. Rem. de Dep. Banc. - FUNCULTURA</t>
  </si>
  <si>
    <t>1508</t>
  </si>
  <si>
    <t>Remuneração de Depósitos de Recursos Não Vinculados</t>
  </si>
  <si>
    <t>Rec. Rem. Dep. Rec. Não Vinculado - IPLAN</t>
  </si>
  <si>
    <t>1.3.2.8.10.00.05.00.00</t>
  </si>
  <si>
    <t>Remuneração em Investimentos de Renda Fixa – Tx. Adm.</t>
  </si>
  <si>
    <t>400</t>
  </si>
  <si>
    <t>RECEITA DE CONCESSÕES E PERMISSÕES</t>
  </si>
  <si>
    <t>Receitas de Concessões e Permissões - Serviços</t>
  </si>
  <si>
    <t>Outras Receitas de Concessões e Permissões - Serviços</t>
  </si>
  <si>
    <t>1.6.0.0.99.00.00.00.00</t>
  </si>
  <si>
    <t>Outros Serviços</t>
  </si>
  <si>
    <t>1.6.0.0.99.00.01.00.00</t>
  </si>
  <si>
    <t>Serviço de Máquinas</t>
  </si>
  <si>
    <t>1.7.2.1.01.03.00.00.00</t>
  </si>
  <si>
    <t>Cota-Extra do FPM  - 1% COTA ENTREGUE NO MÊS DE DEZEMBRO</t>
  </si>
  <si>
    <t>1.7.2.1.01.03.01.00.00</t>
  </si>
  <si>
    <t>Cota-Extra do FPM - 1% COTA ENTREGUE NO MÊS DE DEZEMBRO -PRÓPRIO</t>
  </si>
  <si>
    <t>1.7.2.1.01.03.02.00.00</t>
  </si>
  <si>
    <t>Cota-Extra do FPM - 1% COTA ENTREGUE NO MÊS DE DEZEMBRO PRÓPRIO - MDE</t>
  </si>
  <si>
    <t>1.7.2.1.01.03.03.00.00</t>
  </si>
  <si>
    <t>Cota-Extra do FPM - 1% COTA ENTREGUE NO MÊS DE DEZEMBRO PRÓPRIO - ASPS</t>
  </si>
  <si>
    <t>1.7.2.1.01.04.00.00.00</t>
  </si>
  <si>
    <t>Cota-Extra do FPM  - 1% COTA ENTREGUE NO MÊS DE JULHO</t>
  </si>
  <si>
    <t>1.7.2.1.01.04.01.00.00</t>
  </si>
  <si>
    <t>Cota-Extra do FPM - 1% COTA ENTREGUE NO MÊS DE JULHO -PRÓPRIO</t>
  </si>
  <si>
    <t>1.7.2.1.01.04.02.00.00</t>
  </si>
  <si>
    <t>Cota-Extra do FPM - 1% COTA ENTREGUE NO MÊS DE JULHO- PRÓPRIO - MDE</t>
  </si>
  <si>
    <t>1.7.2.1.01.04.03.00.00</t>
  </si>
  <si>
    <t>Cota-Extra do FPM - 1% COTA ENTREGUE NO MÊS DE JULHO - PRÓPRIO - ASPS</t>
  </si>
  <si>
    <t>COTA-PARTE DO IMPOSTO SOBRE A PROPRIEDADE TERRITORIAL RURAL - ITR</t>
  </si>
  <si>
    <t>TRANSFERENCIA DE RECURSOS DO SISTEMA UNICO DE SAUDE - SUS - REPASSE FUNDO A FUNDO</t>
  </si>
  <si>
    <t xml:space="preserve">SAÚDE DA FAMÍLIA - ESF </t>
  </si>
  <si>
    <t>1.7.2.1.33.01.02.07.00</t>
  </si>
  <si>
    <t>Prog. Saúde na Escola (RAB-SESC-SM)</t>
  </si>
  <si>
    <t>1.7.2.1.33.03.01.07.00</t>
  </si>
  <si>
    <t>Incentivos Pontuais P/ Ações de Serviços de Vigilância em Saúde</t>
  </si>
  <si>
    <t>1.7.2.1.33.03.01.08.00</t>
  </si>
  <si>
    <t>Prog. Qualif. Ações Vig. em Saúde</t>
  </si>
  <si>
    <t>1.7.2.1.33.05.05.00.00</t>
  </si>
  <si>
    <t>Prog. De Financ. Das Ações de Alim. E Nut.</t>
  </si>
  <si>
    <t>TRANSFERENCIAS DE RECURSOS DO FUNDO NACIONAL DE ASSISTENCIA SOCIAL - FNAS</t>
  </si>
  <si>
    <t>1.7.2.1.34.16.00.00.00</t>
  </si>
  <si>
    <t>FNAS - BPC</t>
  </si>
  <si>
    <t>TRANSFERENCIA DO SALÁRIO-EDUCAÇÃO</t>
  </si>
  <si>
    <t>TRANSFERENCIAS DIRETAS DO  FNDE REF.  PROGRAMA DINHEIRO DIRETO NA ESCOLA – PDDE</t>
  </si>
  <si>
    <t>TRANSFERENCIAS DIRETAS DO FNDE REF.  PROGRAMA NACIONAL  DE ALIMENTACAO ESCOLAR – PNAE</t>
  </si>
  <si>
    <t>TRANSFERENCIAS DIRETAS  DO FNDE REF.  PROGRAMA NACIONAL DE APOIO AO TRANSPORTE ESCOLAR – PNATE</t>
  </si>
  <si>
    <t>OUTRAS TRANSFERENCIAS DIRETAS DO FUNDO NACIONAL DO DESENVOLVIMENTO DAEDUCACAO – FNDE</t>
  </si>
  <si>
    <t xml:space="preserve">FNDE - BRASIL ALFABETIZADO - BRALF </t>
  </si>
  <si>
    <t xml:space="preserve">FNDE - PNAC - Programa Nacional de Alimentação Escolar </t>
  </si>
  <si>
    <t>1.7.2.1.35.99.10.00.00</t>
  </si>
  <si>
    <t>FNDE - PNAP- Programa Nacional de Alimentação Escolar - PRÉ</t>
  </si>
  <si>
    <t>1.7.2.1.35.99.11.00.00</t>
  </si>
  <si>
    <t>AUXÍLIO FINANCEIRO - ESFORÇO EXPORTADOR (MP N° 193/04)</t>
  </si>
  <si>
    <t>1.7.2.1.99.00.99.00.00</t>
  </si>
  <si>
    <t>1.7.2.1.99.00.99.01</t>
  </si>
  <si>
    <t>Contrato 317.541-41 - Trabalho Social Residencial Zilda Arns</t>
  </si>
  <si>
    <t>1488</t>
  </si>
  <si>
    <t>1.7.2.1.99.00.99.02</t>
  </si>
  <si>
    <t>Contrato 415.906-33 - Trabalho Social Residencial Leonel Brisola</t>
  </si>
  <si>
    <t>1489</t>
  </si>
  <si>
    <t>1.7.2.1.99.00.99.03</t>
  </si>
  <si>
    <t>Contrato 395.577-16 - Trabalho Social Residencial Dom Ivo</t>
  </si>
  <si>
    <t>1486</t>
  </si>
  <si>
    <t>1.7.2.1.99.00.99.04</t>
  </si>
  <si>
    <t xml:space="preserve">Contrato 302.429-59 - Trabalho Social Residencial Videiras </t>
  </si>
  <si>
    <t>1.7.2.2.33.06.00.00.00</t>
  </si>
  <si>
    <t>FES - Epidemiologia</t>
  </si>
  <si>
    <t>1.7.2.2.33.13.00.00.00</t>
  </si>
  <si>
    <t>FES - Nota Solidária</t>
  </si>
  <si>
    <t>1.7.2.2.33.16.00.00.00</t>
  </si>
  <si>
    <t>FES - PACS</t>
  </si>
  <si>
    <t>1.7.2.2.33.24.00.00.00</t>
  </si>
  <si>
    <t>Incentivo para Controle da Tuberculose</t>
  </si>
  <si>
    <t>1.7.2.2.33.27.00.00.00</t>
  </si>
  <si>
    <t>Região Resolve - Aquisição de Equip. UBS</t>
  </si>
  <si>
    <t>1.7.3.0.00.00.00.00.00</t>
  </si>
  <si>
    <t>TRANSFERÊNCIAS DE INSTITUIÇÕES PRIVADAS</t>
  </si>
  <si>
    <t>1.7.3.0.00.00.01.00.00</t>
  </si>
  <si>
    <t>DOAÇÕES EM BENEFÍCIO DE CRIANÇAS E ADOLESCENTES - PJ</t>
  </si>
  <si>
    <t>1.7.2.0.00.00.02.00.00</t>
  </si>
  <si>
    <t>DOAÇÕES EM BENEFÍCIO DE IDOSOS- PJ</t>
  </si>
  <si>
    <t>1.7.2.0.00.00.03.00.00</t>
  </si>
  <si>
    <t>DOAÇÕES AO FUNDO MUNICIPAL DE ASSIST. SOCIAL - PJ</t>
  </si>
  <si>
    <t>1.7.5.0.00.00.00.00.00</t>
  </si>
  <si>
    <t>TRANSFERÊNCIAS DE PESSOAS</t>
  </si>
  <si>
    <t>1.7.5.0.00.00.01.00.00</t>
  </si>
  <si>
    <t>DOAÇÕES EM BENEFÍCIO DE CRIANÇAS E ADOLESCENTES - PF</t>
  </si>
  <si>
    <t>1.7.5.0.00.00.02.00.00</t>
  </si>
  <si>
    <t>DOAÇÕES EM BENEFÍCIO DE IDOSOS- PF</t>
  </si>
  <si>
    <t>1.7.5.0.00.00.04.00.00</t>
  </si>
  <si>
    <t>TRANSFERENCIAS DE CONVENIOS DA UNIAO DESTINADOS
À PROGRAMAS DE ASSISTENCIA SOCIAL</t>
  </si>
  <si>
    <t>1.7.6.1.03.11.00.00.00</t>
  </si>
  <si>
    <t>FNAS - Convênio 827351/2016</t>
  </si>
  <si>
    <t>1.7.6.1.03.12.00.00.00</t>
  </si>
  <si>
    <t>FNAS - Convênio 827815/2016</t>
  </si>
  <si>
    <t>1.7.6.1.03.13.00.00.00</t>
  </si>
  <si>
    <t>FNAS - Convênio 842349/2016 Aquis. Veic.</t>
  </si>
  <si>
    <t>Convênio Trabalho Social Programa Minha Casa Minha Vida</t>
  </si>
  <si>
    <t>TRANSFERENCIAS DE CONVENIOS DOS ESTADOS, DO DISTRITO FEDERAL E DE SUAS ENTIDADES</t>
  </si>
  <si>
    <t>1.9.1.1.35.00.00.00.00</t>
  </si>
  <si>
    <t>MULTAS E JUROS DE MORA DA TAXA DE FISCALIZ. VIG. SANIT.</t>
  </si>
  <si>
    <t>MULTAS E JUROS DE MORA DO IMPOSTO SOBRE A PROPRIEDADE PREDIAL E TERRITORIAL URBANO</t>
  </si>
  <si>
    <t>1.9.1.1.39.00.00.00.00</t>
  </si>
  <si>
    <t>MULTAS E JUROS DE MORA DO IMPOSTO SOBRE A TRANSMISSÃO INTER-VIVOS DE BENS IMÓVEIS - ITBI</t>
  </si>
  <si>
    <t>1.9.1.1.39.00.01.00.00</t>
  </si>
  <si>
    <t>MULTAS E JUROS DE MORA DO ITBI - PROPRIO</t>
  </si>
  <si>
    <t>1.9.1.1.39.00.02.00.00</t>
  </si>
  <si>
    <t>MULTAS E JUROS DE MORA DO  ITBI - MDE</t>
  </si>
  <si>
    <t>1.9.1.1.39.00.03.00.00</t>
  </si>
  <si>
    <t>MULTAS E JUROS DE MORA DO  ITBI - ASPS</t>
  </si>
  <si>
    <t>MULTAS E JUROS DE MORA DAS TAXAS</t>
  </si>
  <si>
    <t>1.9.1.1.99.01.01.01.00</t>
  </si>
  <si>
    <t>Multa e Juros de Mora das Taxas Pelo Poder de Polícia</t>
  </si>
  <si>
    <t>1.9.1.1.99.01.01.02.00</t>
  </si>
  <si>
    <t>Multa e Juros de Mora das Taxas Pela Prestação de Serviços</t>
  </si>
  <si>
    <t>MULTAS E JUROS DE MORA DAS CONTRIBUICOES</t>
  </si>
  <si>
    <t>MULTAS E JUROS DE MORA DE OURAS CONTRIBUIÇÕES</t>
  </si>
  <si>
    <t>MULTAS E JUROS DE MORA DE OURAS CONTRIBUIÇÕES - PRINCIPAL</t>
  </si>
  <si>
    <t>MULTAS E JUROS DE MORA DA DIVIDA ATIVA DO 
IMPOSTO SOBRE A PROPRIEDADE PREDIAL E</t>
  </si>
  <si>
    <t>MULTAS E JUROS DE MORA DA DIVIDA ATIVA DO IMPOSTO SOBRE SERV QUALQUER NATUREZA</t>
  </si>
  <si>
    <t>1.9.1.3.35.00.00.00.00</t>
  </si>
  <si>
    <t>MULTAS E JUROS DE MORA DA DIVIDA ATIVA DA TAXA DE FISCALIZAÇÃO E VIGILÂNCIA SANITÁRIA</t>
  </si>
  <si>
    <t>1.9.1.3.99.00.01.01.00</t>
  </si>
  <si>
    <t>MULTAS E JUROS DE MORA DA DIVIDA ATIVA DAS TAXAS PELO EXERCÍCIO DO PODER DE POLÍCIA</t>
  </si>
  <si>
    <t>1.9.1.3.99.00.01.02.00</t>
  </si>
  <si>
    <t>MULTAS E JUROS DE MORA DA DIVIDA ATIVA DAS TAXAS PELA PRESTAÇÃO DE SERVIÇOS</t>
  </si>
  <si>
    <t>1.9.1.3.99.00.01.03.00</t>
  </si>
  <si>
    <t>Multa e Juros da Fiscalização Ambiental</t>
  </si>
  <si>
    <t>MULTAS E JURO DE MORA DA DÍVIDA ATIVA DAS CONTRIBUIÇÕES</t>
  </si>
  <si>
    <t>MULTAS E JURSO DE MORA DA DÍVIDA ATIVA DE OUTRAS CONTRIBUIÇÕES</t>
  </si>
  <si>
    <t>Multas e Juros da Dívida Ativa da Conribuição para Iluminação Pública</t>
  </si>
  <si>
    <t>Multas e Juros de Mora da Dívida Ativa de Outras Receitas</t>
  </si>
  <si>
    <t>Outras Multas e Juros de Mora da Dívida Ativa de Outras Receitas</t>
  </si>
  <si>
    <t>Outras Multas e Juros de Mora da Dívida Ativa de Outras Receitas - Principal</t>
  </si>
  <si>
    <t>1.9.1.5.99.01.02.01.00</t>
  </si>
  <si>
    <t>Multas e Juros da Vigilância Sanitária</t>
  </si>
  <si>
    <t>1.9.1.5.99.01.02.02.00</t>
  </si>
  <si>
    <t>Multas e Juros de Mora da Dívida Ativa - Outras</t>
  </si>
  <si>
    <t>1.9.1.5.99.01.08.00.00</t>
  </si>
  <si>
    <t>Multas e Juros de Mora da Dívida Ativa  – Meio Ambiente</t>
  </si>
  <si>
    <t>1.9.1.8.05.00.00.00.00</t>
  </si>
  <si>
    <t>MULTAS E JUROS DE MORA DA ALIENAÇÃO DE OUTROS BENS IMÓVEIS</t>
  </si>
  <si>
    <t>1.9.1.8.99.00.00.00.00</t>
  </si>
  <si>
    <t>OUTRAS MULTAS E JUROS DE MORA</t>
  </si>
  <si>
    <t>1.9.1.8.99.01.00.00.00</t>
  </si>
  <si>
    <t>Multas e Juros do Meio Ambiente</t>
  </si>
  <si>
    <t>1.9.1.8.99.02.00.00.00</t>
  </si>
  <si>
    <t>Multa e Juros de Autos de Infração</t>
  </si>
  <si>
    <t>1.9.1.8.99.04.00.00.00</t>
  </si>
  <si>
    <t>Multa e Juros - NAI Vig. Sanit.</t>
  </si>
  <si>
    <t>1.9.1.8.99.06.00.00.00</t>
  </si>
  <si>
    <t>Multa e Juros de Mora - Outras Receitas</t>
  </si>
  <si>
    <t>1.9.1.8.99.07.00.00.00</t>
  </si>
  <si>
    <t>Multas por Descumprimento de TAC</t>
  </si>
  <si>
    <t>1.9.1.9.10.00.00.00</t>
  </si>
  <si>
    <t>MULTAS PREVISTAS NA LEGISLACAO DE REGISTRO DO COMÉRCIO</t>
  </si>
  <si>
    <t>MULTAS - FRDR</t>
  </si>
  <si>
    <t>1.9.1.9.27.00.06.00.00</t>
  </si>
  <si>
    <t>MULTAS CONTRATUAIS - DISTR. INDUSTRIAL</t>
  </si>
  <si>
    <t>MULTA POR DANOS AO MEIO AMBIENTE</t>
  </si>
  <si>
    <t>INDENIZACOES</t>
  </si>
  <si>
    <t>1.9.2.1.99.00.00.00.00</t>
  </si>
  <si>
    <t>OUTRAS INDENIZACOES</t>
  </si>
  <si>
    <t>OUTRAS INDENIZAÇÕES</t>
  </si>
  <si>
    <t>Indeniz. Por Danos - Recurso FMS</t>
  </si>
  <si>
    <t>RESTITUICOES</t>
  </si>
  <si>
    <t>1.9.2.2.07.00.00.00.00</t>
  </si>
  <si>
    <t>Recuperação de Despesas de Exercícios Anteriores</t>
  </si>
  <si>
    <t>1.9.2.2.07.01.00.00.00</t>
  </si>
  <si>
    <t>Recuperação de Despesas de Exercícios Anteriores - IPLAN</t>
  </si>
  <si>
    <t>1.9.2.2.07.02.00.00.00</t>
  </si>
  <si>
    <t>Contrato 363.505-68 Rest. Emp. 3237/2013</t>
  </si>
  <si>
    <t>1.9.2.2.07.03.00.00.00</t>
  </si>
  <si>
    <t>Recuperação de Despesas de Exercícios Anteriores - IPASSP</t>
  </si>
  <si>
    <t>1.9.2.0.07.04.00.00.00</t>
  </si>
  <si>
    <t>Recuperação de Desp. de Exercícios Anteriores - IPASSP Saúde</t>
  </si>
  <si>
    <t>OUTRAS RESTITUICOES</t>
  </si>
  <si>
    <t>Restituições Determinadas pelo TCE</t>
  </si>
  <si>
    <t>1.9.2.2.99.00.04.00.00</t>
  </si>
  <si>
    <t>1.9.2.2.99.00.04.01.00</t>
  </si>
  <si>
    <t>1.9.2.2.99.00.04.02.00</t>
  </si>
  <si>
    <t>Restituição Merenda Escolar</t>
  </si>
  <si>
    <t>1.9.2.2.99.00.04.03.00</t>
  </si>
  <si>
    <t>Restituição pelo Pagamento Indevido</t>
  </si>
  <si>
    <t>1.9.2.2.99.00.04.04.00</t>
  </si>
  <si>
    <t>Outras Restituições – FMDCA Doações</t>
  </si>
  <si>
    <t>1.9.2.2.99.00.13.00.00</t>
  </si>
  <si>
    <t>Outras Restituições – IPASSP</t>
  </si>
  <si>
    <t>Restituições PNAC</t>
  </si>
  <si>
    <t>Restituições PNAP</t>
  </si>
  <si>
    <t>Restituições PNAE</t>
  </si>
  <si>
    <t>Restituições PNAE Mais Educação</t>
  </si>
  <si>
    <t xml:space="preserve">Outras Restiutições – PABA </t>
  </si>
  <si>
    <t>Outras Restiutições – PMC</t>
  </si>
  <si>
    <t>Outras Restituições - rec. Saúde Municipal</t>
  </si>
  <si>
    <t>1.9.2.2.99.00.27.00.00</t>
  </si>
  <si>
    <t>Outras Restituições - FNAS PBV II</t>
  </si>
  <si>
    <t>1.9.2.2.99.00.34.00.00</t>
  </si>
  <si>
    <t>Outras Restituições - FNAS Básico Fixo</t>
  </si>
  <si>
    <t>1.9.2.2.99.00.29.00.00</t>
  </si>
  <si>
    <t>Outras Restituições - IPLAN RL</t>
  </si>
  <si>
    <t>1.9.2.2.99.00.30.00.00</t>
  </si>
  <si>
    <t>Outras Restituições - Atdo. Vítima Viol.</t>
  </si>
  <si>
    <t>1188</t>
  </si>
  <si>
    <t>1.9.2.2.99.00.33.00.00</t>
  </si>
  <si>
    <t>Outras Restituições - Fundo Municipal do Idoso</t>
  </si>
  <si>
    <t>1.9.2.2.99.00.35.00.00</t>
  </si>
  <si>
    <t>Outras Restituições - FUNCULTURA</t>
  </si>
  <si>
    <t>1.9.2.2.99.00.36.00.00</t>
  </si>
  <si>
    <t>Outras Restituições - PIM</t>
  </si>
  <si>
    <t>RECEITA DA DIVIDA ATIVA DO IMPOSTO SOBRE A PROPRIEDADE PREDIAL E TERRITORIAL URBANA</t>
  </si>
  <si>
    <t>RECEITA DA DIVIDA ATIVA SOBRE SERVICOS DE QUALQUER NATUREZA - ISS</t>
  </si>
  <si>
    <t>1.9.3.1.99.01.01.01.00</t>
  </si>
  <si>
    <t>RECEITA DA DIVIDA ATIVA DAS TAXAS PELO EX. DO PODER DE POL.</t>
  </si>
  <si>
    <t>1.9.3.1.99.01.01.02.00</t>
  </si>
  <si>
    <t>RECEITA DA DIVIDA ATIVA DAS TAXAS PELA PRESTAÇÃO DE SERV.</t>
  </si>
  <si>
    <t>1.9.3.1.99.01.01.03.00</t>
  </si>
  <si>
    <t>Dívida Ativa da Taxa de Controle e Fiscalização Ambiental</t>
  </si>
  <si>
    <t>1.9.3.2.99.01.02.00.00</t>
  </si>
  <si>
    <t>RECEITA DA DÍVIDA ATIVA NÃO TRIBUTÁRIA PROVENIENTE DA INSCRIÇÃO DE CERTIDÃO DE DECISÃO - TÍTULO EXECUTIVO DO TCE</t>
  </si>
  <si>
    <t>1.9.3.2.99.01.06.00.00</t>
  </si>
  <si>
    <t>RECEITA DA DIVIDA ATIVA NÃO TRIBUTARIA PROVENIENTE DA PRESTAÇÃO DE SERVIÇOS DIVERSOS</t>
  </si>
  <si>
    <t>1.9.3.2.99.01.08.00.00</t>
  </si>
  <si>
    <t>REC. DÍVIDA ATIVA - MEIO AMBIENTE</t>
  </si>
  <si>
    <t>1.9.3.2.99.01.10.00.00</t>
  </si>
  <si>
    <t>REC. DÍVIDA ATIVA NÃO TRIBUT. - PROCON</t>
  </si>
  <si>
    <t>1.9.3.2.99.01.11.00.00</t>
  </si>
  <si>
    <t>Rec. Dívida Ativa Não Trib. - Vigilância Sanitária</t>
  </si>
  <si>
    <t>1.9.3.2.99.01.12.00.00</t>
  </si>
  <si>
    <t>Rec. Dívida Ativa - Contrb. Ilum. Pública</t>
  </si>
  <si>
    <t>1.9.3.2.99.01.13.00.00</t>
  </si>
  <si>
    <t>Rec. Div. Ativa não Trib. - Outras</t>
  </si>
  <si>
    <t>1.9.3.2.99.01.14.00.00</t>
  </si>
  <si>
    <t>Rec. Div. Ativa não Trib. - Nai Trânsito</t>
  </si>
  <si>
    <t>1.9.9.0.99.00.01.03.00</t>
  </si>
  <si>
    <t>RECEITA PELA CENTRALIZAÇÃO DA FOLHA DE PGTO - PREVIDÊNCIA</t>
  </si>
  <si>
    <t>1.9.9.0.99.00.20.00.00</t>
  </si>
  <si>
    <t>Outras Receitas - Tarifas Aeroportuárias</t>
  </si>
  <si>
    <t>1.9.9.0.99.00.21.00.00</t>
  </si>
  <si>
    <t>Outras Receitas - Fundo de Esporte e Lazer</t>
  </si>
  <si>
    <t>1.9.9.0.99.00.22.00.00</t>
  </si>
  <si>
    <t>Outras Receitas - IGDBF</t>
  </si>
  <si>
    <t>1.9.9.0.99.00.23.00.00</t>
  </si>
  <si>
    <t>Outras Receitas - PROCON</t>
  </si>
  <si>
    <t>Pró-Moradias (PAC)</t>
  </si>
  <si>
    <t>2.1.1.4.99.00.03.00.00</t>
  </si>
  <si>
    <t>Contrato 399.658-75 - Pró-Transporte - PAC</t>
  </si>
  <si>
    <t>2.1.1.4.99.00.04.00.00</t>
  </si>
  <si>
    <t>Pró-Transporte - Contrato nº 413.011-69</t>
  </si>
  <si>
    <t>2.2.1.5.00.01.00.00</t>
  </si>
  <si>
    <t>Alienação de Veículos</t>
  </si>
  <si>
    <t>2.2.1.5.00.02.00.00</t>
  </si>
  <si>
    <t>Alienação de Veículos - Saúde</t>
  </si>
  <si>
    <t>2.2.1.5.00.03.00.00</t>
  </si>
  <si>
    <t>Alienação de Veículos - Educação</t>
  </si>
  <si>
    <t>ALIENACAO DE BENS IMOVEIS</t>
  </si>
  <si>
    <t>2.2.2.5.00.00.00.00.00</t>
  </si>
  <si>
    <t>ALIENACAO DE IMOVEIS URBANOS</t>
  </si>
  <si>
    <t>AMORTIZACAO DE EMPRESTIMOS</t>
  </si>
  <si>
    <t>AMORTIZACOES DE FINANCIAMENTOS DIVERSOS</t>
  </si>
  <si>
    <t>2.4.2.1.01.00.03.00.00</t>
  </si>
  <si>
    <t>Programa de Financ. Ações Alimentação</t>
  </si>
  <si>
    <t>2.4.2.1.02.01.00.00</t>
  </si>
  <si>
    <t>FNDE - PAR - Caminho da Escola</t>
  </si>
  <si>
    <t>2.4.2.1.99.00.35.00.00</t>
  </si>
  <si>
    <t>Contrato 327.880-66 - 3ª Etapa Centro de Eventos</t>
  </si>
  <si>
    <t>2.4.2.1.99.00.39.00.00</t>
  </si>
  <si>
    <t>PAC 1 Pro-Infância - Creches - PAC</t>
  </si>
  <si>
    <t>2.4.2.1.99.00.59.00.00</t>
  </si>
  <si>
    <t>Contrato 389.907-72 - Aquisição de Imóvel para Implantação do CRAS</t>
  </si>
  <si>
    <t>2.4.2.1.99.00.61.00.00</t>
  </si>
  <si>
    <t>Contrato 398.239-75 - Modernização do Restaurante Popular</t>
  </si>
  <si>
    <t>Contrato 390.473-58 - Pav. Asfáltica da Rua Três de Maio</t>
  </si>
  <si>
    <t>Contrato 401.057-62 - Pav. Asfáltica de Trechos Rua Dom Miguel Lima Valverde e Rua Dom Érico Ferrari</t>
  </si>
  <si>
    <t>2.4.2.1.99.00.64.00.00</t>
  </si>
  <si>
    <t>Contrato 1.001.643-04 - Pav. Asfáltica de Trechos Rua Dom Miguel Lima Valverde e Rua Dom Érico Ferrari</t>
  </si>
  <si>
    <t>Esruuração da Rede Básica de Saúde</t>
  </si>
  <si>
    <t>2.4.2.1.99.00.68.00.00</t>
  </si>
  <si>
    <t>Contrato 805191/2014 - Aq. Equip. Esportivo e Impl. de Parques Infantis</t>
  </si>
  <si>
    <t>2.4.2.1.99.00.71.00.00</t>
  </si>
  <si>
    <t>Contrato 799943-13 - Centro de Eventos 4ª Etapa</t>
  </si>
  <si>
    <t>2.4.2.1.99.00.73.00.00</t>
  </si>
  <si>
    <t>Contrato 785.577-13 - Alameda das Esculturas</t>
  </si>
  <si>
    <t>2.4.2.1.99.00.75.00.00</t>
  </si>
  <si>
    <t>Contrato 809178/2014 - Ações de Infraestrutara</t>
  </si>
  <si>
    <t>2.4.2.1.99.00.77.00.00</t>
  </si>
  <si>
    <t>Contrato 805766/2014 - Aquisição de Patrulha Agrícola</t>
  </si>
  <si>
    <t>2.4.2.1.99.00.78.00.00</t>
  </si>
  <si>
    <t>Contrato 811209/2014 - Aquisição de Patrulha Agrícola</t>
  </si>
  <si>
    <t>2.4.2.1.99.00.79.00.00</t>
  </si>
  <si>
    <t>Contrato 818588/2015 - Revit. Pça Dois Nov</t>
  </si>
  <si>
    <t>2.4.2.1.99.00.80.00.00</t>
  </si>
  <si>
    <t>Transf. Minst. Integração Nacional - Ações de Recup.</t>
  </si>
  <si>
    <t>2.4.7.0.00.00.00.00</t>
  </si>
  <si>
    <t>TRANSFERÊNCIAS DE CONVÊNIOS</t>
  </si>
  <si>
    <t>2.4.7.1.00.00.00.00</t>
  </si>
  <si>
    <t xml:space="preserve">TRANSFERÊNCIAS DE CONVÊNIOS DA UNIÃO </t>
  </si>
  <si>
    <t>2.4.7.1.01.00.00.00</t>
  </si>
  <si>
    <t>TRANSFERÊNCIAS DE CONVÊNIOS DA UNIÃO PARA O SISTEMA ÚNICO DE SAÚDE - SUS</t>
  </si>
  <si>
    <t>2.4.7.1.02.00.09.00.00</t>
  </si>
  <si>
    <t>FNDE - Termo Compromisso PAR Nº 201304429</t>
  </si>
  <si>
    <t>2.4.7.1.99.00.00.00.00</t>
  </si>
  <si>
    <t>OUTRAS TRANSFERÊNCIAS DE CONVÊNIOS DA UNIÃO</t>
  </si>
  <si>
    <t>2.4.7.1.99.00.07.00.00</t>
  </si>
  <si>
    <t>Transf. De Convênios Dest. Ao Esporte e Lazer</t>
  </si>
  <si>
    <t>2.4.7.2.00.00.00.00</t>
  </si>
  <si>
    <t>TRANSFERÊNCIAS DE CONVÊNIOS DOS ESTADOS E DO DISTRITO FEDERAL E DE SUAS ENTIDADES</t>
  </si>
  <si>
    <t>2.4.7.2.04.00.00.00.00</t>
  </si>
  <si>
    <t>TRANSFERÊNCIAS DE CONVÊNIOS DO ESTADO DESTINADAS A PROGRAMAS DE MEIO AMBIENTE</t>
  </si>
  <si>
    <t>2.4.7.2.04.01.00.00.00</t>
  </si>
  <si>
    <t>Transf. Conv. da CORSAN em ACP</t>
  </si>
  <si>
    <t>Receita da Dívida Ativa Proveniente de Amortização de Empréstimos e Financiamentos</t>
  </si>
  <si>
    <t>Contribuição Patronal de Servidor Ativo Civil -IPLAN</t>
  </si>
  <si>
    <t>( - ) Dedução de Receita para formação do FUNDEB</t>
  </si>
  <si>
    <t>COTA PARTE DO FPM - FUNDEB</t>
  </si>
  <si>
    <t>1.7.2.1.01.05.04.00</t>
  </si>
  <si>
    <t>COTA PARTE DO ITR - FUNDEB</t>
  </si>
  <si>
    <t>1.7.2.1.36.00.05.00</t>
  </si>
  <si>
    <t>Tranferência Financeira L.C. Nº87/96 - FUNDEB</t>
  </si>
  <si>
    <t>1.7.2.2.01.01.05.00</t>
  </si>
  <si>
    <t>COTA PARTE DO ICMS - FUNDEB</t>
  </si>
  <si>
    <t>1.7.2.2.01.02.04.00</t>
  </si>
  <si>
    <t>COTA PARTE DO IPVA - FUNDEB</t>
  </si>
  <si>
    <t>1.7.2.2.01.04.05.00</t>
  </si>
  <si>
    <t>COTA PARTE DO IPI/EXPORTAÇÃO - FUNDEB</t>
  </si>
  <si>
    <t>( - ) Dedução da Receita por Renúncia</t>
  </si>
  <si>
    <t>Alienação de Imóveis Urbanos</t>
  </si>
  <si>
    <t>Taxa de Licença para Funcionamento de Estabelecimentos Comerciais,  Industriais e Prestadoras de Serviços</t>
  </si>
  <si>
    <t>Rec. Rem. de Dep. Banc. -FES</t>
  </si>
  <si>
    <t>Rec. Rem. de Dep. Banc. - Construção US</t>
  </si>
  <si>
    <t>Rec. Rem. de Dep. Banc. - FNDE PAR 201304429</t>
  </si>
  <si>
    <t>1.3.2.5.01.99.83.00.00</t>
  </si>
  <si>
    <t>Rec. Rem. de Dep. Banc. - Contrato 311961-07 Quad.</t>
  </si>
  <si>
    <t>1411</t>
  </si>
  <si>
    <t>Rec. Rem. de Dep. Banc. - Contr. 1.001.643-04  Ações de Infra</t>
  </si>
  <si>
    <t>Rec. Rem. de Dep. Banc. - Contr. 785577-13 - Restaurante Popular</t>
  </si>
  <si>
    <t>Contrato 809178/2014 - Ações de Infraestrutura</t>
  </si>
  <si>
    <t>Multa e Juros de Mora Taxas Poder de Polícia</t>
  </si>
  <si>
    <t>Multas e Juros de Mora das Taxas Prest. Serviço</t>
  </si>
  <si>
    <t>1.9.1.1.99.01.01.03.00</t>
  </si>
  <si>
    <t>MULTAS E JUROS DE MORA DA DÍVIDA ATIVA DA TAXA DE FISCALIZAÇÃO E VIGILÂNCIA SANITÁRIA</t>
  </si>
  <si>
    <t>MULTAS E JUROS DE MORA DA DIVIDA ATIVA DAS TAXAS POD.POL.</t>
  </si>
  <si>
    <t>MULTAS E JUROS DE MORA DA DIVIDA ATIVA DAS TAXAS PRES. SERV.</t>
  </si>
  <si>
    <t>1.9.3.99.01.08.00.00</t>
  </si>
  <si>
    <t>Remuneração em Investimentos de Renda Fixa - Reserva Taxa Administração</t>
  </si>
  <si>
    <t>MJ das Taxas de Fisc. Ambiental</t>
  </si>
  <si>
    <t>2018</t>
  </si>
  <si>
    <t>2019</t>
  </si>
  <si>
    <t>2020</t>
  </si>
  <si>
    <t>2021</t>
  </si>
  <si>
    <t>2022</t>
  </si>
  <si>
    <t>1.0.0.0.00.0.0.00.00.00</t>
  </si>
  <si>
    <t>1.1.0.0.00.0.0.00.00.00</t>
  </si>
  <si>
    <t>Impostos, Taxas e Contribuições de Melhoria</t>
  </si>
  <si>
    <t>1.1.1.0.00.0.0.00.00.00</t>
  </si>
  <si>
    <t>1.1.1.3.00.0.0.00.00.00</t>
  </si>
  <si>
    <t>1.1.1.3.03.0.0.00.00.00</t>
  </si>
  <si>
    <t>Imposto sobre a Renda - Retido na Fonte</t>
  </si>
  <si>
    <t>1.1.1.3.03.1.0.00.00.00</t>
  </si>
  <si>
    <t>Imposto sobre a Renda - Retido na Fonte - Trabalho</t>
  </si>
  <si>
    <t>1.1.1.3.03.1.1.00.00.00</t>
  </si>
  <si>
    <t>Imposto sobre a Renda - Retido na Fonte - Trabalho - Principal</t>
  </si>
  <si>
    <t>1.1.1.3.03.1.1.01.00.00</t>
  </si>
  <si>
    <t>IRRF sobre Rendimentos do Trabalho - Principal - Ativos/Inativos do Poder Executivo/Indiretas</t>
  </si>
  <si>
    <t>1.1.1.3.03.1.1.01.01.00</t>
  </si>
  <si>
    <t>IRRF sobre Rendimentos do Trabalho - Principal - Ativos/Inativos do Poder Executivo/Indiretas - Próprio</t>
  </si>
  <si>
    <t>1.1.1.3.03.1.1.01.02.00</t>
  </si>
  <si>
    <t>IRRF sobre Rendimentos do Trabalho - Principal - Ativos/Inativos do Poder Executivo/Indiretas - MDE</t>
  </si>
  <si>
    <t>1.1.1.3.03.1.1.01.03.00</t>
  </si>
  <si>
    <t>IRRF sobre Rendimentos do Trabalho - Principal - Ativos/Inativos do Poder Executivo/Indiretas - ASPS</t>
  </si>
  <si>
    <t>1.1.1.3.03.1.1.02.00.00</t>
  </si>
  <si>
    <t>IRRF sobre Rendimentos do Trabalho - Principal - Ativos/Inativos do Poder Legislativo</t>
  </si>
  <si>
    <t>1.1.1.3.03.1.1.02.01.00</t>
  </si>
  <si>
    <t>1.1.1.3.03.1.1.02.02.00</t>
  </si>
  <si>
    <t>1.1.1.3.03.1.1.02.03.00</t>
  </si>
  <si>
    <t>1.1.1.3.03.1.1.03.00.00</t>
  </si>
  <si>
    <t>IRRF sobre Rendimentos do Trabalho  - Principal - Inativos Pagos pelo RPPS</t>
  </si>
  <si>
    <t>1.1.1.3.03.1.1.03.01.00</t>
  </si>
  <si>
    <t>1.1.1.3.03.1.1.03.02.00</t>
  </si>
  <si>
    <t>1.1.1.3.03.1.1.03.03.00</t>
  </si>
  <si>
    <t>1.1.1.3.03.1.1.05.00.00</t>
  </si>
  <si>
    <t>IRRF sobre Rendimentos do Trabalho - Principal - Pensionistas Pagos com Recursos do RPPS</t>
  </si>
  <si>
    <t>1.1.1.3.03.1.1.05.01.00</t>
  </si>
  <si>
    <t>1.1.1.3.03.1.1.05.02.00</t>
  </si>
  <si>
    <t>1.1.1.3.03.1.1.05.03.00</t>
  </si>
  <si>
    <t>1.1.1.3.03.4.0.00.00.00</t>
  </si>
  <si>
    <t>Imposto sobre a Renda - Retido na Fonte - Outros Rendimentos</t>
  </si>
  <si>
    <t>1.1.1.3.03.4.1.00.00.00</t>
  </si>
  <si>
    <t>Imposto sobre a Renda - Retido na Fonte - Outros Rendimentos - Principal</t>
  </si>
  <si>
    <t>1.1.1.3.03.4.1.01.00.00</t>
  </si>
  <si>
    <t>IRRF - Outros Rendimentos - Principal - Poder Executivo</t>
  </si>
  <si>
    <t>1.1.1.3.03.4.1.01.01.00</t>
  </si>
  <si>
    <t>IRRF - Outros Rendimentos - Principal Poder Executivo - Próprio</t>
  </si>
  <si>
    <t>1.1.1.3.03.4.1.01.02.00</t>
  </si>
  <si>
    <t>IRRF - Outros Rendimentos - Principal Poder Executivo - MDE</t>
  </si>
  <si>
    <t>1.1.1.3.03.4.1.01.03.00</t>
  </si>
  <si>
    <t>IRRF - Outros Rendimentos - Principal Poder Executivo - ASPS</t>
  </si>
  <si>
    <t>1.1.1.8.00.0.0.00.00.00</t>
  </si>
  <si>
    <t>Impostos Específicos de Estados/DF/Municípios</t>
  </si>
  <si>
    <t>1.1.1.8.01.0.0.00.00.00</t>
  </si>
  <si>
    <t>Imposto sobre o Patrimônio para Estados/DF/Municípios</t>
  </si>
  <si>
    <t>1.1.1.8.01.1.0.00.00.00</t>
  </si>
  <si>
    <t>1.1.1.8.01.1.1.00.00.00</t>
  </si>
  <si>
    <t>Imposto sobre a Propriedade Predial e Territorial Urbana – IPTU - Principal</t>
  </si>
  <si>
    <t>1.1.1.8.01.1.1.01.00.00</t>
  </si>
  <si>
    <t>IPTU - Principal - Próprio</t>
  </si>
  <si>
    <t>1.1.1.8.01.1.1.02.00.00</t>
  </si>
  <si>
    <t>IPTU - Principal - MDE</t>
  </si>
  <si>
    <t>1.1.1.8.01.1.1.03.00.00</t>
  </si>
  <si>
    <t>IPTU - Principal  -ASPS</t>
  </si>
  <si>
    <t>1.1.1.8.01.1.2.00.00.00</t>
  </si>
  <si>
    <t>Imposto sobre a Propriedade Predial e Territorial Urbana – IPTU - Multa</t>
  </si>
  <si>
    <t>1.1.1.8.01.1.2.01.00.00</t>
  </si>
  <si>
    <t>IPTU - Multas e Juros - Próprio</t>
  </si>
  <si>
    <t>1.1.1.8.01.1.2.02.00.00</t>
  </si>
  <si>
    <t>IPTU - Multas e Juros - MDE</t>
  </si>
  <si>
    <t>1.1.1.8.01.1.2.03.00.00</t>
  </si>
  <si>
    <t>IPTU - Multas e Juros - ASPS</t>
  </si>
  <si>
    <t>1.1.1.8.01.1.3.00.00.00</t>
  </si>
  <si>
    <t>Imposto sobre a Propriedade Predial e Territorial Urbana – IPTU - Dívida Ativa</t>
  </si>
  <si>
    <t>1.1.1.8.01.1.3.01.00.00</t>
  </si>
  <si>
    <t>IPTU - Dívida Ativa - Próprio</t>
  </si>
  <si>
    <t>1.1.1.8.01.1.3.02.00.00</t>
  </si>
  <si>
    <t>IPTU - Dívida Ativa - MDE</t>
  </si>
  <si>
    <t>1.1.1.8.01.1.3.03.00.00</t>
  </si>
  <si>
    <t>IPTU - Dívida Ativa - ASPS</t>
  </si>
  <si>
    <t>1.1.1.8.01.1.4.00.00.00</t>
  </si>
  <si>
    <t>Imposto sobre a Propriedade Predial e Territorial Urbana – IPTU - Dívida Ativa - Multas e Juros</t>
  </si>
  <si>
    <t>1.1.1.8.01.1.4.01.00.00</t>
  </si>
  <si>
    <t>IPTU - Dívida Ativa - Multas e Juros - Próprio</t>
  </si>
  <si>
    <t>1.1.1.8.01.1.4.02.00.00</t>
  </si>
  <si>
    <t>IPTU - Dívida Ativa - Multas e Juros - MDE</t>
  </si>
  <si>
    <t>1.1.1.8.01.1.4.03.00.00</t>
  </si>
  <si>
    <t>IPTU - Dívida Ativa - AMultas e Juros - ASPS</t>
  </si>
  <si>
    <t>1.1.1.8.01.4.0.00.00.00</t>
  </si>
  <si>
    <t>1.1.1.8.01.4.1.00.00.00</t>
  </si>
  <si>
    <t>Imp. s/ Transmissão "Inter Vivos" Bens Imóv. de Direitos Reais s/ Imóveis - Principal</t>
  </si>
  <si>
    <t>1.1.1.8.01.4.1.01.00.00</t>
  </si>
  <si>
    <t>ITBI - Principal - Próprio</t>
  </si>
  <si>
    <t>1.1.1.8.01.4.1.02.00.00</t>
  </si>
  <si>
    <t>ITBI - Principal - MDE</t>
  </si>
  <si>
    <t>1.1.1.8.01.4.1.03.00.00</t>
  </si>
  <si>
    <t>ITBI - Principal - ASPS</t>
  </si>
  <si>
    <t>1.1.1.8.01.4.2.00.00.00</t>
  </si>
  <si>
    <t>Imp. s/ Transmissão "Inter Vivos" Bens Imóv. de Direitos Reais s/ Imóveis - Multas e Juros</t>
  </si>
  <si>
    <t>1.1.1.8.01.4.2.01.00.00</t>
  </si>
  <si>
    <t>ITBI - Multas e Juros - Próprio</t>
  </si>
  <si>
    <t>1.1.1.8.01.4.2.02.00.00</t>
  </si>
  <si>
    <t>ITBI - Multas e Juros - MDE</t>
  </si>
  <si>
    <t>1.1.1.8.01.4.2.03.00.00</t>
  </si>
  <si>
    <t>ITBI - Multas e Juros - ASPS</t>
  </si>
  <si>
    <t>1.1.1.8.02.0.0.00.00.00</t>
  </si>
  <si>
    <t>Imposto Sobre a Produção, Circulaçãode Mercadorias e Serviços</t>
  </si>
  <si>
    <t>1.1.1.8.02.3.0.00.00.00</t>
  </si>
  <si>
    <t>1.1.1.8.02.3.1.00.00.00</t>
  </si>
  <si>
    <t>Imposto Sobre Serviços de Qualquer Natureza - Principal</t>
  </si>
  <si>
    <t>1.1.1.8.02.3.1.01.00.00</t>
  </si>
  <si>
    <t>ISS - Principal - Próprio</t>
  </si>
  <si>
    <t>1.1.1.8.02.3.1.02.00.00</t>
  </si>
  <si>
    <t>ISS - Principal - MDE</t>
  </si>
  <si>
    <t>1.1.1.8.02.3.1.03.00.00</t>
  </si>
  <si>
    <t>ISS - Principal - ASPS</t>
  </si>
  <si>
    <t>1.1.1.8.02.3.2.00.00.00</t>
  </si>
  <si>
    <t>Imposto Sobre Serviços de Qualquer Natureza - Multa e Juros</t>
  </si>
  <si>
    <t>1.1.1.8.02.3.2.01.00.00</t>
  </si>
  <si>
    <t>ISS - Multas e Juros - Próprio</t>
  </si>
  <si>
    <t>1.1.1.8.02.3.2.02.00.00</t>
  </si>
  <si>
    <t>ISS - Multas e Juros - MDE</t>
  </si>
  <si>
    <t>1.1.1.8.02.3.2.03.00.00</t>
  </si>
  <si>
    <t>ISS - Multas e Juros - ASPS</t>
  </si>
  <si>
    <t>1.1.1.8.02.3.3.00.00.00</t>
  </si>
  <si>
    <t>Imposto sobre Serviços de Qualquer Natureza - Dívida Ativa</t>
  </si>
  <si>
    <t>1.1.1.8.02.3.3.01.00.00</t>
  </si>
  <si>
    <t>ISS - Dívida Ativa - PRÓPRIO</t>
  </si>
  <si>
    <t>1.1.1.8.02.3.3.02.00.00</t>
  </si>
  <si>
    <t>ISS - Dívida Ativa - MDE</t>
  </si>
  <si>
    <t>1.1.1.8.02.3.3.03.00.00</t>
  </si>
  <si>
    <t>ISS - Dívida Ativa - ASPS</t>
  </si>
  <si>
    <t>1.1.1.8.02.3.4.00.00.00</t>
  </si>
  <si>
    <t>Imposto sobre Serviços de Qualquer Natureza - Dívida Ativa - Multas e Juros</t>
  </si>
  <si>
    <t>1.1.1.8.02.3.4.01.00.00</t>
  </si>
  <si>
    <t>ISS - Dívida Ativa -Multas e Juros - PRÓPRIO</t>
  </si>
  <si>
    <t>1.1.1.8.02.3.4.02.00.00</t>
  </si>
  <si>
    <t>ISS - Dívida Ativa -Multas e Juros - MDE</t>
  </si>
  <si>
    <t>1.1.1.8.02.3.4.03.00.00</t>
  </si>
  <si>
    <t>ISS - Dívida Ativa -Multas e Juros - ASPS</t>
  </si>
  <si>
    <t>1.1.2.0.00.0.0.00.00.00</t>
  </si>
  <si>
    <t>1.1.2.2.01.1.1.01.00.00</t>
  </si>
  <si>
    <t>1.1.2.2.01.1.1.02.00.00</t>
  </si>
  <si>
    <t>1.1.2.2.01.1.1.03.00.00</t>
  </si>
  <si>
    <t>Taxas de Serviços Cadastrais - Multas e Juros</t>
  </si>
  <si>
    <t>1.1.2.2.01.1.2.02.00.00</t>
  </si>
  <si>
    <t>Taxa de Cemitério - Multas e Juros</t>
  </si>
  <si>
    <t>1.1.2.2.01.1.2.03.00.00</t>
  </si>
  <si>
    <t>Taxa de Limpeza Pública - Multas e Juros</t>
  </si>
  <si>
    <t>1.1.2.2.01.1.2.04.00.00</t>
  </si>
  <si>
    <t>Taxa de Registro / Inspeção de Produtos Agrop. - Multas e Juros</t>
  </si>
  <si>
    <t>Taxa Custo Operacional dos Consignados - Multas e Juros</t>
  </si>
  <si>
    <t>Taxa de Vistoria de Trânsito - Multas e Juros</t>
  </si>
  <si>
    <t>Taxas pela Prestação de Serviços -Dívida Ativa</t>
  </si>
  <si>
    <t>1.1.2.2.01.1.3.01.00.00</t>
  </si>
  <si>
    <t>Taxas de Serviços Cadastrais - Dívida Ativa</t>
  </si>
  <si>
    <t>1.1.2.2.01.1.3.02.00.00</t>
  </si>
  <si>
    <t>Taxa de Cemitério -  Dívida Ativa</t>
  </si>
  <si>
    <t>1.1.2.2.01.1.3.03.00.00</t>
  </si>
  <si>
    <t>Taxa de Limpeza Pública -  Dívida Ativa</t>
  </si>
  <si>
    <t>Taxa de Registro / Inspeção de Produtos Agrop. - Dívida Ativa</t>
  </si>
  <si>
    <t>Taxa Custo Operacional dos Consignados -  Dívida Ativa</t>
  </si>
  <si>
    <t>Taxa de Vistoria de Trânsito - Dívida Ativa</t>
  </si>
  <si>
    <t>Taxas pela Prestação de Serviços -Dívida Ativa - Multa e Juros</t>
  </si>
  <si>
    <t>1.1.2.2.01.1.4.01.00.00</t>
  </si>
  <si>
    <t>Taxas de Serviços Cadastrais - Dívida Ativa - Multas e Juros</t>
  </si>
  <si>
    <t>1.1.2.2.01.1.4.02.00.00</t>
  </si>
  <si>
    <t>Taxa de Cemitério -  Dívida Ativa- Multas e Juros</t>
  </si>
  <si>
    <t>1.1.2.2.01.1.4.03.00.00</t>
  </si>
  <si>
    <t>Taxa de Limpeza Pública -  Dívida Ativa- Multas e Juros</t>
  </si>
  <si>
    <t>Taxa de Reg./ Insp. de Prod. Agrop. - Dívida Ativa- Multas e Juros</t>
  </si>
  <si>
    <t>Taxa Custo Operac. Consignados -  Dívida Ativa- Multas e Juros</t>
  </si>
  <si>
    <t>Taxa de Vistoria de Trânsito - Dívida Ativa- Multas e Juros</t>
  </si>
  <si>
    <t>1.1.2.8.00.00.00.00.00</t>
  </si>
  <si>
    <t>Taxas - Específicas de Estados, DF e Municípios</t>
  </si>
  <si>
    <t>1.1.2.8.01.0.0.00.00.00</t>
  </si>
  <si>
    <t>Taxas de Inspeção, Controle e Fiscalização</t>
  </si>
  <si>
    <t>1.1.2.8.01.1.0.00.00.00</t>
  </si>
  <si>
    <t>1.1.2.8.01.1.1.00.00.00</t>
  </si>
  <si>
    <t>Taxa de Fiscalização de Vigilância Sanitária - Principal</t>
  </si>
  <si>
    <t>1.1.2.8.01.1.2.00.00.00</t>
  </si>
  <si>
    <t>Taxa de Fiscalização de Vigilância Sanitária - Multas e Juros de Mora</t>
  </si>
  <si>
    <t>1.1.2.8.01.1.3.00.00.00</t>
  </si>
  <si>
    <t>Taxa de Fiscalização de Vigilância Sanitária - Dívida Ativa</t>
  </si>
  <si>
    <t>1.1.2.8.01.1.4.00.00.00</t>
  </si>
  <si>
    <t>Taxa de Fiscalização de Vigilância Sanitária - Multas e Juros de Mora da Dívida Ativa</t>
  </si>
  <si>
    <t>1.1.2.8.01.9.0.00.00.00</t>
  </si>
  <si>
    <t>Taxas de Inspeção, Controle e Fiscalização - Outras</t>
  </si>
  <si>
    <t>1.1.2.8.01.9.1.00.00.00</t>
  </si>
  <si>
    <t>Taxas de Inspeção, Controle e Fiscalização - Outras - Principal</t>
  </si>
  <si>
    <t>1.1.2.8.01.9.1.01.00.00</t>
  </si>
  <si>
    <t>1.1.2.8.01.9.1.02.00.00</t>
  </si>
  <si>
    <t>1.1.2.8.01.9.1.03.00.00</t>
  </si>
  <si>
    <t>1.1.2.8.01.9.1.04.00.00</t>
  </si>
  <si>
    <t>1.1.2.8.01.9.1.05.00.00</t>
  </si>
  <si>
    <t>1.1.2.8.01.9.1.06.00.00</t>
  </si>
  <si>
    <t>1.1.2.8.01.9.1.07.00.00</t>
  </si>
  <si>
    <t>1.1.2.8.01.9.1.08.00.00</t>
  </si>
  <si>
    <t>Taxa de Inspeção Municipal - SI</t>
  </si>
  <si>
    <t>1.1.2.8.01.9.2.00.00.00</t>
  </si>
  <si>
    <t>Taxas de Inspeção, Controle e Fiscalização - Outras - Multas e Juros de Mora</t>
  </si>
  <si>
    <t>1.1.2.8.01.9.2.01.00.00</t>
  </si>
  <si>
    <t>1.1.2.8.01.9.2.02.00.00</t>
  </si>
  <si>
    <t>1.1.2.8.01.9.2.03.00.00</t>
  </si>
  <si>
    <t>1.1.2.8.01.9.2.04.00.00</t>
  </si>
  <si>
    <t>1.1.2.8.01.9.2.05.00.00</t>
  </si>
  <si>
    <t>1.1.2.8.01.9.2.06.00.00</t>
  </si>
  <si>
    <t>1.1.2.8.01.9.2.07.00.00</t>
  </si>
  <si>
    <t>1.1.2.8.01.9.2.08.00.00</t>
  </si>
  <si>
    <t>1.1.2.8.01.9.3.00.00.00</t>
  </si>
  <si>
    <t>Taxas de Inspeção, Controle e Fiscalização - Outras - Dívida Ativa</t>
  </si>
  <si>
    <t>1.1.2.8.01.9.3.01.00.00</t>
  </si>
  <si>
    <t>1.1.2.8.01.9.3.02.00.00</t>
  </si>
  <si>
    <t>1.1.2.8.01.9.3.03.00.00</t>
  </si>
  <si>
    <t>1.1.2.8.01.9.3.04.00.00</t>
  </si>
  <si>
    <t>1.1.2.8.01.9.3.05.00.00</t>
  </si>
  <si>
    <t>1.1.2.8.01.9.3.06.00.00</t>
  </si>
  <si>
    <t>1.1.2.8.01.9.3.07.00.00</t>
  </si>
  <si>
    <t>1.1.2.8.01.9.3.08.00.00</t>
  </si>
  <si>
    <t>1.1.2.8.01.9.4.00.00.00</t>
  </si>
  <si>
    <t>Taxas de Inspeção, Controle e Fiscalização - Outras - Dívida Ativa - Multas e Juros</t>
  </si>
  <si>
    <t>1.1.2.8.01.9.4.01.00.00</t>
  </si>
  <si>
    <t>1.1.2.8.01.9.4.02.00.00</t>
  </si>
  <si>
    <t>1.1.2.8.01.9.4.03.00.00</t>
  </si>
  <si>
    <t>1.1.2.8.01.9.4.04.00.00</t>
  </si>
  <si>
    <t>1.1.2.8.01.9.4.05.00.00</t>
  </si>
  <si>
    <t>1.1.2.8.01.9.4.06.00.00</t>
  </si>
  <si>
    <t>1.1.2.8.01.9.4.07.00.00</t>
  </si>
  <si>
    <t>1.1.2.8.01.9.4.08.00.00</t>
  </si>
  <si>
    <t>1.2.0.0.00.0.0.00.00.00</t>
  </si>
  <si>
    <t>Contribuições</t>
  </si>
  <si>
    <t>1.2.1.0.00.0.0.00.00.00</t>
  </si>
  <si>
    <t>1.2.1.6.00.0.0.00.00.00</t>
  </si>
  <si>
    <t>Contribuição para Fundos de Assistência Médica</t>
  </si>
  <si>
    <t>1.2.1.6.03.0.0.00.00.00</t>
  </si>
  <si>
    <t>Contribuição para Fundos de Assistência Médica - Servidores Civis</t>
  </si>
  <si>
    <t>1.2.1.6.03.1.0.00.00.00</t>
  </si>
  <si>
    <t>Contribuição para Fundos de Assistência Médica -  Servidores Civis</t>
  </si>
  <si>
    <t>1.2.1.6.03.1.1.00.00.00</t>
  </si>
  <si>
    <t>Contribuição para Fundos de Assistência Médica -  Servidores Civis - Principal</t>
  </si>
  <si>
    <t>1.2.1.6.03.1.1.01.00.00</t>
  </si>
  <si>
    <t>1.2.1.6.03.1.1.02.00.00</t>
  </si>
  <si>
    <t>1.2.1.6.03.1.1.03.00.00</t>
  </si>
  <si>
    <t>Contribuição dos Serv.Ativos p/Assist.Med.dos Serv.-IPLAN</t>
  </si>
  <si>
    <t>1.2.1.6.03.1.1.04.00.00</t>
  </si>
  <si>
    <t>1.2.1.6.03.1.1.05.00.00</t>
  </si>
  <si>
    <t>Contribuição dos Serv.Inativos p/Assist.Med.dos Serv.Ipassp-Sm</t>
  </si>
  <si>
    <t>1.2.1.6.03.1.1.06.00.00</t>
  </si>
  <si>
    <t>Contribuição dos Pensionista p/Assist.Med.dos Serv.-Ipassp-Sm</t>
  </si>
  <si>
    <t>1.2.1.8.00.0.0.00.00.00</t>
  </si>
  <si>
    <t>Contribuições Sociais específicas de Estados, DF e Municípios</t>
  </si>
  <si>
    <t>1.2.1.8.01.0.0.00.00.00</t>
  </si>
  <si>
    <t>Contribuição do Servidor Civil para o Plano de Seguridade Social - CPSSS - Específico de EST/DF/MUN</t>
  </si>
  <si>
    <t>1.2.1.8.01.1.0.00.00.00</t>
  </si>
  <si>
    <t>CPSSS do Servidor Civil Ativo</t>
  </si>
  <si>
    <t>1.2.1.8.01.1.1.00.00.00</t>
  </si>
  <si>
    <t>CPSSS do Servidor Civil Ativo - Principal</t>
  </si>
  <si>
    <t>1.2.1.8.01.1.1.01.00.00</t>
  </si>
  <si>
    <t>1.2.1.8.01.1.1.0200.00</t>
  </si>
  <si>
    <t>1.2.1.8.01.1.1.03.00.00</t>
  </si>
  <si>
    <t>1.2.1.8.01.1.1.04.00.00</t>
  </si>
  <si>
    <t>1.2.1.8.01.1.1.05.00.00</t>
  </si>
  <si>
    <t>1.2.1.8.01.3.0.00.00.00</t>
  </si>
  <si>
    <t>CPSSS do Servidor Civil  - Pensionistas</t>
  </si>
  <si>
    <t>1.2.1.8.01.3.1.00.00.00</t>
  </si>
  <si>
    <t>CPSSS do Servidor Civil  - Pensionistas - Principal</t>
  </si>
  <si>
    <t>1.2.1.8.03.0.0.00.00.00</t>
  </si>
  <si>
    <t>CPSSS Patronal - Servidor Civil  - Específico de EST/DF/MUN</t>
  </si>
  <si>
    <t>1.2.1.8.03.1.1.00.00.00</t>
  </si>
  <si>
    <t>CPSSS Patronal - Servidor Civil Ativo - Principal</t>
  </si>
  <si>
    <t>1.2.1.8.01.2.0.00.00.00</t>
  </si>
  <si>
    <t>1.2.1.8.01.2.1.00.00.00</t>
  </si>
  <si>
    <t>CPSSS do Servidor Civil Inativo - Principal</t>
  </si>
  <si>
    <t>1.2.4.0.00.0.0.00.00.00</t>
  </si>
  <si>
    <t>Contribuição para o Custeio do Serviço de Iluminação Pública</t>
  </si>
  <si>
    <t>1.2.4.0.00.1.0.00.00.00</t>
  </si>
  <si>
    <t>1.2.4.0.00.1.1.00.00.00</t>
  </si>
  <si>
    <t>Contribuição para o Custeio do Serviço de Iluminação Pública - Principal</t>
  </si>
  <si>
    <t>1.2.4.0.00.1.2.00.00.00</t>
  </si>
  <si>
    <t>Contribuição para o Custeio do Serviço de Iluminação Pública - Multas e Juros</t>
  </si>
  <si>
    <t>1.2.4.0.00.1.3.00.00.00</t>
  </si>
  <si>
    <t>Contribuição para o Custeio do Serviço de Iluminação Pública - Dívida Ativa</t>
  </si>
  <si>
    <t>1.2.4.0.00.1.4.00.00.00</t>
  </si>
  <si>
    <t>Contribuição para o Custeio do Serviço de Iluminação Pública - Dívida Ativa - Multas e Juros</t>
  </si>
  <si>
    <t>1.3.0.0.00.0.0.00.00.00</t>
  </si>
  <si>
    <t>1.3.1.0.00.0.0.00.00.00</t>
  </si>
  <si>
    <t>Exploração do Patrimônio Imobiliário do Estado</t>
  </si>
  <si>
    <t>1.3.1.0.01.0.0.00.00.00</t>
  </si>
  <si>
    <t>Aluguéis, Arrendamentos, Foros, Laudêmios, Tarifas de Ocupação</t>
  </si>
  <si>
    <t>1.3.1.0.01.1.0.00.00.00</t>
  </si>
  <si>
    <t>Aluguéis e Arrendamentos</t>
  </si>
  <si>
    <t>1.3.1.0.01.1.1.00.00.00</t>
  </si>
  <si>
    <t>Aluguéis e Arrendamentos - Principal</t>
  </si>
  <si>
    <t>1.3.1.0.01.1.1.01.00.00</t>
  </si>
  <si>
    <t>1.3.1.0.01.1.2.00.00.00</t>
  </si>
  <si>
    <t>Aluguéis e Arrendamentos - Multas e Juros</t>
  </si>
  <si>
    <t>1.3.1.0.01.1.2.01.00.00</t>
  </si>
  <si>
    <t>1.3.1.0.02.0.0.00.00.00</t>
  </si>
  <si>
    <t>Concessão, Permissão, Autorização ou Cessão do Direito de Uso de Bens Imóveis Públicos</t>
  </si>
  <si>
    <t>1.3.1.0.02.1.0.00.00.00</t>
  </si>
  <si>
    <t>1.3.1.0.02.1.1.00.00.00</t>
  </si>
  <si>
    <t>1.3.1.0.02.1.1.01.00.00</t>
  </si>
  <si>
    <t>Concessão Parquimetro</t>
  </si>
  <si>
    <t>1.3.1.0.02.1.1.02.00.00</t>
  </si>
  <si>
    <t>Receita de Concessão - Demais</t>
  </si>
  <si>
    <t>1.3.2.0.00.0.0.00.00.00</t>
  </si>
  <si>
    <t>Valores Mobiliários</t>
  </si>
  <si>
    <t>1.3.2.1.00.0.0.00.00.00</t>
  </si>
  <si>
    <t>Juros e Correções Monetárias</t>
  </si>
  <si>
    <t>1.3.2.1.00.1.0.00.00.00</t>
  </si>
  <si>
    <t>1.3.2.1.00.1.1.00.00.00</t>
  </si>
  <si>
    <t>Remuneração de Depósitos Bancários - Principal</t>
  </si>
  <si>
    <t>1.3.2.1.00.1.1.01.00.00</t>
  </si>
  <si>
    <t>Remuneração de Depósitos de Recursos Vinculados - Principal</t>
  </si>
  <si>
    <t>1.3.2.1.00.1.1.01.02.00</t>
  </si>
  <si>
    <t>Remuneração de Depósitos  Bancários de Recursos Vinculados - FUNDEB - Principal</t>
  </si>
  <si>
    <t>1.3.2.1.00.1.1.01.03.00</t>
  </si>
  <si>
    <t>Remuneração de Depósitos  Bancários de Recursos Vinculados - Fundo de Saúde - Principal</t>
  </si>
  <si>
    <t>1.3.2.1.00.1.1.01.03.02</t>
  </si>
  <si>
    <t>Rec. Rem. de Dep. Banc. - Atenção Básica</t>
  </si>
  <si>
    <t>4500</t>
  </si>
  <si>
    <t>1.3.2.1.00.1.1.01.03.03</t>
  </si>
  <si>
    <t>1.3.2.1.00.1.1.01.03.05</t>
  </si>
  <si>
    <t>1.3.2.1.00.1.1.01.03.06</t>
  </si>
  <si>
    <t>Rec. Rem. de Dep. Banc. - Atenção de Média Complexidade</t>
  </si>
  <si>
    <t>4501</t>
  </si>
  <si>
    <t>1.3.2.1.00.1.1.01.03.07</t>
  </si>
  <si>
    <t>Rec. Rem. de Dep. Banc. -  Vigilância em Saúde</t>
  </si>
  <si>
    <t>4502</t>
  </si>
  <si>
    <t>1.3.2.1.00.1.1.01.03.08</t>
  </si>
  <si>
    <t>Rec. Rem. de Dep. Banc. -  Assistência Farmamcêuica</t>
  </si>
  <si>
    <t>4503</t>
  </si>
  <si>
    <t>1.3.2.1.00.1.1.01.03.09</t>
  </si>
  <si>
    <t>1.3.2.1.00.1.1.01.03.12</t>
  </si>
  <si>
    <t>1.3.2.1.00.1.1.01.03.15</t>
  </si>
  <si>
    <t>1.3.2.1.00.1.1.01.03.16</t>
  </si>
  <si>
    <t>1.3.2.1.00.1.1.01.03.17</t>
  </si>
  <si>
    <t>1.3.2.1.00.1.1.01.03.18</t>
  </si>
  <si>
    <t>1.3.2.1.00.1.1.01.03.30</t>
  </si>
  <si>
    <t>Rec. Rem. de Dep. Banc. - Cuca Legal</t>
  </si>
  <si>
    <t>1.3.2.1.00.1.1.01.03.20</t>
  </si>
  <si>
    <t>1.3.2.1.00.1.1.01.03.21</t>
  </si>
  <si>
    <t>Rec. Rem. de Dep. Banc. - FES Campanha de Vacinação</t>
  </si>
  <si>
    <t>1.3.2.1.00.1.1.01.03.22</t>
  </si>
  <si>
    <t>Rec. Rem. de Dep. Banc. - Constr. e Ampl. de Unidade de Saúde</t>
  </si>
  <si>
    <t>1.3.2.1.00.1.1.01.03.23</t>
  </si>
  <si>
    <t>1.3.2.1.00.1.1.01.03.24</t>
  </si>
  <si>
    <t>Rec. Rem. de Dep. Banc. - Custeio aos Cons. Intermun. Saúde</t>
  </si>
  <si>
    <t>1.3.2.1.00.1.1.01.03.26</t>
  </si>
  <si>
    <t>1.3.2.1.00.1.1.01.03.27</t>
  </si>
  <si>
    <t>Rec. Rem. de Dep. Banc. - Aquis. Equip. Estrut.</t>
  </si>
  <si>
    <t>1.3.2.1.00.1.1.01.03.28</t>
  </si>
  <si>
    <t>Rec. Rem. de Dep. Banc. - Aquisição de Veículos</t>
  </si>
  <si>
    <t>1.3.2.1.00.1.1.01.03.29</t>
  </si>
  <si>
    <t>Rec. Rem. de Dep. Banc. - Nota Fiscal Gaúcha</t>
  </si>
  <si>
    <t>1.3.2.1.00.1.1.01.04.00</t>
  </si>
  <si>
    <t>Remuneração de Depósitos  Bancários de Recursos Vinculados - Manutencao e Desenvolvimento do Ensino - MDE - Principal</t>
  </si>
  <si>
    <t>1.3.2.1.00.1.1.01.05.00</t>
  </si>
  <si>
    <t>Remuneração de Depósitos  Bancários de Recursos Vinculados - Ações e Serviços Públicos de Saúde - ASPS - Principal</t>
  </si>
  <si>
    <t>1.3.2.1.00.1.1.01.06.00</t>
  </si>
  <si>
    <t>Remuneração de Depósitos  Bancários de Recursos Vinculados - Contribuição de Intervenção no Domínio Econômico - CIDE - Principal</t>
  </si>
  <si>
    <t>1.3.2.1.00.1.1.01.07.00</t>
  </si>
  <si>
    <t>Remuneração de Depósitos  Bancários de Recursos Vinculados - Fundo Nacional de Assistência Social - FNAS - Principal</t>
  </si>
  <si>
    <t>1.3.2.1.00.1.1.01.07.01</t>
  </si>
  <si>
    <t>1.3.2.1.00.1.1.01.07.02</t>
  </si>
  <si>
    <t>1.3.2.1.00.1.1.01.07.03</t>
  </si>
  <si>
    <t>1.3.2.1.00.1.1.01.07.04</t>
  </si>
  <si>
    <t>1.3.2.1.00.1.1.01.07.05</t>
  </si>
  <si>
    <t>1.3.2.1.00.1.1.01.07.06</t>
  </si>
  <si>
    <t>1.3.2.1.00.1.1.01.07.07</t>
  </si>
  <si>
    <t>Rec. Rem. de Dep. Banc. - FNA AceSuas Pronatec</t>
  </si>
  <si>
    <t>1.3.2.1.00.1.1.01.07.08</t>
  </si>
  <si>
    <t>1.3.2.1.00.1.1.01.07.09</t>
  </si>
  <si>
    <t>Rec. Rem. de Dep. Banc. - Termo de Adesão FEAS</t>
  </si>
  <si>
    <t>1.3.2.1.00.1.1.01.07.10</t>
  </si>
  <si>
    <t>1.3.2.1.00.1.1.01.07.11</t>
  </si>
  <si>
    <t>1.3.2.1.00.1.1.01.07.12</t>
  </si>
  <si>
    <t>1.3.2.1.00.1.1.01.07.13</t>
  </si>
  <si>
    <t>Rec. Rem. de Dep. Banc. - Conv. 842349/2016 Aquis. Veículos</t>
  </si>
  <si>
    <t>1.3.2.1.00.1.1.01.07.14</t>
  </si>
  <si>
    <t>Rec. Rem. de Dep. Banc. - Proteção Social Especial</t>
  </si>
  <si>
    <t>1522</t>
  </si>
  <si>
    <t>1.3.2.1.00.1.1.01.08.00</t>
  </si>
  <si>
    <t>Remuneração de Depósitos  Bancários de Recursos Vinculados - Fundo Nacional de Desenvolvimento da Educação - FNDE - Principal</t>
  </si>
  <si>
    <t>1.3.2.1.00.1.1.01.08.01</t>
  </si>
  <si>
    <t>1.3.2.1.00.1.1.01.08.02</t>
  </si>
  <si>
    <t>1.3.2.1.00.1.1.01.08.03</t>
  </si>
  <si>
    <t>1.3.2.1.00.1.1.01.08.04</t>
  </si>
  <si>
    <t>1.3.2.1.00.1.1.01.08.05</t>
  </si>
  <si>
    <t>1.3.2.1.00.1.1.01.08.06</t>
  </si>
  <si>
    <t>1.3.2.1.00.1.1.01.08.07</t>
  </si>
  <si>
    <t>1.3.2.1.00.1.1.01.08.08</t>
  </si>
  <si>
    <t>1.3.2.1.00.1.1.01.08.09</t>
  </si>
  <si>
    <t>Rec. Rem. de Dep. Banc. - FNDE Conv. 704173/2010 Pro Infancia</t>
  </si>
  <si>
    <t>1.3.2.1.00.1.1.01.08.10</t>
  </si>
  <si>
    <t>Rec. Rem. de Dep. Banc. - FNDE Conv.701353/2011</t>
  </si>
  <si>
    <t>1.3.2.1.00.1.1.01.08.11</t>
  </si>
  <si>
    <t>Rec. Rem. de Dep. Banc. - FNDE Conv. 203589 - Pró Infância - PAC</t>
  </si>
  <si>
    <t>1.3.2.1.00.1.1.01.08.12</t>
  </si>
  <si>
    <t>Rec. Rem. de Dep. Banc. - FNDE PAR Educação Infantil</t>
  </si>
  <si>
    <t>1.3.2.1.00.1.1.01.08.13</t>
  </si>
  <si>
    <t>1.3.2.1.00.1.1.01.08.14</t>
  </si>
  <si>
    <t>Rec. Rem. de Dep. Banc. - Compra de Vagas - Brasil Carinhoso</t>
  </si>
  <si>
    <t>1.3.2.1.00.1.1.01.08.15</t>
  </si>
  <si>
    <t>Rec. Rem. de Dep. Banc. - FNDE PAR 20134429</t>
  </si>
  <si>
    <t>1.3.2.1.00.1.1.01.08.16</t>
  </si>
  <si>
    <t>Rec. Rem. de Dep. Banc. - FNDE Caminho da Escola</t>
  </si>
  <si>
    <t>1.3.2.1.00.1.1.01.08.17</t>
  </si>
  <si>
    <t>Rec. Rem. de Dep. Banc. - FNDE  Pro Infância - Creches - PAC</t>
  </si>
  <si>
    <t>1.3.2.1.00.1.1.01.08.18</t>
  </si>
  <si>
    <t>Rec. Rem. de Dep. Banc. - FNDE Termo de Compr.PAR 20160105</t>
  </si>
  <si>
    <t>1502</t>
  </si>
  <si>
    <t>1.3.2.1.00.1.1.01.08.19</t>
  </si>
  <si>
    <t>Rec. Rem. de Dep. Banc. - FNDE  Educação Infantil - Novas Turmas</t>
  </si>
  <si>
    <t>1520</t>
  </si>
  <si>
    <t>1.3.2.1.00.1.1.01.08.20</t>
  </si>
  <si>
    <t>Rec. Rem. de Dep. Banc. - FNDE  mp 815/2017/AFM</t>
  </si>
  <si>
    <t>1523</t>
  </si>
  <si>
    <t>1.3.2.1.00.1.1.01.10.00</t>
  </si>
  <si>
    <t>Remuneração de Depósitos  Bancários de Recursos Vinculados - Fundo de Assistência à Saúde do Servidor - Principal</t>
  </si>
  <si>
    <t>1.3.2.1.00.1.1.01.99.00</t>
  </si>
  <si>
    <t>Remuneração de Outros Depósitos  Bancários de Recursos Vinculados - Principal</t>
  </si>
  <si>
    <t>1.3.2.1.00.1.1.01.99.01</t>
  </si>
  <si>
    <t>1.3.2.1.00.1.1.01.99.02</t>
  </si>
  <si>
    <t>1.3.2.1.00.1.1.01.99.03</t>
  </si>
  <si>
    <t>1.3.2.1.00.1.1.01.99.04</t>
  </si>
  <si>
    <t>1.3.2.1.00.1.1.01.99.05</t>
  </si>
  <si>
    <t>1.3.2.1.00.1.1.01.99.06</t>
  </si>
  <si>
    <t>1.3.2.1.00.1.1.01.99.07</t>
  </si>
  <si>
    <t>1.3.2.1.00.1.1.01.99.08</t>
  </si>
  <si>
    <t>1.3.2.1.00.1.1.01.99.09</t>
  </si>
  <si>
    <t>1.3.2.1.00.1.1.01.99.10</t>
  </si>
  <si>
    <t>1.3.2.1.00.1.1.01.99.11</t>
  </si>
  <si>
    <t>1.3.2.1.00.1.1.01.99.12</t>
  </si>
  <si>
    <t>1.3.2.1.00.1.1.01.99.13</t>
  </si>
  <si>
    <t>1.3.2.1.00.1.1.01.99.14</t>
  </si>
  <si>
    <t>Rec. Rem. de Dep. Banc. -  Brasil Alfabetizado</t>
  </si>
  <si>
    <t>1.3.2.1.00.1.1.01.99.15</t>
  </si>
  <si>
    <t>Rec. Rem. de Dep. Banc. - Fundo Centro de Eventos</t>
  </si>
  <si>
    <t>1.3.2.1.00.1.1.01.99.16</t>
  </si>
  <si>
    <t>1.3.2.1.00.1.1.01.99.17</t>
  </si>
  <si>
    <t>Rec. Rem. de Dep. Banc. - Contrato 363.505-68 - Centro de Eventos</t>
  </si>
  <si>
    <t>1.3.2.1.00.1.1.01.99.18</t>
  </si>
  <si>
    <t>1.3.2.1.00.1.1.01.99.19</t>
  </si>
  <si>
    <t>Rec. Rem. de Dep. Banc. -  Educação Fiscal</t>
  </si>
  <si>
    <t>1.3.2.1.00.1.1.01.99.20</t>
  </si>
  <si>
    <t>Rec. Rem. de Dep. Banc. - Modernização CDM</t>
  </si>
  <si>
    <t>1.3.2.1.00.1.1.01.99.21</t>
  </si>
  <si>
    <t>Rec. Rem. de Dep. Banc. - Fdo Municipal do Idoso</t>
  </si>
  <si>
    <t>1.3.2.1.00.1.1.01.99.22</t>
  </si>
  <si>
    <t>Rec. Rem. de Dep. Banc. - Contr. CEF 805766/2014 Patr. Agrícola</t>
  </si>
  <si>
    <t>1.3.2.1.00.1.1.01.99.23</t>
  </si>
  <si>
    <t>Rec. Rem. de Dep. Banc. - Contr. 399658-75 - Pró Transporte</t>
  </si>
  <si>
    <t>1.3.2.1.00.1.1.01.99.24</t>
  </si>
  <si>
    <t>Rec. Rem. de Dep. Banc. - Contr. 398239-75 - Mod. Rest. Popular</t>
  </si>
  <si>
    <t>1.3.2.1.00.1.1.01.99.25</t>
  </si>
  <si>
    <t>Rec. Rem. de Dep. Banc. - Contr. 811209/2014</t>
  </si>
  <si>
    <t>1.3.2.1.00.1.1.01.99.26</t>
  </si>
  <si>
    <t>1.3.2.1.00.1.1.01.99.27</t>
  </si>
  <si>
    <t>Rec. Rem. de Dep. Banc. - Ações de Recuperação - TC 143/2016</t>
  </si>
  <si>
    <t>1.3.2.1.00.1.1.01.99.28</t>
  </si>
  <si>
    <t>Rec. Rem. de Dep. Banc. - Contr.818588/2015 - Praça Dois de Novembro</t>
  </si>
  <si>
    <t>1.3.2.1.00.1.1.01.99.29</t>
  </si>
  <si>
    <t>1.3.2.1.00.1.1.01.99.30</t>
  </si>
  <si>
    <t>Rec. Rem. de Dep. Banc. - Alienação de Bens - SMED</t>
  </si>
  <si>
    <t>1.3.2.1.00.1.1.01.99.31</t>
  </si>
  <si>
    <t>Rec. Rem. de Dep. Banc. - Conv. CORSAN - Ação Civil Pública</t>
  </si>
  <si>
    <t>1.3.2.1.00.1.1.01.99.32</t>
  </si>
  <si>
    <t>1.3.2.1.00.1.1.01.99.33</t>
  </si>
  <si>
    <t>Rec. Rem. de Dep. Banc. - Contr. CEF 805191/2014 - Aquis. Equip.</t>
  </si>
  <si>
    <t>1.3.2.1.00.1.1.01.99.34</t>
  </si>
  <si>
    <t>Rec. Rem. de Dep. Banc. - Contr. 229.038-74 - Pro Moradia</t>
  </si>
  <si>
    <t>1.3.2.1.00.1.1.01.99.35</t>
  </si>
  <si>
    <t>Rec. Rem. de Dep. Banc. - Contr. 229.039-88 - PAC</t>
  </si>
  <si>
    <t>1.3.2.1.00.1.1.01.99.36</t>
  </si>
  <si>
    <t>Rec. Rem. de Dep. Banc. - Contr. CEF 831537/2016 - Academias</t>
  </si>
  <si>
    <t>1500</t>
  </si>
  <si>
    <t>1.3.2.1.00.1.1.01.99.37</t>
  </si>
  <si>
    <t>Rec. Rem. de Dep. Banc. -  Convênio Sedactel 17/2018</t>
  </si>
  <si>
    <t>1524</t>
  </si>
  <si>
    <t>1.3.2.1.00.1.1.01.99.38</t>
  </si>
  <si>
    <t>Rec. Rem. de Dep. Banc. - Convênio 05/2017 Corsan</t>
  </si>
  <si>
    <t>1521</t>
  </si>
  <si>
    <t>1.3.2.1.00.1.1.01.99.39</t>
  </si>
  <si>
    <t>Rec. Rem. de Dep. Banc. -  Fundo Pro Saneamento</t>
  </si>
  <si>
    <t>1529</t>
  </si>
  <si>
    <t>1.3.2.1.00.1.1.01.99.40</t>
  </si>
  <si>
    <t>Rec. Rem. de Dep. Banc. - Contr. 829456/2016 - Infr. Urb. Pavim.</t>
  </si>
  <si>
    <t>1499</t>
  </si>
  <si>
    <t>1.3.2.1.00.1.1.01.99.41</t>
  </si>
  <si>
    <t>Rec. Rem. de Dep. Banc. -  Contr. 860543/2017 - Aquis.</t>
  </si>
  <si>
    <t>1518</t>
  </si>
  <si>
    <t>1.3.2.1.00.1.1.01.99.42</t>
  </si>
  <si>
    <t>Rec. Rem. de Dep. Banc. -  Contr. 861960/2017 - Aquis.</t>
  </si>
  <si>
    <t>1519</t>
  </si>
  <si>
    <t>1.3.2.1.00.1.1.01.99.43</t>
  </si>
  <si>
    <t>Rec. Rem. de Dep. Banc. - Termo de Cooperação - Minist</t>
  </si>
  <si>
    <t>1530</t>
  </si>
  <si>
    <t>1.3.2.1.00.1.1.01.99.44</t>
  </si>
  <si>
    <t>Rec. Rem. de Dep. Banc. - Com. 519627-63 - FINISA</t>
  </si>
  <si>
    <t>1533</t>
  </si>
  <si>
    <t>1.3.2.1.00.1.1.02.00.00</t>
  </si>
  <si>
    <t>Remuneração de Depósitos de Recursos Não Vinculados - Principal</t>
  </si>
  <si>
    <t>1.3.2.1.00.1.1.02.01.00</t>
  </si>
  <si>
    <t>Remuneração de Depósitos de Recursos Não Vinculados - Depósitos de Poupança - Principal</t>
  </si>
  <si>
    <t>1.3.2.1.00.1.1.02.01.01</t>
  </si>
  <si>
    <t>Rec. Rem. Dep. Rec. Não Vinculado - Depósitos de Poupança - Executivo</t>
  </si>
  <si>
    <t>1.3.2.1.00.1.1.02.99.00</t>
  </si>
  <si>
    <t>Remuneração de Outros Depósitos  Bancários de Recursos Não Vinculados - Principal</t>
  </si>
  <si>
    <t>1.3.2.1.00.1.1.02.99.01</t>
  </si>
  <si>
    <t>1.3.2.1.00.1.1.02.99.02</t>
  </si>
  <si>
    <t>1.3.2.1.00.4.0.00.00.00</t>
  </si>
  <si>
    <t>Remuneração dos Recursos do Regime Próprio de Previdência Social - RPPS</t>
  </si>
  <si>
    <t>1.3.2.1.00.4.1.00.00.00</t>
  </si>
  <si>
    <t>Remuneração dos Recursos do Regime Próprio de Previdência Social - RPPS - Principal</t>
  </si>
  <si>
    <t>1.3.2.1.00.4.1.01.00.00</t>
  </si>
  <si>
    <t>1.3.2.1.00.4.1.02.00.00</t>
  </si>
  <si>
    <t>1.3.2.1.00.4.1.03.00.00</t>
  </si>
  <si>
    <t>1.3.2.1.00.4.1.04.00.00</t>
  </si>
  <si>
    <t>1.3.2.9.00.0.0.00.00.00</t>
  </si>
  <si>
    <t>Outros Valores Mobiliários</t>
  </si>
  <si>
    <t>1.3.2.9.00.1.0.00.00.00</t>
  </si>
  <si>
    <t>1.3.2.9.00.1.1.00.00.00</t>
  </si>
  <si>
    <t>Outros Valores Mobiliários - Principal</t>
  </si>
  <si>
    <t>1.3.6.0.00.0.0.00.00.00</t>
  </si>
  <si>
    <t>Cessão de Direitos</t>
  </si>
  <si>
    <t>1.3.6.0.01.0.0.00.00.00</t>
  </si>
  <si>
    <t>Cessão do Direito de Operacionalização de Pagamentos</t>
  </si>
  <si>
    <t>1.3.6.0.01.1.0.00.00.00</t>
  </si>
  <si>
    <t>1.3.6.0.01.1.1.00.00.00</t>
  </si>
  <si>
    <t>Cessão do Direito de Operacionalização de Pagamentos - Principal</t>
  </si>
  <si>
    <t>1.3.6.0.01.1.1.01.00.00</t>
  </si>
  <si>
    <t>Cessão do Direito de Operacionalização de Pagamentos - Executivo</t>
  </si>
  <si>
    <t>1.6.0.0.00.0.0.00.00.00</t>
  </si>
  <si>
    <t>1.6.3.0.00.0.0.00.00.00</t>
  </si>
  <si>
    <t>Serviços e Atividades Referentes à Saúde</t>
  </si>
  <si>
    <t>1.6.3.0.01.0.0.00.00.00</t>
  </si>
  <si>
    <t>Serviços de Atendimento à Saúde</t>
  </si>
  <si>
    <t>1.6.3.0.01.1.0.00.00.00</t>
  </si>
  <si>
    <t>1.6.3.0.01.1.1.00.00.00</t>
  </si>
  <si>
    <t>Serviços de Atendimento à Saúde - Principal</t>
  </si>
  <si>
    <t>1.6.2.0.01.1.1.01.00.00</t>
  </si>
  <si>
    <t>1.6.9.0.00.0.0.00.00.00</t>
  </si>
  <si>
    <t>1.6.9.0.99.0.0.00.00.00</t>
  </si>
  <si>
    <t>1.6.9.0.99.1.0.00.00.00</t>
  </si>
  <si>
    <t>1.6.9.0.99.1.1.00.00.00</t>
  </si>
  <si>
    <t>Outros Serviços - Principal</t>
  </si>
  <si>
    <t>1.6.9.0.99.1.1.01.00.00</t>
  </si>
  <si>
    <t>1.6.9.0.99.1.2.00.00.00</t>
  </si>
  <si>
    <t>Outros Serviços - Multas e Juros</t>
  </si>
  <si>
    <t>1.6.9.0.99.1.2.01.00.00</t>
  </si>
  <si>
    <t>1.6.9.0.99.1.3.00.00.00</t>
  </si>
  <si>
    <t>Outros Serviços - Dívida Ativa</t>
  </si>
  <si>
    <t>1.6.9.0.99.1.3.01.00.00</t>
  </si>
  <si>
    <t>1.6.9.0.99.1.4.00.00.00</t>
  </si>
  <si>
    <t>Outros Serviços - Dívida Ativa - Multas e Juros</t>
  </si>
  <si>
    <t>1.6.9.0.99.1.4.01.00.00</t>
  </si>
  <si>
    <t>1.7.0.0.00.0.0.00.00.00</t>
  </si>
  <si>
    <t>Transferências Correntes</t>
  </si>
  <si>
    <t>1.7.1.0.00.0.0.00.00.00</t>
  </si>
  <si>
    <t>Transferências da União e de suas Entidades</t>
  </si>
  <si>
    <t>1.7.1.0.00.1.0.00.00.00</t>
  </si>
  <si>
    <t>1.7.1.0.00.1.1.00.00.00</t>
  </si>
  <si>
    <t>Transferências da União e Entidades - Principal</t>
  </si>
  <si>
    <t>1.7.1.0.00.1.1.01.00.00</t>
  </si>
  <si>
    <t>Tarifas Aeroportuárias</t>
  </si>
  <si>
    <t>1.7.1.8.00.0.0.00.00.00</t>
  </si>
  <si>
    <t>Transferências da União - Específica de Estados DF e Municípios</t>
  </si>
  <si>
    <t>1.7.1.8.01.0.0.00.00.00</t>
  </si>
  <si>
    <t>1.7.1.8.01.2.0.00.00.00</t>
  </si>
  <si>
    <t>Cota-Parte do Fundo de Participação dos Municípios - Cota Mensal</t>
  </si>
  <si>
    <t>1.7.1.8.01.2.1.00.00.00</t>
  </si>
  <si>
    <t>Cota-Parte do Fundo de Participação dos Municípios - Cota Mensal - Principal</t>
  </si>
  <si>
    <t>1.7.1.8.01.2.1.01.00.00</t>
  </si>
  <si>
    <t>Cota-Parte do FPM - Cota Mensal - Principal - PRÓPRIO</t>
  </si>
  <si>
    <t>1.7.1.8.01.2.1.02.00.00</t>
  </si>
  <si>
    <t>Cota-Parte do FPM - Cota Mensal - Principal - MDE</t>
  </si>
  <si>
    <t>1.7.1.8.01.2.1.03.00.00</t>
  </si>
  <si>
    <t>Cota-Parte do FPM - Cota Mensal - Principal - ASPS</t>
  </si>
  <si>
    <t>1.7.1.8.01.2.1.04.00.00</t>
  </si>
  <si>
    <t>Cota-Parte do FPM - Cota Mensal - Principal - FUNDEB</t>
  </si>
  <si>
    <t>1.7.1.8.01.3.0.00.00.00</t>
  </si>
  <si>
    <t>Cota-Parte do Fundo de Participação do Municípios – 1% Cota entregue no mês de dezembro</t>
  </si>
  <si>
    <t>1.7.1.8.01.3.1.00.00.00</t>
  </si>
  <si>
    <t>Cota-Parte do Fundo de Participação do Municípios – 1% Cota entregue no mês de dezembro - Principal</t>
  </si>
  <si>
    <t>1.7.1.8.01.3.1.01.00.00</t>
  </si>
  <si>
    <t>Cota-Parte do FPM – 1% Cota entregue no mês de dezembro - Principal - PRÓPRIO</t>
  </si>
  <si>
    <t>1.7.1.8.01.3.1.02.00.00</t>
  </si>
  <si>
    <t>Cota-Parte do FPM – 1% Cota entregue no mês de dezembro - Principal -  MDE</t>
  </si>
  <si>
    <t>1.7.1.8.01.3.1.03.00.00</t>
  </si>
  <si>
    <t>Cota-Parte do FPM – 1% Cota entregue no mês de dezembro - Principal - ASPS</t>
  </si>
  <si>
    <t>1.7.1.8.01.4.0.00.00.00</t>
  </si>
  <si>
    <t>Cota-Parte do Fundo de Participação dos Municípios - 1% Cota entregue no mês de julho</t>
  </si>
  <si>
    <t>1.7.1.8.01.4.1.00.00.00</t>
  </si>
  <si>
    <t>Cota-Parte do Fundo de Participação dos Municípios - 1% Cota entregue no mês de julho - Principal</t>
  </si>
  <si>
    <t>1.7.1.8.01.4.1.01.00.00</t>
  </si>
  <si>
    <t>Cota-Parte do FPM - 1% Cota entregue no mês de julho - Principal - PRÓPRIO</t>
  </si>
  <si>
    <t>1.7.1.8.01.4.1.02.00.00</t>
  </si>
  <si>
    <t>Cota-Parte do FPM - 1% Cota entregue no mês de julho - Principal -  MDE</t>
  </si>
  <si>
    <t>1.7.1.8.01.4.1.03.00.00</t>
  </si>
  <si>
    <t>Cota-Parte do FPM - 1% Cota entregue no mês de julho - Principal - ASPS</t>
  </si>
  <si>
    <t>1.7.1.8.01.5.0.00.00.00</t>
  </si>
  <si>
    <t>Cota-Parte do Imposto Sobre a Propriedade Territorial Rural</t>
  </si>
  <si>
    <t>1.7.1.8.01.5.1.00.00.00</t>
  </si>
  <si>
    <t>Cota-Parte do Imposto Sobre a Propriedade Territorial Rural - Principal</t>
  </si>
  <si>
    <t>1.7.1.8.01.5.1.01.00.00</t>
  </si>
  <si>
    <t>Cota-Parte do ITR - Principal - PRÓPRIO</t>
  </si>
  <si>
    <t>1.7.1.8.01.5.1.02.00.00</t>
  </si>
  <si>
    <t>Cota-Parte do ITR - Principal - MDE</t>
  </si>
  <si>
    <t>1.7.1.8.01.5.1.03.00.00</t>
  </si>
  <si>
    <t>Cota-Parte do ITR - Principal - ASPS</t>
  </si>
  <si>
    <t>1.7.1.8.01.5.1.04.00.00</t>
  </si>
  <si>
    <t>Cota-Parte do ITR - Principal - FUNDEB</t>
  </si>
  <si>
    <t>1.7.1.8.02.0.0.00.00.00</t>
  </si>
  <si>
    <t>Transferência da Compensação Financeira pela Exploração de Recursos Naturais</t>
  </si>
  <si>
    <t>1.7.1.8.02.6.0.00.00.00</t>
  </si>
  <si>
    <t>Cota-Parte do Fundo Especial do Petróleo – FEP</t>
  </si>
  <si>
    <t>1.7.1.8.02.6.1.00.00.00</t>
  </si>
  <si>
    <t>Cota-Parte do Fundo Especial do Petróleo – FEP - Principal</t>
  </si>
  <si>
    <t>1.7.1.8.03.0.0.00.00.00</t>
  </si>
  <si>
    <t>Transferência de Recursos do Sistema Único de Saúde – SUS – Bloco Custeio das Ações e Serviços Públicos de Saúde</t>
  </si>
  <si>
    <t>1.7.1.8.03.1.0.00.00.00</t>
  </si>
  <si>
    <t>Transferência de Recursos do  SUS – Atenção Básica</t>
  </si>
  <si>
    <t>1.7.1.8.03.1.1.00.00.00</t>
  </si>
  <si>
    <t>Transferência de Recursos do Sistema Único de Saúde – SUS – Atenção Básica - Repasses Fundo a Fundo - Principal</t>
  </si>
  <si>
    <t>1.7.1.8.03.1.1.01.00.00</t>
  </si>
  <si>
    <t>Atenção Básica</t>
  </si>
  <si>
    <t>1.7.1.8.03.1.1.01.01.00</t>
  </si>
  <si>
    <t>1.7.1.8.03.1.1.01.02.00</t>
  </si>
  <si>
    <t>1.7.1.8.03.1.1.01.03.00</t>
  </si>
  <si>
    <t>1.7.1.8.03.1.1.01.04.00</t>
  </si>
  <si>
    <t>1.7.1.8.03.1.1.01.05.00</t>
  </si>
  <si>
    <t>Agentes Comunitários de Saúde</t>
  </si>
  <si>
    <t>Apoio Financeiro - Portaria MS nº 748/2018</t>
  </si>
  <si>
    <t>1.7.1.8.03.2.0.00.00.00</t>
  </si>
  <si>
    <t>Transferência de Recursos do  SUS – Atenção de Média e Alta Complexidade Ambulatorial e Hospitalar</t>
  </si>
  <si>
    <t>1.7.1.8.03.2.1.00.00.00</t>
  </si>
  <si>
    <t>Transferência de Recursos do  SUS – Atenção de Média e Alta Complexidade Ambulatorial e Hospitalar - Principal</t>
  </si>
  <si>
    <t>1.7.1.8.03.2.1.01.00.00</t>
  </si>
  <si>
    <t>1.7.1.8.03.3.0.00.00.00</t>
  </si>
  <si>
    <t>Transferência de Recursos do  SUS – Vigilância em Saúde</t>
  </si>
  <si>
    <t>1.7.1.8.03.3.1.00.00.00</t>
  </si>
  <si>
    <t>Transferência de Recursos do  SUS – Vigilância em Saúde - Principal</t>
  </si>
  <si>
    <t>1.7.1.8.03.3.1.01.00.00</t>
  </si>
  <si>
    <t>Vigilância em Saúde</t>
  </si>
  <si>
    <t>1.7.1.8.03.4.0.00.00.00</t>
  </si>
  <si>
    <t>Transferência de Recursos do  SUS – Assistência Farmacêutica</t>
  </si>
  <si>
    <t>1.7.1.8.03.4.1.00.00.00</t>
  </si>
  <si>
    <t>Transferência de Recursos do  SUS – Assistência Farmacêutica - Principal</t>
  </si>
  <si>
    <t>1.7.1.8.03.4.1.01.00.00</t>
  </si>
  <si>
    <t>Assistência Farmacêutica</t>
  </si>
  <si>
    <t>Transferências de Recursos do Fundo Nacional de Assistência Social – FNAS</t>
  </si>
  <si>
    <t>Transferências de Recursos do Fundo Nacional de Assistência Social – FNAS - Principal</t>
  </si>
  <si>
    <t>1.7.1.8.04.1.1.01.00.00</t>
  </si>
  <si>
    <t>1.7.1.8.04.1.1.03.00.00</t>
  </si>
  <si>
    <t>FNAS- Proteção Social Especial</t>
  </si>
  <si>
    <t>FNAS- Apoio Financeiro - Portaria MDS nº 1324/2018</t>
  </si>
  <si>
    <t>FNAS- ACESSUAS</t>
  </si>
  <si>
    <t>1.7.1.8.05.0.0.00.00.00</t>
  </si>
  <si>
    <t>Transferências de Recursos do Fundo Nacional do Desenvolvimento da Educação – FNDE</t>
  </si>
  <si>
    <t>1.7.1.8.05.1.0.00.00.00</t>
  </si>
  <si>
    <t>Transferências do Salário-Educação</t>
  </si>
  <si>
    <t>1.7.1.8.05.1.1.00.00.00</t>
  </si>
  <si>
    <t>Transferências do Salário-Educação - Principal</t>
  </si>
  <si>
    <t>1.7.1.8.05.2.0.00.00.00</t>
  </si>
  <si>
    <t>Transferências Diretas do FNDE referentes ao Programa Dinheiro Direto na Escola – PDDE</t>
  </si>
  <si>
    <t>1.7.1.8.05.2.1.00.00.00</t>
  </si>
  <si>
    <t>Transferências Diretas do FNDE referentes ao Programa Dinheiro Direto na Escola – PDDE - Principal</t>
  </si>
  <si>
    <t>1.7.1.8.05.3.0.00.00.00</t>
  </si>
  <si>
    <t>Transferências Diretas do FNDE referentes ao Programa Nacional de Alimentação Escolar – PNAE</t>
  </si>
  <si>
    <t>1.7.1.8.05.3.1.00.00.00</t>
  </si>
  <si>
    <t>Transferências Diretas do FNDE referentes ao Programa Nacional de Alimentação Escolar – PNAE - Principal</t>
  </si>
  <si>
    <t>1.7.1.8.05.4.0.00.00.00</t>
  </si>
  <si>
    <t>Transferências Diretas do FNDE referentes ao Programa Nacional de Apoio ao Transporte do Escolar – PNATE</t>
  </si>
  <si>
    <t>1.7.1.8.05.4.1.00.00.00</t>
  </si>
  <si>
    <t>Transferências Diretas do FNDE referentes ao Programa Nacional de Apoio ao Transporte do Escolar – PNATE - Principal</t>
  </si>
  <si>
    <t>1.7.1.8.05.9.0.00.00.00</t>
  </si>
  <si>
    <t>Outras Transferências Diretas do Fundo Nacional do Desenvolvimento da Educação – FNDE</t>
  </si>
  <si>
    <t>1.7.1.8.05.9.1.00.00.00</t>
  </si>
  <si>
    <t>Outras Transferências Diretas do Fundo Nacional do Desenvolvimento da Educação – FNDE - Principal</t>
  </si>
  <si>
    <t>1.7.1.8.05.9.1.01.00.00</t>
  </si>
  <si>
    <t>1.7.1.8.05.9.1.02.00.00</t>
  </si>
  <si>
    <t>1.7.1.8.05.9.1.03.00.00</t>
  </si>
  <si>
    <t>1.7.1.8.05.9.1.04.00.00</t>
  </si>
  <si>
    <t>FNDE - Educação Infantil - Novas Turmas</t>
  </si>
  <si>
    <t>1.7.1.8.05.9.1.05.00.00</t>
  </si>
  <si>
    <t>FNDE - Auxílio Financeiro aos Municípios</t>
  </si>
  <si>
    <t>1.7.1.8.06.0.0.00.00.00</t>
  </si>
  <si>
    <t>Transferência Financeira do ICMS – Desoneração – L.C. Nº 87/96</t>
  </si>
  <si>
    <t>1.7.1.8.06.1.0.00.00.00</t>
  </si>
  <si>
    <t>1.7.1.8.06.1.1.00.00.00</t>
  </si>
  <si>
    <t>Transferência Financeira do ICMS – Desoneração – L.C. Nº 87/96 - Principal</t>
  </si>
  <si>
    <t>1.7.1.8.06.1.1.01.00.00</t>
  </si>
  <si>
    <t>Transferência Financeira do ICMS – Desoneração – L.C. Nº 87/96 - Principal - PRÓPRIO</t>
  </si>
  <si>
    <t>1.7.1.8.06.1.1.02.00.00</t>
  </si>
  <si>
    <t>Transferência Financeira do ICMS – Desoneração – L.C. Nº 87/96 - Principal - MDE</t>
  </si>
  <si>
    <t>1.7.1.8.06.1.1.03.00.00</t>
  </si>
  <si>
    <t>Transferência Financeira do ICMS – Desoneração – L.C. Nº 87/96 - Principal - ASPS</t>
  </si>
  <si>
    <t>1.7.1.8.06.1.1.04.00.00</t>
  </si>
  <si>
    <t>Transferência Financeira do ICMS – Desoneração – L.C. Nº 87/96 - Principal - FUNDEB</t>
  </si>
  <si>
    <t>1.7.1.8.12.0.0.00.00.00</t>
  </si>
  <si>
    <t>1.7.1.8.12.1.0.00.00.00</t>
  </si>
  <si>
    <t>1.7.1.8.12.1.1.00.00.00</t>
  </si>
  <si>
    <t>1.7.1.8.12.1.1.01.00.00</t>
  </si>
  <si>
    <t>1.7.1.8.12.1.1.02.00.00</t>
  </si>
  <si>
    <t>1.7.1.8.12.1.1.03.00.00</t>
  </si>
  <si>
    <t>1.7.1.8.12.1.1.04.00.00</t>
  </si>
  <si>
    <t>1.7.1.8.12.1.1.05.00.00</t>
  </si>
  <si>
    <t>1.7.1.8.12.1.1.06.00.00</t>
  </si>
  <si>
    <t>1.7.1.8.99.0.0.00.00.00</t>
  </si>
  <si>
    <t>Outras Transferências da União</t>
  </si>
  <si>
    <t>1.7.1.8.99.1.0.00.00.00</t>
  </si>
  <si>
    <t>1.7.1.8.99.1.1.00.00.00</t>
  </si>
  <si>
    <t>Outras Transferências da União - Principal</t>
  </si>
  <si>
    <t>1.7.1.8.99.1.1.01.00.00</t>
  </si>
  <si>
    <t>1.7.1.8.99.1.1.02.00.00</t>
  </si>
  <si>
    <t>Contr. 302.429-59 - Trab. Social Resid.Videiras</t>
  </si>
  <si>
    <t>1.7.1.8.99.1.1.03.00.00</t>
  </si>
  <si>
    <t>Contr. 317..541-41 - Trab. Social Resid. Zilda Arns</t>
  </si>
  <si>
    <t>1.7.1.8.99.1.1.04.00.00</t>
  </si>
  <si>
    <t>Contr. 415..906-33 - Trab. Social Resid. Leonel Brisola</t>
  </si>
  <si>
    <t>1.7.1.8.99.1.1.05.00.00</t>
  </si>
  <si>
    <t>Contr. 395.577-16 - Trab. Social Resid. Dom Ivo</t>
  </si>
  <si>
    <t>1.7.2.0.00.0.0.00.00.00</t>
  </si>
  <si>
    <t>Transferências dos Estados e do Distrito Federal e de suas Entidades</t>
  </si>
  <si>
    <t>1.7.2.0.00.1.0.00.00.00</t>
  </si>
  <si>
    <t>Transferências dos Estados e do D. F. e de suas Entidades</t>
  </si>
  <si>
    <t>1.7.2.0.00.1.1.00.00.00</t>
  </si>
  <si>
    <t>Transf. dos Estados e do D. F. e de suas Entidades - Principal</t>
  </si>
  <si>
    <t>1.72.2.00.1.1.01.00.00</t>
  </si>
  <si>
    <t>Termo de Cooperação - Ministério Público Trab. - Escolas</t>
  </si>
  <si>
    <t>1.7.2.0.00.1.1.02.00.00</t>
  </si>
  <si>
    <t>Fundo Pró Saneamento</t>
  </si>
  <si>
    <t>1.7.2.8.00.0.0.00.00.00</t>
  </si>
  <si>
    <t>Transferências dos Estados - Específica E/M</t>
  </si>
  <si>
    <t>1.7.2.8.01.0.0.00.00.00</t>
  </si>
  <si>
    <t>1.7.2.8.01.1.0.00.00.00</t>
  </si>
  <si>
    <t>Cota-Parte do ICMS</t>
  </si>
  <si>
    <t>1.7.2.8.01.1.1.00.00.00</t>
  </si>
  <si>
    <t>Cota-Parte do ICMS - Principal</t>
  </si>
  <si>
    <t>1.7.2.8.01.1.1.01.00.00</t>
  </si>
  <si>
    <t>Cota-Parte do ICMS - Principal - PRÓPRIO</t>
  </si>
  <si>
    <t>1.7.2.8.01.1.1.02.00.00</t>
  </si>
  <si>
    <t>Cota-Parte do ICMS - Principal - MDE</t>
  </si>
  <si>
    <t>1.7.2.8.01.1.1.03.00.00</t>
  </si>
  <si>
    <t>Cota-Parte do ICMS - Principal- ASPS</t>
  </si>
  <si>
    <t>1.7.2.8.01.1.1.04.00.00</t>
  </si>
  <si>
    <t>Cota-Parte do ICMS - Principal - FUNDEB</t>
  </si>
  <si>
    <t>1.7.2.8.01.2.0.00.00.00</t>
  </si>
  <si>
    <t>Cota-Parte do IPVA</t>
  </si>
  <si>
    <t>1.7.2.8.01.2.1.00.00.00</t>
  </si>
  <si>
    <t>Cota-Parte do IPVA - Principal</t>
  </si>
  <si>
    <t>1.7.2.8.01.2.1.01.00.00</t>
  </si>
  <si>
    <t>Cota-Parte do IPVA - Principal - PRÓPRIO</t>
  </si>
  <si>
    <t>1.7.2.8.01.2.1.02.00.00</t>
  </si>
  <si>
    <t>Cota-Parte do IPVA - Principal - MDE</t>
  </si>
  <si>
    <t>1.7.2.8.01.2.1.03.00.00</t>
  </si>
  <si>
    <t>Cota-Parte do IPVA - Principal - ASPS</t>
  </si>
  <si>
    <t>1.7.2.8.01.2.1.04.00.00</t>
  </si>
  <si>
    <t>Cota-Parte do IPVA - Principal - FUNDEB</t>
  </si>
  <si>
    <t>1.7.2.8.01.3.0.00.00.00</t>
  </si>
  <si>
    <t>Cota-Parte do IPI - Municípios</t>
  </si>
  <si>
    <t>1.7.2.8.01.3.1.00.00.00</t>
  </si>
  <si>
    <t>Cota-Parte do IPI - Municípios - Principal</t>
  </si>
  <si>
    <t>1.7.2.8.01.3.1.01.00.00</t>
  </si>
  <si>
    <t>Cota-Parte do IPI - Municípios - Principal - PRÓPRIO</t>
  </si>
  <si>
    <t>1.7.2.8.01.3.1.02.00.00</t>
  </si>
  <si>
    <t>Cota-Parte do IPI - Municípios - Principal - MDE</t>
  </si>
  <si>
    <t>1.7.2.8.01.3.1.03.00.00</t>
  </si>
  <si>
    <t>Cota-Parte do IPI - Municípios - Principal - ASPS</t>
  </si>
  <si>
    <t>1.7.2.8.01.3.1.04.00.00</t>
  </si>
  <si>
    <t>Cota-Parte do IPI - Municípios - Principal - FUNDEB</t>
  </si>
  <si>
    <t>1.7.2.8.01.4.0.00.00.00</t>
  </si>
  <si>
    <t>Cota-Parte da Contribuição de Intervenção no Domínio Econômico</t>
  </si>
  <si>
    <t>1.7.2.8.01.4.1.00.00.00</t>
  </si>
  <si>
    <t>Cota-Parte da Contribuição de Intervenção no Domínio Econômico - Principal</t>
  </si>
  <si>
    <t>1.7.2.8.03.0.0.00.00.00</t>
  </si>
  <si>
    <t>Transferência de Recursos do Estado para Programas de Saúde – Repasse Fundo a Fundo</t>
  </si>
  <si>
    <t>1.7.2.8.03.1.0.00.00.00</t>
  </si>
  <si>
    <t>1.7.2.8.03.1.1.00.00.00</t>
  </si>
  <si>
    <t>Transferência de Recursos do Estado para Programas de Saúde – Repasse Fundo a Fundo - Principal</t>
  </si>
  <si>
    <t>1.7.2.8.03.1.1.01.00.00</t>
  </si>
  <si>
    <t>1.7.2.8.03.1.1.02.00.00</t>
  </si>
  <si>
    <t>1.7.2.8.03.1.1.03.00.00</t>
  </si>
  <si>
    <t>1.7.2.8.03.1.1.04.00.00</t>
  </si>
  <si>
    <t>1.7.2.8.03.1.1.05.00.00</t>
  </si>
  <si>
    <t>1.7.2.8.03.1.1.06.00.00</t>
  </si>
  <si>
    <t>1.7.2.8.03.1.1.07.00.00</t>
  </si>
  <si>
    <t>1.7.2.8.03.1.1.08.00.00</t>
  </si>
  <si>
    <t>1.7.2.8.03.1.1.09.00.00</t>
  </si>
  <si>
    <t>1.7.2.8.03.1.1.10.00.00</t>
  </si>
  <si>
    <t>1.7.2.8.03.1.1.11.00.00</t>
  </si>
  <si>
    <t>1.7.2.8.03.1.1.12.00.00</t>
  </si>
  <si>
    <t>1.7.2.8.03.1.1.13.00.00</t>
  </si>
  <si>
    <t>1.7.2.8.03.1.1.14.00.00</t>
  </si>
  <si>
    <t>1.7.2.8.03.1.1.15.00.00</t>
  </si>
  <si>
    <t>1.7.2.8.03.1.1.16.00.00</t>
  </si>
  <si>
    <t>FES - CAPS</t>
  </si>
  <si>
    <t>1.7.2.8.03.1.1.17.00.00</t>
  </si>
  <si>
    <t>FES - Vigilância Epidemiológica</t>
  </si>
  <si>
    <t>1.7.2.8.07.0.0.00.00.00</t>
  </si>
  <si>
    <t>Transferência de Estados destinadas a Assistência Social</t>
  </si>
  <si>
    <t>1.7.2.8.07.1.0.00.00.00</t>
  </si>
  <si>
    <t>1.7.2.8.07.1.1.00.00.00</t>
  </si>
  <si>
    <t>Transferência de Estados destinadas a Assistência Social - Principal</t>
  </si>
  <si>
    <t>1.7.2.8.07.1.1.01.00.00</t>
  </si>
  <si>
    <t>Transf. do Fundo Estadual de Assist. Social</t>
  </si>
  <si>
    <t>1.7.2.8.07.1.1.02.00.00</t>
  </si>
  <si>
    <t>1.7.2.8.10.0.0.00.00.00</t>
  </si>
  <si>
    <t>Transf. de Convênios dos Estados e do Distrito F. e de Suas Entidades</t>
  </si>
  <si>
    <t>1.7.2.8.10.9.0.00.00.00</t>
  </si>
  <si>
    <t xml:space="preserve"> Outras Transf. de Convênios dos Estados </t>
  </si>
  <si>
    <t>1.7.2.8.10.9.1.00.00.00</t>
  </si>
  <si>
    <t xml:space="preserve"> Outras Transf. de Convênios dos Estados - Principal</t>
  </si>
  <si>
    <t>Convênio SEDACTEL nº 17/2018</t>
  </si>
  <si>
    <t>1.7.2.8.99.0.0.00.00.00</t>
  </si>
  <si>
    <t>Outras Transferências dos Estados</t>
  </si>
  <si>
    <t>1.7.2.8.99.1.0.00.00.00</t>
  </si>
  <si>
    <t>1.7.2.8.99.1.1.00.00.00</t>
  </si>
  <si>
    <t>Outras Transferências dos Estados - Principal</t>
  </si>
  <si>
    <t>1.7.2.8.99.1.1.01.00.00</t>
  </si>
  <si>
    <t>Cota-Parte das Multas de Trânsito - Principal</t>
  </si>
  <si>
    <t>1.7.3.0.00.0.0.00.00.00</t>
  </si>
  <si>
    <t>Transferências dos Municípios e de suas Entidades</t>
  </si>
  <si>
    <t>1.7.3.0.00.1.0.00.00.00</t>
  </si>
  <si>
    <t>1.7.3.0.00.1.1.00.00.00</t>
  </si>
  <si>
    <t>Transferências dos Municípios e de suas Entidades - Principal</t>
  </si>
  <si>
    <t>1.7.3.0.00.1.1.01.00.00</t>
  </si>
  <si>
    <t>FUNPROSM</t>
  </si>
  <si>
    <t>1531</t>
  </si>
  <si>
    <t>1.7.4.0.00.0.0.00.00.00</t>
  </si>
  <si>
    <t>Transferências de Instituições Privadas</t>
  </si>
  <si>
    <t>Doações em Benefício de Crianças e Adolescentes - PJ - Principal</t>
  </si>
  <si>
    <t>Doações em Benefício de Idosos - PJ - principal</t>
  </si>
  <si>
    <t>1.7.5.0.00.0.0.00.00.00</t>
  </si>
  <si>
    <t>Transferências de Outras Instituições Públicas</t>
  </si>
  <si>
    <t>1.7.5.8.00.0.0.00.00.00</t>
  </si>
  <si>
    <t>Transferências de Outras Instituições Públicas - Específica E/M</t>
  </si>
  <si>
    <t>1.7.5.8.01.0.0.00.00.00</t>
  </si>
  <si>
    <t>Transferências de Recursos do Fundo de Manutenção e Desenvolvimento da Educação Básica e de Valorização dos Profissionais da Educação – FUNDEB</t>
  </si>
  <si>
    <t>1.7.5.8.01.1.0.00.00.00</t>
  </si>
  <si>
    <t>1.7.5.8.01.1.1.00.00.00</t>
  </si>
  <si>
    <t>Transferências de Recursos do Fundo de Manutenção e Desenvolvimento da Educação Básica e de Valorização dos Profissionais da Educação – FUNDEB - Principal</t>
  </si>
  <si>
    <t>1.7.7.0.00.0.0.00.00.00</t>
  </si>
  <si>
    <t>Transferências de Pessoas Físicas</t>
  </si>
  <si>
    <t>1.7.7.0.00.1.0.00.00.00</t>
  </si>
  <si>
    <t>1.7.7.0.00.1.1.00.00.00</t>
  </si>
  <si>
    <t>Transferências de Pessoas Físicas - Principal</t>
  </si>
  <si>
    <t>1.7.7.0.00.1.1.01.00.00</t>
  </si>
  <si>
    <t>Doações em Benefício de Crianças e Adolescentes - PF - Principal</t>
  </si>
  <si>
    <t>1.7.7.0.00.1.1.02.00.00</t>
  </si>
  <si>
    <t>Doações em Benefício de Idosos - PF - Principal</t>
  </si>
  <si>
    <t>1.9.0.0.00.0.0.00.00.00</t>
  </si>
  <si>
    <t>Outras Receitas Correntes</t>
  </si>
  <si>
    <t>1.9.1.0.00.0.0.00.00.00</t>
  </si>
  <si>
    <t>Multas Administrativas, Contratuais e Judiciais</t>
  </si>
  <si>
    <t>1.9.1.0.01.0.0.00.00.00</t>
  </si>
  <si>
    <t>Multas Previstas em Legislação Específica</t>
  </si>
  <si>
    <t>1.9.1.0.01.1.0.00.00.00</t>
  </si>
  <si>
    <t>1.9.1.0.01.1.1.00.00.00</t>
  </si>
  <si>
    <t>Multas Previstas em Legislação Específica - Principal</t>
  </si>
  <si>
    <t>1.9.1.0.01.1.1.01.00.00</t>
  </si>
  <si>
    <t>Multas Previstas na Legislação Sanitária</t>
  </si>
  <si>
    <t>1.9.1.0.01.1.1.02.00.00</t>
  </si>
  <si>
    <t>Multas Previstas na Legislação de Registro do Comércio</t>
  </si>
  <si>
    <t>1.9.1.0.01.1.1.03.00.00</t>
  </si>
  <si>
    <t>Multas Previstas na Legislação de Trânsito</t>
  </si>
  <si>
    <t>1.9.1.0.01.1.1.04.00.00</t>
  </si>
  <si>
    <t xml:space="preserve">Multas por Auto de Infração </t>
  </si>
  <si>
    <t>1.9.1.0.01.1.1.04.01.00</t>
  </si>
  <si>
    <t>1.9.1.0.01.1.1.04.02.00</t>
  </si>
  <si>
    <t>1.9.1.0.01.1.1.04.03.00</t>
  </si>
  <si>
    <t>1.9.1.0.01.1.1.04.04.00</t>
  </si>
  <si>
    <t>1.9.1.0.01.1.1.04.05.00</t>
  </si>
  <si>
    <t>1.9.1.0.01.1.1.04.06.00</t>
  </si>
  <si>
    <t>Outras Multas por Auto de Infração</t>
  </si>
  <si>
    <t>1.9.1.0.01.1.1.05.00.00</t>
  </si>
  <si>
    <t>Multa Contratual</t>
  </si>
  <si>
    <t>1.9.1.0.01.1.1.05.01.00</t>
  </si>
  <si>
    <t>Multa Contratual - Outros Rec. Saúde</t>
  </si>
  <si>
    <t>1.9.1.0.01.1.2.00.00.00</t>
  </si>
  <si>
    <t>Multas Previstas em Legislação Específica - Multas e Juros</t>
  </si>
  <si>
    <t>1.9.1.0.01.1.2.01.00.00</t>
  </si>
  <si>
    <t>Multas Previstas na Legislação Sanitária - Multas e Juros</t>
  </si>
  <si>
    <t>1.9.1.0.01.1.2.02.00.00</t>
  </si>
  <si>
    <t>Multas Previstas na Legislação de Registro do Comércio - Multas e Juros</t>
  </si>
  <si>
    <t>1.9.1.0.01.1.2.04.00.00</t>
  </si>
  <si>
    <t>Multas por Auto de Infração - Multas e Juros</t>
  </si>
  <si>
    <t>1.9.1.0.01.1.2.04.01.00</t>
  </si>
  <si>
    <t>1.9.1.0.01.1.2.04.02.00</t>
  </si>
  <si>
    <t>1.9.1.0.01.1.2.04.03.00</t>
  </si>
  <si>
    <t>1.9.1.0.01.1.2.04.04.00</t>
  </si>
  <si>
    <t>1.9.1.0.01.1.2.04.05.00</t>
  </si>
  <si>
    <t>1.9.1.0.01.1.3.00.00.00</t>
  </si>
  <si>
    <t>Multas Previstas em Legislação Específica - Dívida Ativa</t>
  </si>
  <si>
    <t>1.9.1.0.01.1.3.01.00.00</t>
  </si>
  <si>
    <t>Multas Previstas na Legislação Sanitária - Dívida Ativa</t>
  </si>
  <si>
    <t>1.9.1.0.01.1.3.02.00.00</t>
  </si>
  <si>
    <t>1.9.1.0.01.1.3.04.00.00</t>
  </si>
  <si>
    <t>Multas por Auto de Infração - Dívida Ativa</t>
  </si>
  <si>
    <t>1.9.1.0.01.1.3.04.01.00</t>
  </si>
  <si>
    <t>1.9.1.0.01.1.3.04.02.00</t>
  </si>
  <si>
    <t>1.9.1.0.01.1.3.04.03.00</t>
  </si>
  <si>
    <t>1.9.1.0.01.1.3.04.04.00</t>
  </si>
  <si>
    <t>1.9.1.0.01.1.3.04.05.00</t>
  </si>
  <si>
    <t>1.9.1.0.01.1.3.04.06.00</t>
  </si>
  <si>
    <t xml:space="preserve">Outras Multas por Auto de Infração </t>
  </si>
  <si>
    <t>1.9.1.0.01.1.4.00.00.00</t>
  </si>
  <si>
    <t>Multas Previstas em Legislação Específica - Dívida Ativa - Multas e Juros</t>
  </si>
  <si>
    <t>1.9.1.0.01.1.4.01.00.00</t>
  </si>
  <si>
    <t xml:space="preserve">Multas Previstas na Legislação Sanitária - Dívida Ativa- Multas e Juros </t>
  </si>
  <si>
    <t>1.9.1.0.01.1.4.02.00.00</t>
  </si>
  <si>
    <t>Multas Prev. na Legislação de Reg. do Com. - Dívida Ativa - Multas e Juros</t>
  </si>
  <si>
    <t>1.9.1.0.01.1.4.04.00.00.00</t>
  </si>
  <si>
    <t xml:space="preserve">Autos de Infração - Dívida Ativa - Multas e Juros  </t>
  </si>
  <si>
    <t>1.9.1.0.01.1.4.04.01.00</t>
  </si>
  <si>
    <t xml:space="preserve">Multas por Auto de Infração - Alvará </t>
  </si>
  <si>
    <t>1.9.1.0.01.1.4.04.02.00</t>
  </si>
  <si>
    <t>Multas por Auto de Infração - ISS -</t>
  </si>
  <si>
    <t>1.9.1.0.01.1.4.04.03.00</t>
  </si>
  <si>
    <t>1.9.1.0.01.1.4.04.04.00</t>
  </si>
  <si>
    <t>1.9.1.0.01.1.4.04.05.00</t>
  </si>
  <si>
    <t>1.9.1.0.01.1.4.04.06.00</t>
  </si>
  <si>
    <t>1.9.1.0.06.0.0.00.00.00</t>
  </si>
  <si>
    <t>Multas por Danos Ambientais</t>
  </si>
  <si>
    <t>1.9.1.0.06.1.0.00.00.00</t>
  </si>
  <si>
    <t>Multas Administrativas por Danos Ambientais</t>
  </si>
  <si>
    <t>1.9.1.0.06.1.1.00.00.00</t>
  </si>
  <si>
    <t>Multas Administrativas por Danos Ambientais - Principal</t>
  </si>
  <si>
    <t>1.9.1.0.06.1.2.00.00.00</t>
  </si>
  <si>
    <t>Multas Administrativas por Danos Ambientais - Multas e Juros</t>
  </si>
  <si>
    <t>1.9.1.0.06.1.3.00.00.00</t>
  </si>
  <si>
    <t>Multas Administrativas por Danos Ambientais - Dívida Ativa</t>
  </si>
  <si>
    <t>1.9.1.0.06.1.4.00.00.00</t>
  </si>
  <si>
    <t>Multas Administrativas por Danos Ambientais - Dívida Ativa - Multas e Juros</t>
  </si>
  <si>
    <t>1.9.1.0.09.0.0.00.00.00</t>
  </si>
  <si>
    <t>Multas e Juros Previstos em Contratos</t>
  </si>
  <si>
    <t>1.9.1.0.09.1.0.00.00.00</t>
  </si>
  <si>
    <t>1.9.1.0.09.1.1.00.00.00</t>
  </si>
  <si>
    <t>Multas e Juros Previstos em Contratos - Principal</t>
  </si>
  <si>
    <t>1.9.1.0.09.1.1.01.00.00.00</t>
  </si>
  <si>
    <t>Concessão de Empréstimo</t>
  </si>
  <si>
    <t>1.9.1.0.09.1.1.02.00.00.00</t>
  </si>
  <si>
    <t>Alienação de Bens</t>
  </si>
  <si>
    <t>1.9.1.0.09.1.1.03.00.00.00</t>
  </si>
  <si>
    <t>Multas Contratuais</t>
  </si>
  <si>
    <t>1.9.2.0.00.0.0.00.00.00</t>
  </si>
  <si>
    <t>Indenizações, Restituições e Ressarcimentos</t>
  </si>
  <si>
    <t>Indenizações</t>
  </si>
  <si>
    <t>Outras Indenizações - Principal</t>
  </si>
  <si>
    <t>Restituições</t>
  </si>
  <si>
    <t>Restituições de Convênios</t>
  </si>
  <si>
    <t>Restituições de Convênios - Primárias</t>
  </si>
  <si>
    <t>Restituições de Convênios - Primárias - Principal</t>
  </si>
  <si>
    <t>Restituição Convênios FUMID</t>
  </si>
  <si>
    <t>Restituição - PNAE</t>
  </si>
  <si>
    <t>Restituição - Mais Educação</t>
  </si>
  <si>
    <t>1.9.2.2.01.1.1.04.00.00</t>
  </si>
  <si>
    <t>Restituição - PNAC</t>
  </si>
  <si>
    <t>Restituição - FNAS - PMC</t>
  </si>
  <si>
    <t>Restituição - FMDCA</t>
  </si>
  <si>
    <t>1.9.2.2.99.0.0.00.00.00</t>
  </si>
  <si>
    <t>Outras Restituições</t>
  </si>
  <si>
    <t>1.9.2.2.99.1.0.00.00.00</t>
  </si>
  <si>
    <t>1.9.2.2.99.1.1.00.00.00</t>
  </si>
  <si>
    <t>Outras Restituições - Principal</t>
  </si>
  <si>
    <t>1.9.2.2.99.1.1.01.00.00</t>
  </si>
  <si>
    <t xml:space="preserve">Restituição Determinadas pelo TCE  </t>
  </si>
  <si>
    <t>1.9.2.2.99.1.1.02.00.00</t>
  </si>
  <si>
    <t>Programa Troca-troca</t>
  </si>
  <si>
    <t>1.9.2.2.99.1.1.03.00.00</t>
  </si>
  <si>
    <t>Restituição pelo Uso de Bens do Município</t>
  </si>
  <si>
    <t>1.9.2.2.99.1.1.04.00.00</t>
  </si>
  <si>
    <t>Restituição pelo Pagamento Indevido -Principal</t>
  </si>
  <si>
    <t>1.9.2.2.99.1.1.04.01.00</t>
  </si>
  <si>
    <t>1.9.2.2.99.1.1.04.02.00</t>
  </si>
  <si>
    <t>Restituição pelo Pagamento Indevido - IPASSP</t>
  </si>
  <si>
    <t>1.9.2.2.99.1.1.07.00.00</t>
  </si>
  <si>
    <t>Demais Restituições</t>
  </si>
  <si>
    <t>1.9.2.2.99.1.1.08.00.00</t>
  </si>
  <si>
    <t>1.9.2.2.99.1.1.09.00.00</t>
  </si>
  <si>
    <t>Outras Restituições - Recursos FMS</t>
  </si>
  <si>
    <t>1.9.2.2.99.1.1.10.00.00</t>
  </si>
  <si>
    <t>Restituições de Recursos da Saúde</t>
  </si>
  <si>
    <t>1.9.2.2.99.1.1.11.00.00</t>
  </si>
  <si>
    <t>Restituições FUNCULTURA</t>
  </si>
  <si>
    <t>1.9.2.2.99.1.1.12.00.00</t>
  </si>
  <si>
    <t>Restituições Determinadas pelo TCE - IPLAN</t>
  </si>
  <si>
    <t>1.9.2.2.99.1.1.13.00.00</t>
  </si>
  <si>
    <t>Restituições - Apoio a Rede Hospitalar</t>
  </si>
  <si>
    <t>1.9.2.2.99.1.2.00.00.00</t>
  </si>
  <si>
    <t>Outras Restituições - Multas e Juros</t>
  </si>
  <si>
    <t>1.9.2.2.99.1.2.01.00.00</t>
  </si>
  <si>
    <t>1.9.2.2.99.1.2.02.00.00</t>
  </si>
  <si>
    <t>1.9.2.2.99.1.2.03.00.00</t>
  </si>
  <si>
    <t>1.9.2.2.99.1.2.07.00.00</t>
  </si>
  <si>
    <t>1.9.2.2.99.1.2.14.00.00</t>
  </si>
  <si>
    <t>Restituições - Saúde do Trabalhador</t>
  </si>
  <si>
    <t>1.9.2.2.99.1.2.04.00.00</t>
  </si>
  <si>
    <t>1.9.2.2.99.1.2.04.01.00</t>
  </si>
  <si>
    <t>1.9.2.2.99.1.3.00.00.00</t>
  </si>
  <si>
    <t>Outras Restituições - Dívida Ativa</t>
  </si>
  <si>
    <t>1.9.2.2.99.1.3.01.00.00</t>
  </si>
  <si>
    <t>1.9.2.2.99.1.3.02.00.00</t>
  </si>
  <si>
    <t>1.9.2.2.99.1.3.03.00.00</t>
  </si>
  <si>
    <t>1.9.2.2.99.1.3.04.00.00</t>
  </si>
  <si>
    <t>1.9.2.2.99.1.3.04.01.00</t>
  </si>
  <si>
    <t>1.9.2.2.99.1.3.07.00.00</t>
  </si>
  <si>
    <t>1.9.2.2.99.1.4.00.00.00</t>
  </si>
  <si>
    <t>Outras Restituições - Dívida Ativa - Multas e Juros</t>
  </si>
  <si>
    <t>1.9.2.2.99.1.4.01.00.00</t>
  </si>
  <si>
    <t>1.9.2.2.99.1.4.02.00.00</t>
  </si>
  <si>
    <t>1.9.2.2.99.1.4.03.00.00</t>
  </si>
  <si>
    <t>1.9.2.2.99.1.4.04.00.00</t>
  </si>
  <si>
    <t>1.9.2.2.99.1.4.04.01.00</t>
  </si>
  <si>
    <t>1.9.2.2.99.1.4.07.00.00</t>
  </si>
  <si>
    <t>1.9.9.0.00.0.0.00.00.00</t>
  </si>
  <si>
    <t>Demais Receitas Correntes</t>
  </si>
  <si>
    <t>1.9.9.0.03.0.0.00.00.00</t>
  </si>
  <si>
    <t>Compensações Financeiras entre o Regime Geral e os Regimes Próprios de Previdência dos Servidores</t>
  </si>
  <si>
    <t>1.9.9.0.03.1.0.00.00.00</t>
  </si>
  <si>
    <t>1.9.9.0.03.1.1.00.00.00</t>
  </si>
  <si>
    <t>Compensações Financeiras entre o Regime Geral e os Regimes Próprios de Previdência dos Servidores - Principal</t>
  </si>
  <si>
    <t>1.9.9.0.03.1.1.01.00.00</t>
  </si>
  <si>
    <t>1.9.9.0.12.2.0.00.00.00</t>
  </si>
  <si>
    <t>Ônus de Sucumbência</t>
  </si>
  <si>
    <t>1.9.9.0.12.2.1.00.00.00</t>
  </si>
  <si>
    <t>Ônus de Sucumbência - Principal</t>
  </si>
  <si>
    <t>1.9.9.0.12.2.1.01.00.00</t>
  </si>
  <si>
    <t>1.9.9.0.12.2.2.00.00.00</t>
  </si>
  <si>
    <t>Ônus de Sucumbência - Multas e Juros</t>
  </si>
  <si>
    <t>1.9.9.0.12.2.2.01.00.00</t>
  </si>
  <si>
    <t>1.9.9.0.99.0.0.00.00.00</t>
  </si>
  <si>
    <t>Outras Receitas</t>
  </si>
  <si>
    <t>1.9.9.0.99.1.0.00.00.00</t>
  </si>
  <si>
    <t>Outras Receitas - Primárias</t>
  </si>
  <si>
    <t>1.9.9.0.99.1.1.00.00.00</t>
  </si>
  <si>
    <t>Outras Receitas - Primárias - Principal</t>
  </si>
  <si>
    <t>1.9.9.0.99.1.1.01.00.00</t>
  </si>
  <si>
    <t>Outras Receitas Diretamente Arrecadadas pelo RPPS - Principal</t>
  </si>
  <si>
    <t>1.9.9.0.99.1.1.01.01.00</t>
  </si>
  <si>
    <t>1.9.9.0.99.1.1.01.02.00</t>
  </si>
  <si>
    <t>1.9.9.0.99.1.1.03.00.00</t>
  </si>
  <si>
    <t>Receitas Diretamente Arrecadadas pelo Fundo de Assistência à Saúde dos Servidores - Principal</t>
  </si>
  <si>
    <t>1.9.9.0.99.1.1.03.01.00</t>
  </si>
  <si>
    <t>1.9.9.0.99.1.1.98.00.00</t>
  </si>
  <si>
    <t>Outras Receitas - PNAE</t>
  </si>
  <si>
    <t>1.9.9.0.99.1.1.99.00.00</t>
  </si>
  <si>
    <t>Outras Receitas Diversas</t>
  </si>
  <si>
    <t>1.9.9.0.99.2.0.00.00.00</t>
  </si>
  <si>
    <t>Outras Receitas - Financeiras</t>
  </si>
  <si>
    <t>1.9.9.0.99.2.1.00.00.00</t>
  </si>
  <si>
    <t>Outras Receitas - Financeiras - Principal</t>
  </si>
  <si>
    <t>1.9.9.0.99.2.1.01.00.00</t>
  </si>
  <si>
    <t>Receitas Diversas</t>
  </si>
  <si>
    <t>1.9.9.0.99.2.1.02.00.00</t>
  </si>
  <si>
    <t>Receitas Diversas - FMAS</t>
  </si>
  <si>
    <t>2.0.0.0.00.0.0.00.00.00</t>
  </si>
  <si>
    <t>Receitas de Capital</t>
  </si>
  <si>
    <t>2.1.0.0.00.0.0.00.00.00</t>
  </si>
  <si>
    <t>Operações de Crédito</t>
  </si>
  <si>
    <t>2.1.1.0.00.0.0.00.00.00</t>
  </si>
  <si>
    <t>Operações de Crédito - Mercado Interno</t>
  </si>
  <si>
    <t>Contrato FINISA</t>
  </si>
  <si>
    <t>2.1.1.9.00.0.0.00.00.00</t>
  </si>
  <si>
    <t>Outras Operações de Crédito - Mercado Interno</t>
  </si>
  <si>
    <t>2.1.1.9.00.1.0.00.00.00</t>
  </si>
  <si>
    <t>2.1.1.9.00.1.1.00.00.00</t>
  </si>
  <si>
    <t>Outras Operações de Crédito - Mercado Interno - Principal</t>
  </si>
  <si>
    <t>2.1.1.9.00.1.1.03.00.00</t>
  </si>
  <si>
    <t>Pró-Transporte - PAC</t>
  </si>
  <si>
    <t>2.1.1.9.00.1.1.04.00.00</t>
  </si>
  <si>
    <t>PNAFM  - 2ª FASE/2ª ESTAPA</t>
  </si>
  <si>
    <t>2.2.0.0.00.0.0.00.00.00</t>
  </si>
  <si>
    <t>2.2.2.0.00.0.0.00.00.00</t>
  </si>
  <si>
    <t>Alienação de Bens Imóveis</t>
  </si>
  <si>
    <t>2.2.2.0.00.1.0.00.00.00</t>
  </si>
  <si>
    <t>2.2.2.0.00.1.1.00.00.00</t>
  </si>
  <si>
    <t>Alienação de Bens Imóveis - Principal</t>
  </si>
  <si>
    <t>2.2.2.0.00.1.1.01.00.00</t>
  </si>
  <si>
    <t xml:space="preserve">Alienação de Bens Imóveis - Principal - RPPS </t>
  </si>
  <si>
    <t>2.2.2.0.00.1.1.02.00.00</t>
  </si>
  <si>
    <t>Alienação de Bens Imóveis - Principal - Exceto RPPS</t>
  </si>
  <si>
    <t>2.2.2.0.00.1.1.02.01.00</t>
  </si>
  <si>
    <t>2.2.2.0.00.1.2.00.00.00</t>
  </si>
  <si>
    <t>Alienação de Bens Imóveis - Multas e Juros</t>
  </si>
  <si>
    <t>2.2.2.0.00.1.2.02.00.00</t>
  </si>
  <si>
    <t>Alienação de Bens Imóveis - Multas e Juros - Exceto RPPS</t>
  </si>
  <si>
    <t>2.2.2.0.00.1.2.02.01.00</t>
  </si>
  <si>
    <t>2.2.2.0.00.1.3.00.00.00</t>
  </si>
  <si>
    <t>Alienação de Bens Imóveis -Dívida Ativa</t>
  </si>
  <si>
    <t>2.2.2.0.00.1.3.02.00.00</t>
  </si>
  <si>
    <t>Alienação de Bens Imóveis - Dívida Ativa - Exceto RPPS</t>
  </si>
  <si>
    <t>2.2.2.0.00.1.3.02.01.00</t>
  </si>
  <si>
    <t>2.2.2.0.00.1.4.00.00.00</t>
  </si>
  <si>
    <t>Alienação de Bens Imóveis -Multas e Juros - Dívida Ativa</t>
  </si>
  <si>
    <t>2.2.2.0.00.1.4.02.00.00</t>
  </si>
  <si>
    <t>Alienação de Bens Imóveis - Multas e Juros - Dívida Ativa - Exceto RPPS</t>
  </si>
  <si>
    <t>2.2.2.0.00.1.4.02.01.00</t>
  </si>
  <si>
    <t>2.3.0.0.00.0.0.00.00.00</t>
  </si>
  <si>
    <t>Amortização de Empréstimos</t>
  </si>
  <si>
    <t>2.3.0.0.06.0.0.00.00.00</t>
  </si>
  <si>
    <t>Amortização de Empréstimos Contratuais</t>
  </si>
  <si>
    <t>2.3.0.0.06.1.0.00.00.00</t>
  </si>
  <si>
    <t>2.3.0.0.06.1.1.00.00.00</t>
  </si>
  <si>
    <t>Amortização de Empréstimos Contratuais - Principal</t>
  </si>
  <si>
    <t>2.3.0.0.06.1.1.01.00.00</t>
  </si>
  <si>
    <t>2.3.0.0.06.1.2.00.00.00</t>
  </si>
  <si>
    <t>Amortização de Empréstimos Contratuais - Multas e Juros</t>
  </si>
  <si>
    <t>2.3.0.0.06.1.2.01.00.00</t>
  </si>
  <si>
    <t>2.3.0.0.06.1.3.00.00.00</t>
  </si>
  <si>
    <t>Amortização de Empréstimos Contratuais - Dívida Ativa</t>
  </si>
  <si>
    <t>2.3.0.0.06.1.3.01.00.00</t>
  </si>
  <si>
    <t>2.3.0.0.06.1.4.00.00.00</t>
  </si>
  <si>
    <t>Amortização de Empréstimos Contratuais - Dívida Ativa Multas e Juros</t>
  </si>
  <si>
    <t>2.3.0.0.06.1.4.01.00.00</t>
  </si>
  <si>
    <t>2.4.0.0.00.0.0.00.00.00</t>
  </si>
  <si>
    <t>Transferências de Capital</t>
  </si>
  <si>
    <t>2.4.1.0.00.0.0.00.00.00</t>
  </si>
  <si>
    <t>2.4.1.8.00.0.0.00.00.00</t>
  </si>
  <si>
    <t>2.4.1.8.03.0.0.00.00.00</t>
  </si>
  <si>
    <t>Transferências de Recursos do Sistema Único de Saúde - SUS</t>
  </si>
  <si>
    <t>2.4.1.8.03.1.0.00.00.00</t>
  </si>
  <si>
    <t>2.4.1.8.03.1.1.00.00.00</t>
  </si>
  <si>
    <t>Transferências de Recursos do Sistema Único de Saúde - SUS - Principal</t>
  </si>
  <si>
    <t>2.4.1.8.03.1.1.01.00.00</t>
  </si>
  <si>
    <t>Estruturação da Rede de Atenção Básica</t>
  </si>
  <si>
    <t>2.4.1.8.03.1.1.02.00.00</t>
  </si>
  <si>
    <t>Estruturação da Rede Especializada</t>
  </si>
  <si>
    <t>2.4.1.8.05.0.0.00.00.00</t>
  </si>
  <si>
    <t>Transferência de Recursos Destinados a Programas de Educação</t>
  </si>
  <si>
    <t>2.4.1.8.05.1.0.00.00.00</t>
  </si>
  <si>
    <t>2.4.1.8.05.1.1.00.00.00</t>
  </si>
  <si>
    <t>Transferência de Recursos Destinados a Programas de Educação - Principal</t>
  </si>
  <si>
    <t>2.4.1.8.05.1.1.01.00.00</t>
  </si>
  <si>
    <t>FNDE - PAR - Quadra Escola Bernardino</t>
  </si>
  <si>
    <t>1561</t>
  </si>
  <si>
    <t>2.4.1.8.10.0.0.00.00.00</t>
  </si>
  <si>
    <t>Transferência de Convênios da União e de suas Entidades</t>
  </si>
  <si>
    <t>2.4.1.8.10.2.0.00.00.00</t>
  </si>
  <si>
    <t>Transferências de Convênio da União destinadas a Programas de Educação</t>
  </si>
  <si>
    <t>2.4.1.8.10.2.1.00.00.00</t>
  </si>
  <si>
    <t>Transferências de Convênio da União destinadas a Programas de Educação - Principal</t>
  </si>
  <si>
    <t>2.4.1.8.10.2.1.01.00.00</t>
  </si>
  <si>
    <t>FNDE - Proinfancia</t>
  </si>
  <si>
    <t>2.4.1.8.10.2.1.02.00.00</t>
  </si>
  <si>
    <t>Termo Compromisso PAC 203589</t>
  </si>
  <si>
    <t>2.4.1.8.10.2.1.03.00.00</t>
  </si>
  <si>
    <t>Conv. 704173/2010 - Proinfância</t>
  </si>
  <si>
    <t>2.4.1.8.10.2.1.04.00.00</t>
  </si>
  <si>
    <t>FNDE - Termo Compr. PAR 20160105</t>
  </si>
  <si>
    <t>2.4.1.8.10.9.0.00.00.00</t>
  </si>
  <si>
    <t>Outras Transferências de Convênios da União</t>
  </si>
  <si>
    <t>2.4.1.8.10.9.1.00.00.00</t>
  </si>
  <si>
    <t>Outras Transferências de Convênios da União - Principal</t>
  </si>
  <si>
    <t>2.4.1.8.10.9.1.01.00.00</t>
  </si>
  <si>
    <t>Conv. 843615/2017 - Complexo Guarani Atlântico</t>
  </si>
  <si>
    <t>1512</t>
  </si>
  <si>
    <t>2.4.1.8.10.9.1.03.00.00</t>
  </si>
  <si>
    <t>Conv. 845172/2017 - 1ª Etapa Praça Novo Horizonte</t>
  </si>
  <si>
    <t>1513</t>
  </si>
  <si>
    <t>2.4.1.8.10.9.1.04.00.00</t>
  </si>
  <si>
    <t>Conv. 846202/2017 - Revitalização Parque Itaimbé</t>
  </si>
  <si>
    <t>1514</t>
  </si>
  <si>
    <t>2.4.1.8.10.9.1.05.00.00</t>
  </si>
  <si>
    <t>Conv . 872809/2018 - Centro de Convivência</t>
  </si>
  <si>
    <t>1532</t>
  </si>
  <si>
    <t>2.4.1.8.99.0.0.00.00.00</t>
  </si>
  <si>
    <t>2.4.1.8.99.1.0.00.00.00</t>
  </si>
  <si>
    <t>2.4.1.8.99.1.1.00.00.00</t>
  </si>
  <si>
    <t>2.4.1.8.99.1.1.01.00.00</t>
  </si>
  <si>
    <t>2.4.1.8.99.1.1.02.00.00</t>
  </si>
  <si>
    <t>2.4.1.8.99.1.1.03.00.00</t>
  </si>
  <si>
    <t>Contrato 373.425-06 - Modernização Centro de Atividades Multiplas</t>
  </si>
  <si>
    <t>2.4.1.8.99.1.1.04.00.00</t>
  </si>
  <si>
    <t>2.4.1.8.99.1.1.05.00.00</t>
  </si>
  <si>
    <t>2.4.1.8.99.1.1.06.00.00</t>
  </si>
  <si>
    <t>Transferência Minist. Da Integr.Nacional - Ações de Recuperação</t>
  </si>
  <si>
    <t>2.4.1.8.99.1.1.07.00.00</t>
  </si>
  <si>
    <t>Contrato 831537/2016 - Moderniz. e Implant. Academia ao Ar Livre</t>
  </si>
  <si>
    <t>2.4.1.8.99.1.1.08.00.00</t>
  </si>
  <si>
    <t>Contr. 80519/2014 - Aq. Equip. Esportivo</t>
  </si>
  <si>
    <t>2.4.1.8.99.1.1.09.00.00</t>
  </si>
  <si>
    <t>Conr. 818588/2015 - Revit. Praça Dois de Novembro</t>
  </si>
  <si>
    <t>Conr. 860543/2017 - Aquis. Máquina</t>
  </si>
  <si>
    <t>Conr. 861960/2017 - Aquis. Máquina</t>
  </si>
  <si>
    <t>2.4.1.8.99.1.1.12.00.00</t>
  </si>
  <si>
    <t>Conr. 829456/2016 - Infraestr. Urbana Pavimentação</t>
  </si>
  <si>
    <t>2.4.2.0.00.0.0.00.00.00</t>
  </si>
  <si>
    <t>2.4.2.0.00.1.0.00.00.00</t>
  </si>
  <si>
    <t>2.4.2.0.00.1.1.00.00.00</t>
  </si>
  <si>
    <t>Transferências dos Estados e do D.F. e de suas Entidades - Principal</t>
  </si>
  <si>
    <t>2.4.2.0.00.1.1.01.00.00</t>
  </si>
  <si>
    <t>Convênio nº 05/2017 - DEXP - CORSAN</t>
  </si>
  <si>
    <t>2.4.2.0.00.1.1.02.00.00</t>
  </si>
  <si>
    <t>Fundo Pro Saneamento</t>
  </si>
  <si>
    <t>2.4.5.0.00.0.0.00.00.00</t>
  </si>
  <si>
    <t>2.4.5.8.00.0.0.00.00.00</t>
  </si>
  <si>
    <t>2.4.5.8.01.0.0.00.00.00</t>
  </si>
  <si>
    <t>2.4.5.8.01.1.0.00.00.00</t>
  </si>
  <si>
    <t>2.4.5.8.01.1.1.00.00.00</t>
  </si>
  <si>
    <t>Transferências de Outras Instituições Públicas - Principal</t>
  </si>
  <si>
    <t>2.4.5.8.01.1.1.01.00.00</t>
  </si>
  <si>
    <t>Transf. CORSAN - Proc. 027/1.05.0017393-4</t>
  </si>
  <si>
    <t>7.2.0.0.00.0.0.00.00.00</t>
  </si>
  <si>
    <t>7.2.1.0.00.0.0.00.00.00</t>
  </si>
  <si>
    <t>7.2.1.0.04.0.0.00.00.00</t>
  </si>
  <si>
    <t>Contribuições para o Regime Próprio de Previdência Social - RPPS</t>
  </si>
  <si>
    <t>7.2.1.0.04.1.0.00.00.00</t>
  </si>
  <si>
    <t>Contribuição Patronal de Servidor Ativo Civil para o RPPS</t>
  </si>
  <si>
    <t>7.2.1.0.04.1.1.00.00.00</t>
  </si>
  <si>
    <t>Contribuição Patronal de Servidor Ativo Civil para o RPPS - Principal</t>
  </si>
  <si>
    <t>7.2.1.0.04.0.0.01.00.00</t>
  </si>
  <si>
    <t>7.2.1.0.04.0.0.02.00.00</t>
  </si>
  <si>
    <t>7.2.1.0.04.0.0.03.00.00</t>
  </si>
  <si>
    <t>7.2.1.0.04.0.0.04.00.00</t>
  </si>
  <si>
    <t>7.2.1.0.06.0.0.00.00.00</t>
  </si>
  <si>
    <t>Contribuição para os Fundos de Assistência Médica</t>
  </si>
  <si>
    <t>7.2.1.0.06.3.0.00.00.00</t>
  </si>
  <si>
    <t>Contribuição para os Fundos de Assistência Médica dos Servidores Civis</t>
  </si>
  <si>
    <t>7.2.1.0.06.3.1.00.00.00</t>
  </si>
  <si>
    <t>Contribuição para os Fundos de Assistência Médica dos Servidores Civis - Principal</t>
  </si>
  <si>
    <t>7.2.1.0.06.3.1.01.00.00</t>
  </si>
  <si>
    <t>7.2.1.0.06.3.1.02.00.00</t>
  </si>
  <si>
    <t>Contribuição Patronal P/ o Atendim. à Saúde Méd. do Servidor -IPLAN</t>
  </si>
  <si>
    <t>7.2.1.0.06.3.1.03.00.00</t>
  </si>
  <si>
    <t>Contribuição Patronal P/ o Atendim. à Saúde Méd. do Servidor -IPASSP</t>
  </si>
  <si>
    <t>7.2.1.8.00.0.0.00.00.00</t>
  </si>
  <si>
    <t>Contribuições Sociais específicas de Esados, DF, Municípios</t>
  </si>
  <si>
    <t>7.2.1.8.01.0.0.00.00.00</t>
  </si>
  <si>
    <t>7.2.1.8.01.1.0.00.00.00</t>
  </si>
  <si>
    <t>7.2.1.8.01.1.1.00.00.00</t>
  </si>
  <si>
    <t xml:space="preserve">Contribuição Previdenciária Para Amortização do Déficit </t>
  </si>
  <si>
    <t>7.2.1.8.01.1.1.01.00.00</t>
  </si>
  <si>
    <t>7.2.1.8.01.1.1.02.00.00</t>
  </si>
  <si>
    <t>IPTU  - Principal - MDE</t>
  </si>
  <si>
    <t>IPTU  - Principal - ASPS</t>
  </si>
  <si>
    <t>1.1.2.1.01.1.1.02.00.00</t>
  </si>
  <si>
    <t>1.2.1.0.04.2.1.01.00.00</t>
  </si>
  <si>
    <t>1.2.1.0.04.2.1.04.00.00</t>
  </si>
  <si>
    <t>1.2.1.0.06.3.1.06.00.00</t>
  </si>
  <si>
    <t>1.2.1.0.06.3.1.05.00.00</t>
  </si>
  <si>
    <t>1.3.2.1.00.1.1.01.03.14</t>
  </si>
  <si>
    <t>1.9.1.0.99.1.1.98.00.00</t>
  </si>
  <si>
    <t>IPTU - Multas e Juros - Principal - MDE</t>
  </si>
  <si>
    <t>IPTU - Multas e Juros - Principal - ASPS</t>
  </si>
  <si>
    <t>IPTU - Dívida Ativa - Multas e Juros - ASPS</t>
  </si>
  <si>
    <t>ISS - Dívida Ativa - Próprio</t>
  </si>
  <si>
    <t>ISS - Dívida Ativa -Multas e Juros - Próprio</t>
  </si>
  <si>
    <t>1.1.2.1.01.1.1.04.00.00</t>
  </si>
  <si>
    <t>Taxa de Utilização de Área Domínio Púb. - Principal</t>
  </si>
  <si>
    <t>1.1.2.1.01.1.2.02.00.00</t>
  </si>
  <si>
    <t>1.1.2.1.01.1.2.03.00.00</t>
  </si>
  <si>
    <t>Taxa de Licença para Execução de Obras - Multas e Juros</t>
  </si>
  <si>
    <t>1.1.2.1.01.1.2.04.00.00</t>
  </si>
  <si>
    <t>Taxa de Utilização de Área Domínio Púb. - Multas e Juros</t>
  </si>
  <si>
    <t>1.1.2.1.01.1.2.07.00.00</t>
  </si>
  <si>
    <t>Taxas Pelo Poder de Polícia - Multas e Juros</t>
  </si>
  <si>
    <t>1.1.2.1.01.1.3.02.00.00</t>
  </si>
  <si>
    <t>Taxa de Licença para Funcionamento de Estabelecimentos Comerciais,  Industriais e Prestadora de Serviços - Dívida Ativa</t>
  </si>
  <si>
    <t>1.1.2.1.01.1.3.04.00.00</t>
  </si>
  <si>
    <t>Taxa de Utilização de Área de Domínio Público - Dívida Ativa</t>
  </si>
  <si>
    <t>1.1.2.1.01.1.4.01.00.00</t>
  </si>
  <si>
    <t>1.1.2.1.01.1.4.02.00.00</t>
  </si>
  <si>
    <t>1.1.2.1.01.1.4.04.00.00</t>
  </si>
  <si>
    <t>Taxa de Utilização de Área Domínio Púb. - Dívida Ativa - Mult. Juros</t>
  </si>
  <si>
    <t>1.1.2.1.01.1.4.05.00.00</t>
  </si>
  <si>
    <t>Taxa de Aprovação do Proj. Constr. Civil - Dívida Ativa - Mult. Juros</t>
  </si>
  <si>
    <t>1.1.2.1.04.1.2.00.00.00</t>
  </si>
  <si>
    <t>Taxa de Controle e Fiscalização Ambiental - Multas e Juros</t>
  </si>
  <si>
    <t>Taxa de Cemitério - Dívida Ativa</t>
  </si>
  <si>
    <t>Taxa de Limpeza Pública - Dívida Ativa</t>
  </si>
  <si>
    <t>Taxa de Cemitério - Dívida Ativa - Multas e Juros</t>
  </si>
  <si>
    <t>Taxa de Limpeza Pública  - Dívida Ativa - Multas e Juros</t>
  </si>
  <si>
    <t>Taxa de Limpeza Pública - Dívida Ativa - Multas e Juros</t>
  </si>
  <si>
    <t xml:space="preserve">(-) DEDUÇÃO POR RETIFICAÇÃO </t>
  </si>
  <si>
    <t>FONTES DE RECEITA</t>
  </si>
  <si>
    <t>RECEITA REALIZADA</t>
  </si>
  <si>
    <t>PROJEÇÃO DA RECEITA</t>
  </si>
  <si>
    <t>RECEITAS CORRENTES</t>
  </si>
  <si>
    <t>IMPOSTOS, TAXAS E CONTRIBUIÇÕES DE MELHORIA</t>
  </si>
  <si>
    <t>RECEITA DE CONTRIBUIÇÕES</t>
  </si>
  <si>
    <t>RECEITA PATRIMONIAL</t>
  </si>
  <si>
    <t>RECEITA AGROPECUÁRIA</t>
  </si>
  <si>
    <t>RECEITA DE SERVIÇOS</t>
  </si>
  <si>
    <t>TRANSFERÊNCIAS CORRENTES</t>
  </si>
  <si>
    <t>RECEITA DE CAPITAL</t>
  </si>
  <si>
    <t>OPERAÇÕES DE CRÉDITO</t>
  </si>
  <si>
    <t>ALIENAÇÃO DE BENS</t>
  </si>
  <si>
    <t>AMORT. EMPRÉSTIMOS CONCEDIDOS</t>
  </si>
  <si>
    <t>TRANSFERÊNCIA DE CAPITAL</t>
  </si>
  <si>
    <t>OUTRAS RECEITAS DE CAPITAL</t>
  </si>
  <si>
    <t>RECEITAS CORRENTES INTRA ORÇAMENTÁRIAS</t>
  </si>
  <si>
    <t>(-) Renúncia de Receita (-) Outras Deduções</t>
  </si>
  <si>
    <t xml:space="preserve">(-) Parcela contabilizada transferência ao Fundeb </t>
  </si>
  <si>
    <t>RECEITA TOTAL</t>
  </si>
  <si>
    <t>CÁLCULO DA RECEITA CORRENTE LÍQUIDA</t>
  </si>
  <si>
    <t>RECEITA CORRENTE</t>
  </si>
  <si>
    <t>(-) Contr. Plano Seg. Social Servidores</t>
  </si>
  <si>
    <t>(-) Renúncia de Receita Corrente</t>
  </si>
  <si>
    <t>(-) Remuneração dos Investimentos do RPPS</t>
  </si>
  <si>
    <t>(-) Outras receitas diretamente arrec. pelo RPPS</t>
  </si>
  <si>
    <t>(-) Remuneração do Fundo de Assistência à Saúde</t>
  </si>
  <si>
    <t>(-) Compensações Financeiras entre RGPS e RPPS</t>
  </si>
  <si>
    <t xml:space="preserve">(-) IRRF </t>
  </si>
  <si>
    <t>(-) Outras deduções da receita corrente</t>
  </si>
  <si>
    <t xml:space="preserve">(=) RECEITA CORRENTE LÍQUIDA </t>
  </si>
  <si>
    <t>Janeiro</t>
  </si>
  <si>
    <t>Total</t>
  </si>
  <si>
    <t>1.1.1.8.01.4.3.00.00.00</t>
  </si>
  <si>
    <t>Imp. s/ Transmissão "Inter Vivos" Bens Imóv. de Direitos Reais s/ Imóveis - Dívida Ativa</t>
  </si>
  <si>
    <t>1.1.1.8.01.4.3.01.00.00</t>
  </si>
  <si>
    <t>1.1.1.8.01.4.3.02.00.00</t>
  </si>
  <si>
    <t>1.1.1.8.01.4.3.03.00.00</t>
  </si>
  <si>
    <t>1.1.1.8.01.4.4.00.00.00</t>
  </si>
  <si>
    <t>1.1.1.8.01.4.4.01.00.00</t>
  </si>
  <si>
    <t>1.1.1.8.01.4.4.02.00.00</t>
  </si>
  <si>
    <t>1.1.1.8.01.4.4.03.00.00</t>
  </si>
  <si>
    <t>Imp. s/ Transmissão "Inter Vivos" Bens Imóv. de Direitos Reais s/ Imóveis - Multas e Juros da Dívida Ativa</t>
  </si>
  <si>
    <t>PMAQ</t>
  </si>
  <si>
    <t>Ações de Alimentação e Nutrição</t>
  </si>
  <si>
    <t>Atenção de Média Complexidade</t>
  </si>
  <si>
    <t>Teto Financeiro - SUS</t>
  </si>
  <si>
    <t>1.7.1.8.03.2.1.01.01.00</t>
  </si>
  <si>
    <t>1.7.1.8.03.2.1.01.02.00</t>
  </si>
  <si>
    <t>1.7.1.8.03.2.1.01.03.00</t>
  </si>
  <si>
    <t>1.7.1.8.03.2.1.01.04.00</t>
  </si>
  <si>
    <t>1.7.1.8.03.2.1.01.05.00</t>
  </si>
  <si>
    <t>Centros de Referência em Saúde do Trabalhador</t>
  </si>
  <si>
    <t>Teto Municipal rede de  Urgência - UPA</t>
  </si>
  <si>
    <t>1.7.1.8.03.2.1.01.0600</t>
  </si>
  <si>
    <t xml:space="preserve">Teto Municipal Rede Saúde Mental </t>
  </si>
  <si>
    <t>1.7.1.8.03.3.1.01.01.00</t>
  </si>
  <si>
    <t>1.7.1.8.03.3.1.01.02.00</t>
  </si>
  <si>
    <t xml:space="preserve">Piso Fixo de Vigilância e Promoção da Saúde </t>
  </si>
  <si>
    <t>1.7.1.8.03.3.1.01.03.00</t>
  </si>
  <si>
    <t>Assistência Farmacêutica Básica</t>
  </si>
  <si>
    <t>1.7.2.8.10.9.1.10.00.00</t>
  </si>
  <si>
    <t>1.7.2.8.10.9.2.11.00.00</t>
  </si>
  <si>
    <t>Convênio SEDAC 88/2018 - Mais Cultura/Biblioteca Viva RS</t>
  </si>
  <si>
    <t>1548</t>
  </si>
  <si>
    <t>1.9.2.8.00.0.0.00.00.00</t>
  </si>
  <si>
    <t>1.9.2.8.02.0.0.00.00.00</t>
  </si>
  <si>
    <t>Indenizações, Restituições e Ressarcimentos - Específicas pra Estados /DF/Municípios</t>
  </si>
  <si>
    <t>Restituições - Específicas pra Estados /DF/Municípios</t>
  </si>
  <si>
    <t>1.9.2.8.02.9.0.00.00.00</t>
  </si>
  <si>
    <t>Outras Restituições - Específicas pra Estados /DF/Municípios - Não Especificadas Anteriormente</t>
  </si>
  <si>
    <t>1.9.2.8.02.9.1.00.00.00</t>
  </si>
  <si>
    <t>Outras Restituições - Não Especificadas Anteriormente - Principal</t>
  </si>
  <si>
    <t>1.9.2.8.02.9.1.01.00.00</t>
  </si>
  <si>
    <t>1.9.2.8.02.9.1.02.00.00</t>
  </si>
  <si>
    <t>1.9.2.8.02.9.1.03.00.00</t>
  </si>
  <si>
    <t>1.9.2.8.02.9.1.04.00.00</t>
  </si>
  <si>
    <t>1.9.2.8.02.9.1.06.00.00</t>
  </si>
  <si>
    <t>1.9.2.8.02.9.1.07.00.00</t>
  </si>
  <si>
    <t>Outras Restituições - Não Especificadas Anteriormente - Multas e Juros de Mora</t>
  </si>
  <si>
    <t>1.9.2.8.02.9.2.00.00.00</t>
  </si>
  <si>
    <t>1.9.2.8.02.9.2.01.00.00</t>
  </si>
  <si>
    <t>1.9.2.8.02.9.2.02.00.00</t>
  </si>
  <si>
    <t>1.9.2.8.02.9.2.04.00.00</t>
  </si>
  <si>
    <t>1.9.2.8.02.9.3.00.00.00</t>
  </si>
  <si>
    <t>Outras Restituições - Não Especificadas Anteriormente - Dívida Ativa</t>
  </si>
  <si>
    <t>1.9.2.8.02.9.3.01.00.00</t>
  </si>
  <si>
    <t>1.9.2.8.02.9.3.02.00.00</t>
  </si>
  <si>
    <t>1.9.2.8.02.9.3.04.00.00</t>
  </si>
  <si>
    <t>1.9.2.8.02.9.3.05.00.00</t>
  </si>
  <si>
    <t>Outras Restituições - Não Especificadas Anteriormente - Multas e Juros da Dívida Ativa</t>
  </si>
  <si>
    <t>Contribuições Sociais específicas de Estados, DF, Municípios</t>
  </si>
  <si>
    <t>7.9.0.0.00.0.0.00.00.00</t>
  </si>
  <si>
    <t>7.9.9.0.00.0.0.00.00.00</t>
  </si>
  <si>
    <t>7.9.9.0.01.0.0.00.00.00</t>
  </si>
  <si>
    <t>Aportes Periódicos para Amortização do Déficit Atuarial do RPPS</t>
  </si>
  <si>
    <t>7.9.9.0.01.1.0.00.00.00</t>
  </si>
  <si>
    <t>7.9.9.0.01.1.1.00.00.00</t>
  </si>
  <si>
    <t>Aportes Periódicos para Amortização do Déficit Atuarial do RPPS - Principal</t>
  </si>
  <si>
    <t>7.9.9.0.01.1.1.01.00.00</t>
  </si>
  <si>
    <t>Amortização do déficit Atuarial - Executivo</t>
  </si>
  <si>
    <t>7.9.9.0.01.1.1.02.00.00</t>
  </si>
  <si>
    <t>Amortização do déficit Atuarial - Legislativo</t>
  </si>
  <si>
    <t>Taxa de Limpeza Pública - Dívida Ativa- Multas e Juros</t>
  </si>
  <si>
    <t>1.1.2.8.01.1.1..00.00.00</t>
  </si>
  <si>
    <t>Taxa de Controle e Fiscalização Ambiental - Dívida Ativa -  Multas e Juros</t>
  </si>
  <si>
    <t>Multas Previstas na Legislação Sanitária - Dívida Ativa - Multas e Juros</t>
  </si>
  <si>
    <t>IRRF - Outros Rendimentos - Principal - Poder Legislativo</t>
  </si>
  <si>
    <t>1.1.1.3.03.4.1.02.00.00</t>
  </si>
  <si>
    <t>1.1.1.3.03.4.1.01.02.01.00</t>
  </si>
  <si>
    <t>IRRF - Outros Rendimentos - Principal Poder Legislativo - Próprio</t>
  </si>
  <si>
    <t>1.1.1.3.03.4.1.01.02.02.00</t>
  </si>
  <si>
    <t>1.1.1.3.03.4.1.01.02.03.00</t>
  </si>
  <si>
    <t>IRRF - Outros Rendimentos - Principal Poder  Legislativo - MDE</t>
  </si>
  <si>
    <t>IRRF - Outros Rendimentos - Principal Poder  Legislativo - ASPS</t>
  </si>
  <si>
    <t>1.3.2.1.00.1.1.01.99.45</t>
  </si>
  <si>
    <t>Rec. Rem. de Dep. Banc. -  Conv. Sedac 27/2017</t>
  </si>
  <si>
    <t>1.3.6.0.01.1.1.02.00.00</t>
  </si>
  <si>
    <t>Cessão Direitos Pagamentos - Folha de Pagamento</t>
  </si>
  <si>
    <t>1.9.2.8.02.9.2.05.00.00</t>
  </si>
  <si>
    <t>2.4.2.8.00.0.0.00.00.00</t>
  </si>
  <si>
    <t>Transferências dos Estados, Distrito Federal e de suas Entidades</t>
  </si>
  <si>
    <t>2.4.2.8.03.0.0.00.00.00</t>
  </si>
  <si>
    <t>2.4.2.8.03.1.0.00.00.00</t>
  </si>
  <si>
    <t>2.4.2.8.03.1.1.00.00.00</t>
  </si>
  <si>
    <t>2.4.2.8.03.1.1.10.00.00</t>
  </si>
  <si>
    <t>Construção e Ampliação de Unidades Básicas de Saúde</t>
  </si>
  <si>
    <t>2.4.2.8.99.0.0.00.00.00</t>
  </si>
  <si>
    <t>2.4.2.8.99.1.0.00.00.00</t>
  </si>
  <si>
    <t>2.4.2.8.99.1.1.00.00.00</t>
  </si>
  <si>
    <t>2.4.2.8.99.1.1.01.00.00</t>
  </si>
  <si>
    <t>1.9.2.8.02.9.1.08.00.00</t>
  </si>
  <si>
    <t>Restituições de Recursos da SMS - FMS</t>
  </si>
  <si>
    <t>1.9.2.8.02.9.1.09.00.00</t>
  </si>
  <si>
    <t>Restituições Custeio SUS</t>
  </si>
  <si>
    <t>Taxa de Controle e Fiscalização Ambiental - Dívida Ativa</t>
  </si>
  <si>
    <t>1.2.1.9.00.0.0.00.00.00</t>
  </si>
  <si>
    <t>1.2.1.9.99.0.0.00.00.00</t>
  </si>
  <si>
    <t>Demais Contribuições Sociais</t>
  </si>
  <si>
    <t>1.2.1.9.99.1.0.00.00.00</t>
  </si>
  <si>
    <t>1.2.1.9.99.1.1.00.00.00</t>
  </si>
  <si>
    <t>Demais Contribuições Sociais - Principal</t>
  </si>
  <si>
    <t>1.2.1.9.99.1.1.03.00.00</t>
  </si>
  <si>
    <t>1.2.1.9.99.1.1.03.01.00</t>
  </si>
  <si>
    <t>1.2.1.9.99.1.1.03.02.00</t>
  </si>
  <si>
    <t>1.2.1.9.99.1.1.03.03.00</t>
  </si>
  <si>
    <t>1.2.1.9.99.1.1.03.04.00</t>
  </si>
  <si>
    <t>1.2.1.9.99.1.1.03.05.00</t>
  </si>
  <si>
    <t>1.2.1.9.99.1.1.03.06.00</t>
  </si>
  <si>
    <t>1.3.2.1.00.1.1.01.08.21</t>
  </si>
  <si>
    <t>1551</t>
  </si>
  <si>
    <t>1.3.2.1.00.1.1.01.99.48</t>
  </si>
  <si>
    <t>1527</t>
  </si>
  <si>
    <t>1528</t>
  </si>
  <si>
    <t>1.3.2.1.00.1.1.01.99.50</t>
  </si>
  <si>
    <t>Rec. Rem. de Dep. Banc. - Conv. Aeroporto</t>
  </si>
  <si>
    <t>1552</t>
  </si>
  <si>
    <t>1.7.1.0.00.1.1.02.00.00</t>
  </si>
  <si>
    <t>1.7.1.8.05.9.1.06.00.00</t>
  </si>
  <si>
    <t>FNDE - Precatórios do FUNDEF</t>
  </si>
  <si>
    <t>1.7.7.0.00.1.1.03.00.00</t>
  </si>
  <si>
    <t>Doações em Benefício do Turismo - PF</t>
  </si>
  <si>
    <t>1550</t>
  </si>
  <si>
    <t>1.9.1.0.01.1.2.04.06.00</t>
  </si>
  <si>
    <t>2.1.1.9.00.1.1.06.00.00</t>
  </si>
  <si>
    <t>Contrato 519.627-63 FINISA</t>
  </si>
  <si>
    <t>2.1.1.9.00.1.1.01.00.00</t>
  </si>
  <si>
    <t>2.4.5.8.01.1.1.02.00.00</t>
  </si>
  <si>
    <t>Transf. Minist. Publ. Trab. - EMEF's Martinho Lutero e D. Ivo Sartori</t>
  </si>
  <si>
    <t>2.4.5.8.01.1.1.03.00.00</t>
  </si>
  <si>
    <t>Transf. Minist. Publ. Trab. - EMEI Vila Jardim</t>
  </si>
  <si>
    <t>CPSSS Patronal - Servidor Civil Ativo - Pensionistas - Principal</t>
  </si>
  <si>
    <t>CPSSS Patronal - Servidor Civil Ativo</t>
  </si>
  <si>
    <t>7.2.1.8.03.0.0.00.00.00</t>
  </si>
  <si>
    <t>7.2.1.8.03.1.0.00.00.00</t>
  </si>
  <si>
    <t>7.2.1.8.03.1.1.00.00.00</t>
  </si>
  <si>
    <t>7.2.1.8.03.1.1.01.00.00</t>
  </si>
  <si>
    <t>7.2.1.8.03.1.1.02.00.00</t>
  </si>
  <si>
    <t>7.2.1.8.03.1.1.03.00.00</t>
  </si>
  <si>
    <t>7.2.1.8.03.1.1.04.00.00</t>
  </si>
  <si>
    <t>1547</t>
  </si>
  <si>
    <t>1.3.2.1.00.1.1.01.99.52</t>
  </si>
  <si>
    <t>1536</t>
  </si>
  <si>
    <t>1.9.2.8.02.9.1.10.00.00</t>
  </si>
  <si>
    <t>Restituições - SMS</t>
  </si>
  <si>
    <t>2.2.1.0.00.0.0.00.00.00</t>
  </si>
  <si>
    <t>Alienação de Bens Móveis</t>
  </si>
  <si>
    <t>2.2.1.3.00.0.0.00.00.00</t>
  </si>
  <si>
    <t>Alienação de Bens Móveis e Semoventes</t>
  </si>
  <si>
    <t>2.2.1.3.00.1.0.00.00.00</t>
  </si>
  <si>
    <t>2.2.1.3.00.1.1.00.00.00</t>
  </si>
  <si>
    <t>Alienação de Bens Móveis e Semoventes - Principal</t>
  </si>
  <si>
    <t>Alienação de Bens Móveis e Semoventes - Principal - Exceto RPPS</t>
  </si>
  <si>
    <t>2.2.1.3.00.1.1.02.00.00</t>
  </si>
  <si>
    <t>2.2.1.3.00.1.1.02.01.00</t>
  </si>
  <si>
    <t>2.2.1.3.00.1.1.02.02.00</t>
  </si>
  <si>
    <t>Alienação de Máquinas e Equipamentos</t>
  </si>
  <si>
    <t>2.2.1.3.00.1.1.02.03.00</t>
  </si>
  <si>
    <t>Alienação de Bens - Diversos Bens Móveis</t>
  </si>
  <si>
    <t>2.4.1.8.99.1.1.16.00.00</t>
  </si>
  <si>
    <t>Contr. 872761/2018 - Aquisição de Máquinas</t>
  </si>
  <si>
    <t>2.4.1.8.99.1.1.19.00.00</t>
  </si>
  <si>
    <t>Contr. 882336/2018 - Aquisição de Máquinas</t>
  </si>
  <si>
    <t>1.3.2.1.00.1.1.01.99.51</t>
  </si>
  <si>
    <t>Rec. Rem. de Dep. Banc. - Contr. 882336/2018 Aquisição de Máquinas</t>
  </si>
  <si>
    <t>1.3.2.1.00.1.1.01.99.53</t>
  </si>
  <si>
    <t>Rec. Rem. de Dep. Banc. - FUNPROSM</t>
  </si>
  <si>
    <t>2.4.1.8.99.1.1.15.00.00</t>
  </si>
  <si>
    <t>Contr. 872554/2018 - Aquisição de Veículos - Setor Agropecuário</t>
  </si>
  <si>
    <t>1535</t>
  </si>
  <si>
    <t>7.2.1.9.00.0.0.00.00.00</t>
  </si>
  <si>
    <t>7.2.1.9.99.0.0.00.00.00</t>
  </si>
  <si>
    <t>Demais Constribuições Sociais</t>
  </si>
  <si>
    <t>7.2.1.9.99.1.0.00.00.00</t>
  </si>
  <si>
    <t>7.2.1.9.99.1.1.00.00.00</t>
  </si>
  <si>
    <t>Demais Constribuições Sociais Principal</t>
  </si>
  <si>
    <t>7.2.1.9.99.1.1.03.00.00</t>
  </si>
  <si>
    <t xml:space="preserve">Contribuição para Fundo de Assistência Médica </t>
  </si>
  <si>
    <t>7.2.1.9.99.1.1.03.02.00.00</t>
  </si>
  <si>
    <t>Contribuição Patronal  Saúde Méd.  Servidor -Exec</t>
  </si>
  <si>
    <t>7.2.1.9.99.1.1.03.03.00.00</t>
  </si>
  <si>
    <t>7.2.1.9.99.1.1.03.04.00.00</t>
  </si>
  <si>
    <t>Contribuição Patronal Saúde Méd. do Servidor -IPLAN</t>
  </si>
  <si>
    <t>Contribuição Patronal  Saúde Méd. do Servidor -IPASSP</t>
  </si>
  <si>
    <t>1.9.2.8.02.9.4.00.00.00</t>
  </si>
  <si>
    <t>1.9.2.8.02.9.4.01.00.00</t>
  </si>
  <si>
    <t>1.9.2.8.02.9.4.02.00.00</t>
  </si>
  <si>
    <t>1.9.2.8.02.9.4.04.00.00</t>
  </si>
  <si>
    <t>1.9.2.8.02.9.4.05.00.00</t>
  </si>
  <si>
    <t>1515</t>
  </si>
  <si>
    <t>1516</t>
  </si>
  <si>
    <t>1517</t>
  </si>
  <si>
    <t>1525</t>
  </si>
  <si>
    <t>1526</t>
  </si>
  <si>
    <t>1553</t>
  </si>
  <si>
    <t>Contrato 869823/2018 - Cenro de Eventos - Jóckei Club</t>
  </si>
  <si>
    <t>1541</t>
  </si>
  <si>
    <t>Contrato 869820/2018 - Revitalização Parque Itaimbé</t>
  </si>
  <si>
    <t>1545</t>
  </si>
  <si>
    <t>1539</t>
  </si>
  <si>
    <t>Contrato 874567/2018  - Reforma da Guarani Atlântico</t>
  </si>
  <si>
    <t>Contrato 874564/2018 -  Modernização da Quadra Ginásio Oreco</t>
  </si>
  <si>
    <t>1540</t>
  </si>
  <si>
    <t>1554</t>
  </si>
  <si>
    <t>Contrato 874560/2018 - Cobertura Quadra de Esportes EMEF Santa Flora</t>
  </si>
  <si>
    <t>Contrato 869822/2018 - Constr. Praça T. Neves</t>
  </si>
  <si>
    <t>1546</t>
  </si>
  <si>
    <t>Contrato 874563/2018 - Academias ao Ar Livre</t>
  </si>
  <si>
    <t>1543</t>
  </si>
  <si>
    <t>Contrato 869821/2018 - Revit. Prça Ademar Antonio Cantarelli</t>
  </si>
  <si>
    <t>1544</t>
  </si>
  <si>
    <t>1542</t>
  </si>
  <si>
    <t xml:space="preserve">Contrato 875343/2018 - Pista de Skate </t>
  </si>
  <si>
    <t>2.4.1.8.99.1.1.14.00.00</t>
  </si>
  <si>
    <t>1534</t>
  </si>
  <si>
    <t>2.4.1.8.99.1.1.17.00.00</t>
  </si>
  <si>
    <t>2.4.1.8.99.1.1.18.00.00</t>
  </si>
  <si>
    <t>1537</t>
  </si>
  <si>
    <t>2.1.1.9.00.1.1.07.00.00</t>
  </si>
  <si>
    <t>2.4.1.8.99.1.1.33.00.00</t>
  </si>
  <si>
    <t>2.4.1.8.99.1.1.34.00.00</t>
  </si>
  <si>
    <t>2.4.1.8.99.1.1.35.00.00</t>
  </si>
  <si>
    <t>Contrato 846153/2017 - Pav. Av. Rodolpho Behr</t>
  </si>
  <si>
    <t>2.4.1.8.99.1.1.28.00.00</t>
  </si>
  <si>
    <t>2.4.1.8.99.1.1.29.00.00</t>
  </si>
  <si>
    <t>Contrato 846317/2017 - Pav. Rua Pedro Figueira</t>
  </si>
  <si>
    <t>2.4.1.8.99.1.1.30.00.00</t>
  </si>
  <si>
    <t>2.4.1.8.99.1.1.31.00.00</t>
  </si>
  <si>
    <t>Contrato 866486/2018 - Pav. Rua Lagranha Domingues</t>
  </si>
  <si>
    <t>2.4.1.8.99.1.1.32.00.00</t>
  </si>
  <si>
    <t>Contrato 866479/2018 - Pav. Rua General Câmara</t>
  </si>
  <si>
    <t>2.4.1.8.99.1.1.22.00.00</t>
  </si>
  <si>
    <t>2.4.1.8.99.1.1.26.00.00</t>
  </si>
  <si>
    <t>2.4.1.8.99.1.1.20.00.00</t>
  </si>
  <si>
    <t>2.4.1.8.99.1.1.21.00.00</t>
  </si>
  <si>
    <t>2.4.1.8.99.1.1.36.00.00</t>
  </si>
  <si>
    <t>2.4.1.8.99.1.1.27.00.00</t>
  </si>
  <si>
    <t>2.4.1.8.99.1.1.24.00.00</t>
  </si>
  <si>
    <t>2.4.1.8.99.1.1.25.00.00</t>
  </si>
  <si>
    <t>2.4.1.8.99.1.1.23.00.00</t>
  </si>
  <si>
    <t>Contrato 846303/2017 - Pav. Das Ruas da Vila Nsa Senhora do Trabalho</t>
  </si>
  <si>
    <t>Contrato 845172/2017 - 1ª Etapa Praça Novo Horizonte</t>
  </si>
  <si>
    <t>Contrato 846202/2017 - Revitalização Parque Itaimbé</t>
  </si>
  <si>
    <t>Contrato 872809/2018 - Centro de Convivência</t>
  </si>
  <si>
    <t>2023</t>
  </si>
  <si>
    <t xml:space="preserve">IRRF - Outros Rendimentos - Principal - Poder Legislativo </t>
  </si>
  <si>
    <t>1.1.1.3.03.4.1.02.01.00</t>
  </si>
  <si>
    <t>1.1.1.3.03.4.1.02.02.00</t>
  </si>
  <si>
    <t>1.1.1.3.03.4.1.02.03.00</t>
  </si>
  <si>
    <t>ITBI -  Próprio</t>
  </si>
  <si>
    <t>ITBI -  MDE</t>
  </si>
  <si>
    <t>Imp. s/ Transmissão "Inter Vivos" Bens Imóv. de Direitos Reais s/ Imóveis - Multa e Juros de Mora da Dívida Ativa</t>
  </si>
  <si>
    <t>1.1.2.8.02.0.0.00.00.00</t>
  </si>
  <si>
    <t>1.1.2.8.02.9.0.00.00.00</t>
  </si>
  <si>
    <t xml:space="preserve">Taxas pela Prestação de Serviços - Outras </t>
  </si>
  <si>
    <t>1.1.2.8.02.9.1.00.00.00</t>
  </si>
  <si>
    <t>Taxas pela Prestação de Serviços - Outras - Principal</t>
  </si>
  <si>
    <t>1.1.2.8.02.9.1.01.00.00</t>
  </si>
  <si>
    <t>1.1.2.8.02.9.1.02.00.00</t>
  </si>
  <si>
    <t>1.1.2.8.02.9.1.03.00.00</t>
  </si>
  <si>
    <t>1.1.2.8.02.9.1.04.00.00</t>
  </si>
  <si>
    <t>1.1.2.8.02.9.1.05.00.00</t>
  </si>
  <si>
    <t>1.1.2.8.02.9.1.06.00.00</t>
  </si>
  <si>
    <t>1.1.2.8.02.9.2.00.00.00</t>
  </si>
  <si>
    <t>Taxas pela Prestação de Serviços - Outras - Multas e Juros</t>
  </si>
  <si>
    <t>1.1.2.8.02.9.2.01.00.00</t>
  </si>
  <si>
    <t>1.1.2.8.02.9.2.02.00.00</t>
  </si>
  <si>
    <t>1.1.2.8.02.9.2.03.00.00</t>
  </si>
  <si>
    <t>1.1.2.8.02.9.2.04.00.00</t>
  </si>
  <si>
    <t>1.1.2.8.02.9.2.05.00.00</t>
  </si>
  <si>
    <t>1.1.2.8.02.9.2.06.00.00</t>
  </si>
  <si>
    <t>1.1.2.8.02.9.3.00.00.00</t>
  </si>
  <si>
    <t>1.1.2.8.02.9.3.01.00.00</t>
  </si>
  <si>
    <t>1.1.2.8.02.9.3.02.00.00</t>
  </si>
  <si>
    <t>1.1.2.8.02.9.3.03.00.00</t>
  </si>
  <si>
    <t>1.1.2.8.02.9.3.04.00.00</t>
  </si>
  <si>
    <t>1.1.2.8.02.9.3.05.00.00</t>
  </si>
  <si>
    <t>1.1.2.8.02.9.3.06.00.00</t>
  </si>
  <si>
    <t>1.1.2.8.02.9.4.00.00.00</t>
  </si>
  <si>
    <t>1.1.2.8.02.9.4.01.00.00</t>
  </si>
  <si>
    <t>1.1.2.8.02.9.4.02.00.00</t>
  </si>
  <si>
    <t>1.1.2.8.02.9.4.03.00.00</t>
  </si>
  <si>
    <t>1.1.2.8.02.9.4.04.00.00</t>
  </si>
  <si>
    <t>1.1.2.8.02.9.4.05.00.00</t>
  </si>
  <si>
    <t>1.1.2.8.02.9.4.06.00.00</t>
  </si>
  <si>
    <t>CPSSS do Servidor Civil Inativo</t>
  </si>
  <si>
    <t>Rec. Rem. de Dep. Banc. - FNDE  Precatórios FUNDEF</t>
  </si>
  <si>
    <t>Rec. Rem. de Dep. Banc. - Conv. SEDAC 27/2017</t>
  </si>
  <si>
    <t>1.3.2.1.00.1.1.01.99.47</t>
  </si>
  <si>
    <t>Rec. Rem. de Dep. Banc. - Contr. 872554/2018 - Aquis. Veículo</t>
  </si>
  <si>
    <t>Rec. Rem. de Dep. Banc. - Transf. MPT EMEF'S Matinho Lutero e D</t>
  </si>
  <si>
    <t>Rec. Rem. de Dep. Banc. -  Convênio Aeroporto</t>
  </si>
  <si>
    <t>Rec. Rem. de Dep. Banc. - Contr. 882336/2018 - Aquis. Máquinas</t>
  </si>
  <si>
    <t>Rec. Rem. de Dep. Banc. - Contr. 872761/2018 Aquis. Máq.</t>
  </si>
  <si>
    <t>1.3.2.1.00.1.1.01.99.54</t>
  </si>
  <si>
    <t>Rec. Rem. de Dep. Banc. - FUNDETUR</t>
  </si>
  <si>
    <t>1.3.2.1.00.1.1.01.99.55</t>
  </si>
  <si>
    <t>Rec. Rem. de Dep. Banc. - Contr. 871629/2018 - Aquisição Veículo</t>
  </si>
  <si>
    <t>1.3.2.1.00.1.1.01.99.56</t>
  </si>
  <si>
    <t>Rec. Rem. de Dep. Banc. - Conv. 872342/2018</t>
  </si>
  <si>
    <t>1.3.2.1.00.1.1.01.99.57</t>
  </si>
  <si>
    <t>Rec. Rem. de Dep. Banc. - Contr. 866486/2019 Ações Infra</t>
  </si>
  <si>
    <t>1.3.2.1.00.1.1.01.99.58</t>
  </si>
  <si>
    <t>Rec. Rem. de Dep. Banc. -  Cont. 866479/2018 Ações Infra</t>
  </si>
  <si>
    <t>1.3.2.1.00.4.1.05.00.00</t>
  </si>
  <si>
    <t>1.6.4.0.00.0.0.00.00.00</t>
  </si>
  <si>
    <t>Serviços e Atividades Financeiras</t>
  </si>
  <si>
    <t>1.6.4.0.01.0.0.00.00.00</t>
  </si>
  <si>
    <t>Retorno de Operações, Juros e Encargos Financeiros</t>
  </si>
  <si>
    <t>1.6.4.0.01.1.0.00.00.00</t>
  </si>
  <si>
    <t>1.6.4.0.01.1.2.00.00.00</t>
  </si>
  <si>
    <t>Retorno de Operações, Juros e Enc.Financeiros - Multa e Juros</t>
  </si>
  <si>
    <t>1.6.4.0.01.1.2.01.00.00</t>
  </si>
  <si>
    <t>Multas e Juros de Financiamento à Agricultores</t>
  </si>
  <si>
    <t>1.6.4.0.01.1.4.00.00.00</t>
  </si>
  <si>
    <t>Retorno de Operações, Juros e Enc.Financeiros - M/J Dívida Ativa</t>
  </si>
  <si>
    <t>1.7.1.8.03.1.1.01.06.00</t>
  </si>
  <si>
    <t>Emendas Parlamentares</t>
  </si>
  <si>
    <t>1.7.1.8.99.1.1.06.00.00</t>
  </si>
  <si>
    <t>Cessão Onerosa - Pré-Sal</t>
  </si>
  <si>
    <t>1558</t>
  </si>
  <si>
    <t>1.7.2.8.10.9.1.11.00.00</t>
  </si>
  <si>
    <t>Doações em Benefício do Turismo</t>
  </si>
  <si>
    <t>1.9.2.8.02.9.1.04.01.00</t>
  </si>
  <si>
    <t>1.9.2.8.02.9.1.04.02.00</t>
  </si>
  <si>
    <t>1.9.2.8.02.9.1.04.03.00</t>
  </si>
  <si>
    <t>Restituição pelo Pagamento Indevido - IPASSP Saúde</t>
  </si>
  <si>
    <t>1.9.2.8.02.9.1.11.00.00</t>
  </si>
  <si>
    <t>1.9.2.8.02.9.1.12.00.00</t>
  </si>
  <si>
    <t>Restituições - FMDCA</t>
  </si>
  <si>
    <t>1.9.2.8.02.9.1.13.00.00</t>
  </si>
  <si>
    <t>1.9.9.0.99.1.1.95.00.00</t>
  </si>
  <si>
    <t>Outras Receitas - FNAS Prot. Social Especial</t>
  </si>
  <si>
    <t>1.9.9.0.99.1.1.96.00.00</t>
  </si>
  <si>
    <t>Outras Receitas CEREST</t>
  </si>
  <si>
    <t>1.9.9.0.99.1.1.97.00.00</t>
  </si>
  <si>
    <t>Outras Receitas FUNDELL</t>
  </si>
  <si>
    <t>2.1.1.8.00.0.0.00.00.00</t>
  </si>
  <si>
    <t>Operações de Crédito - Mercado Interno - Estados/DF/Municípios</t>
  </si>
  <si>
    <t>2.1.1.8.01.0.0.00.00.00</t>
  </si>
  <si>
    <t>Operações de Crédito Internas de  Estados/DF/Municípios</t>
  </si>
  <si>
    <t>2.1.1.8.01.5.0.00.00.00</t>
  </si>
  <si>
    <t>Operações de Crédito  Internas Programas Modern. Adm Pública</t>
  </si>
  <si>
    <t>2.1.1.8.01.5.1.00.00.00</t>
  </si>
  <si>
    <t>Oper. de Créd. Internas Progr. Modern. Adm Pública - Principal</t>
  </si>
  <si>
    <t>Contrato CEF Avançar Cidades</t>
  </si>
  <si>
    <t>2.4.1.8.99.1.1.10.00.00</t>
  </si>
  <si>
    <t>2.4.1.8.99.1.1.11.00.00</t>
  </si>
  <si>
    <t>Contr. 871629/2018 - Aquisição de Veículos SIM</t>
  </si>
  <si>
    <t>Contr. 872342/2018 - Aquisição de Máquinas</t>
  </si>
  <si>
    <t xml:space="preserve">Contr. 871130/2018 - Constr. Infr. Comer. Agrop. </t>
  </si>
  <si>
    <t>Contr. 866486/2018 - Pav. Rua Lagranha Domingues</t>
  </si>
  <si>
    <t>Contr. 866479/2018 -Pav. Rua General Câmara</t>
  </si>
  <si>
    <t>Transf. dos Estados e do Distrito Federal e de suas Entidades</t>
  </si>
  <si>
    <t>2.4.2.0.00.1.1.04.00.00</t>
  </si>
  <si>
    <t>Contrato CORSAN Obra de Interligação entre BR 392 e a 287</t>
  </si>
  <si>
    <t>1.3.2.1.00.1.1.01.99.46</t>
  </si>
  <si>
    <t>1538</t>
  </si>
  <si>
    <t>1.3.2.1.00.1.1.01.99.59</t>
  </si>
  <si>
    <t>Rec. Rem. de Dep. Banc. - Cont. 845172/2017 - Pr. Novo Horizonte</t>
  </si>
  <si>
    <t>1.3.2.1.00.1.1.01.99.60</t>
  </si>
  <si>
    <t>Rec. Rem. de Dep. Banc. - Cont. 846153/2017 - Pav. Rodolpho Behr</t>
  </si>
  <si>
    <t>1.6.4.0.01.1.4.01.00.00</t>
  </si>
  <si>
    <t>1.6.4.0.01.1.4.02.00.00</t>
  </si>
  <si>
    <t>1.3.2.1.00.1.1.01.99.69</t>
  </si>
  <si>
    <t>M/J de D.A. Alienação Imóveis Urbanos</t>
  </si>
  <si>
    <t>1.7.1.8.03.2.1.01.07.00</t>
  </si>
  <si>
    <t>1.7.1.8.03.2.1.01.06.00</t>
  </si>
  <si>
    <t>Serviço de Fisioterapia</t>
  </si>
  <si>
    <t>Restituições FMDCA</t>
  </si>
  <si>
    <t>1.9.2.8.02.9.1.14.00.00</t>
  </si>
  <si>
    <t>Restituições - Doação MP</t>
  </si>
  <si>
    <t>Restituição de Auxílios</t>
  </si>
  <si>
    <t>1.9.2.8.02.9.2.11.00.00</t>
  </si>
  <si>
    <t>1.9.2.8.02.9.4.11.00.00</t>
  </si>
  <si>
    <t>1.9.2.8.02.9.3.11.00.00</t>
  </si>
  <si>
    <t>Contr. 846153/2017 - Pavim. Av. Rodolpho Bher</t>
  </si>
  <si>
    <t>1.6.1.0.00.0.0.00.00.00</t>
  </si>
  <si>
    <t>Serviços Administrativos e Comerciais Gerais</t>
  </si>
  <si>
    <t>1.6.1.0.02.0.0.00.00.00</t>
  </si>
  <si>
    <t>Inscrição em Concursos e Processos Seletivos</t>
  </si>
  <si>
    <t>1.6.1.0.02.1.0.00.00.00</t>
  </si>
  <si>
    <t>1.6.1.0.02.1.1.00.00.00</t>
  </si>
  <si>
    <t>Inscrição em Concursos e Processos Seletivos - Principal</t>
  </si>
  <si>
    <t>1.7.1.8.03.1.1.01.07.00</t>
  </si>
  <si>
    <t>Transferência Emergencial COVID-19</t>
  </si>
  <si>
    <t>Transferências de Recursos SUS - Bloco Invest. Rede de Serv. Público de Saúde</t>
  </si>
  <si>
    <t>2.4.1.8.04.0.0.00.00.00</t>
  </si>
  <si>
    <t>2.4.1.8.04.1.0.00.00.00</t>
  </si>
  <si>
    <t>Transferências de Recursos do SUS - Atenção Básica</t>
  </si>
  <si>
    <t>Transferências de Recursos do SUS - Atenção Básica - Principal</t>
  </si>
  <si>
    <t>2.4.1.8.04.1.1.01.00.00</t>
  </si>
  <si>
    <t>2.4.1.8.04.1.1.00.00.00</t>
  </si>
  <si>
    <t>Recursos de Emendas Parlamentares</t>
  </si>
  <si>
    <t>2.4.1.8.04.5.0.00.00.00</t>
  </si>
  <si>
    <t>Transferências de Recursos do SUS - Gestão do SUS</t>
  </si>
  <si>
    <t>2.4.1.8.04.5.1.00.00.00</t>
  </si>
  <si>
    <t>Transferências de Recursos do SUS - Gestão do SUS - Principal</t>
  </si>
  <si>
    <t>2.4.1.8.04.5.1.01.00.00</t>
  </si>
  <si>
    <t>Transf. Construção UBS - Portaria 1929</t>
  </si>
  <si>
    <t>1.3.2.1.00.1.1.01.99.71</t>
  </si>
  <si>
    <t>Rec. Rem. de Dep. Banc. - Cont. 846318/2017 - Pav. Pedro Figueir.</t>
  </si>
  <si>
    <t>1.3.2.1.00.1.1.01.99.72</t>
  </si>
  <si>
    <t>Rec. Rem. de Dep. Banc. - Doações para Munic. COVID 19 - PJ</t>
  </si>
  <si>
    <t>0900</t>
  </si>
  <si>
    <t>1.7.1.8.99.1.1.07.00.00</t>
  </si>
  <si>
    <t>1.7.2.8.03.1.1.18.00.00</t>
  </si>
  <si>
    <t>Emenda Parlamentar - COVID - 19</t>
  </si>
  <si>
    <t>1.7.4.8.10.1.1.03.00.00</t>
  </si>
  <si>
    <t>Doações para o Município - COVID-19 - PJ</t>
  </si>
  <si>
    <t>1.7.4.8.10.1.1.02.00.00</t>
  </si>
  <si>
    <t>1.7.4.8.10.1.1.01.00.00</t>
  </si>
  <si>
    <t>1.7.4.8.00.0.0.00.00.00</t>
  </si>
  <si>
    <t>Transf. de Instituições Privadas - Especif Estados, DF e Munic.</t>
  </si>
  <si>
    <t>1.7.4.8.10.0.0.00.00.00</t>
  </si>
  <si>
    <t>Outras Transf. de Instituições Privadas p/ EST/DF/MUN</t>
  </si>
  <si>
    <t>1.7.4.8.10.1.0.00.00.00</t>
  </si>
  <si>
    <t>1.7.4.8.10.1.1.00.00.00</t>
  </si>
  <si>
    <t>Outras Transf. de Instituições Privadas p/ EST/DF/MUN - Principal</t>
  </si>
  <si>
    <t>1.9.2.8.02.9.1.15.00.00</t>
  </si>
  <si>
    <t>Restituições - Custeio Media complexidade</t>
  </si>
  <si>
    <t>Contr. 846317/2017 - Pav. Rua Pedro Figueira</t>
  </si>
  <si>
    <t>1.3.2.1.00.1.1.01.03.31</t>
  </si>
  <si>
    <t>Rec. Rem. de Dep. Banc. - Custeio - Medic./Exames/consultas</t>
  </si>
  <si>
    <t>1.3.2.1.00.1.1.01.07.15</t>
  </si>
  <si>
    <t>1.3.2.1.00.1.1.01.07.16</t>
  </si>
  <si>
    <t>1.3.2.1.00.1.1.01.07.17</t>
  </si>
  <si>
    <t>Rec. Rem. de Dep. Banc. - FNAS - COVID EPI</t>
  </si>
  <si>
    <t>Rec. Rem. de Dep. Banc. - FNAS - COVID Alimentos</t>
  </si>
  <si>
    <t>Rec. Rem. de Dep. Banc. - FNAS - COVID Acolhimento</t>
  </si>
  <si>
    <t>1571</t>
  </si>
  <si>
    <t>1572</t>
  </si>
  <si>
    <t>1573</t>
  </si>
  <si>
    <t>1.7.1.8.12.1.1.07.00.00</t>
  </si>
  <si>
    <t>1.7.1.8.12.1.1.08.00.00</t>
  </si>
  <si>
    <t>1.7.1.8.12.1.1.09.00.00</t>
  </si>
  <si>
    <t>FNAS - COVID EPI</t>
  </si>
  <si>
    <t>FNAS - COVID Alimentos</t>
  </si>
  <si>
    <t>FNAS - COVID Acolhimento</t>
  </si>
  <si>
    <t>Contrato Corsan Obra de Interligação entre BR 392 e RST 287</t>
  </si>
  <si>
    <t>1549</t>
  </si>
  <si>
    <t>1.7.1.8.99.1.1.09.00.00</t>
  </si>
  <si>
    <t>Auxílio Financeiro União</t>
  </si>
  <si>
    <t>Auxílio Financeiro LC 173/2020 - COVID 19</t>
  </si>
  <si>
    <t>1.7.1.8.99.1.1.10.00.00</t>
  </si>
  <si>
    <t>Auxílio Financeiro LC 173/2020 - COVID 19 (Assistência)</t>
  </si>
  <si>
    <t>1.7.1.8.99.1.1.11.00.00</t>
  </si>
  <si>
    <t>Auxílio Financeiro LC 173/2020 - COVID 19 (Saúde)</t>
  </si>
  <si>
    <t>1.7.1.8.99.1.1.12.00.00</t>
  </si>
  <si>
    <t>Contrato Cartão de Pagamento Defesa Civil</t>
  </si>
  <si>
    <t>1574</t>
  </si>
  <si>
    <t>Contr. 866486/2018 - Rua Lagranha Domingues</t>
  </si>
  <si>
    <t>Contr. 866479/2018 - Pav. Rua General Câmara</t>
  </si>
  <si>
    <t>Rec. Rem. de Dep. Banc. - Cont. 888810/2019 - Aquisição de Rolo</t>
  </si>
  <si>
    <t>1567</t>
  </si>
  <si>
    <t>1.3.2.1.00.1.1.01.99.73</t>
  </si>
  <si>
    <t>Rec. Rem. de Dep. Banc. - Contrato Cartão de Pgto Defesa Civil</t>
  </si>
  <si>
    <t>1.3.2.1.00.1.1.01.99.74</t>
  </si>
  <si>
    <t>Rec. Rem. de Dep. Banc. - Corsan Obra de Interlig.</t>
  </si>
  <si>
    <t>2.4.1.8.99.1.1.45.00.00</t>
  </si>
  <si>
    <t>Contr. 888810/2019 - Aquisição de Rolo</t>
  </si>
  <si>
    <t>Inscrição em Concurso e Processos Seletivos - Principal</t>
  </si>
  <si>
    <t>1.9.2.2.99.1.4.11.00.00</t>
  </si>
  <si>
    <t>Outras Receitas Diretamente Arrecadadas pelo RPPS-Saúde</t>
  </si>
  <si>
    <t>1.3.2.1.00.4.1.06.00.00</t>
  </si>
  <si>
    <t>1.7.1.8.99.1.1.08.00.00</t>
  </si>
  <si>
    <t>Contr. 894563-19 Cozinhas Comunitárias</t>
  </si>
  <si>
    <t>1559</t>
  </si>
  <si>
    <t>PAC - Contrato 218.815-56/2007</t>
  </si>
  <si>
    <t>2.4.2.0.00.1.1.03.00.00</t>
  </si>
  <si>
    <t>Contr. 886034/2019 - Aquisição Equipamento Feira</t>
  </si>
  <si>
    <t>1568</t>
  </si>
  <si>
    <t>2.4.1.8.99.1.1.42.00.00</t>
  </si>
  <si>
    <t>Contr. 883159/2019 - Fortalec. Economia Solidária</t>
  </si>
  <si>
    <t>1564</t>
  </si>
  <si>
    <t>2.4.1.8.99.1.1.46.00.00</t>
  </si>
  <si>
    <t>2.4.1.8.99.1.1.47.00.00</t>
  </si>
  <si>
    <t>Contr. 894168/2019 - Aquisição de Equipamentos</t>
  </si>
  <si>
    <t>1569</t>
  </si>
  <si>
    <t>2.4.1.8.99.1.1.43.00.00</t>
  </si>
  <si>
    <t>Contr. 892200/2019 - Aquisição de Caminhão</t>
  </si>
  <si>
    <t>1565</t>
  </si>
  <si>
    <t>2.4.1.8.99.1.1.39.00.00</t>
  </si>
  <si>
    <t>Contr. 890192/2019 - Aquisição de Veículos</t>
  </si>
  <si>
    <t>2.4.1.8.99.1.1.40.00.00</t>
  </si>
  <si>
    <t>Contr. 891538/2019 - Constr. Mirantes  Parque dos Morros</t>
  </si>
  <si>
    <t>1562</t>
  </si>
  <si>
    <t>2.4.1.8.99.1.1.48.00.00</t>
  </si>
  <si>
    <t>Contr. 899817/2020 - Pavimentação de Vias Urbanas</t>
  </si>
  <si>
    <t>1575</t>
  </si>
  <si>
    <t>Transferências de Instituições Privadas - Específicas de Estados, DF e Municípios</t>
  </si>
  <si>
    <t xml:space="preserve">Outras Transferência de Instituições Privadas para EST/DF/MUN </t>
  </si>
  <si>
    <t>Outras Transferência de Instituições Privadas para EST/DF/MUN - Principal</t>
  </si>
  <si>
    <t>Transferências de Pessoas Físicas - Específicas de Estados, DF e Municípios</t>
  </si>
  <si>
    <t>1.7.7.8.00.0.0.00.00.00</t>
  </si>
  <si>
    <t>1.7.7.8.01.0.0.00.00.00</t>
  </si>
  <si>
    <t>1.7.7.8.01.9.0.00.00.00</t>
  </si>
  <si>
    <t xml:space="preserve">Outras Transferência de Pessoas Físicas- Específicas de E/DF/M </t>
  </si>
  <si>
    <t>Outras Transferência de Pessoas Físicas- Específicas de E/DF/M - Principal</t>
  </si>
  <si>
    <t>1.7.7.8.01.9.1.00.00.00</t>
  </si>
  <si>
    <t>1.7.7.8.01.9.1.01.00.00</t>
  </si>
  <si>
    <t>1.7.7.8.01.9.1.02.00.00</t>
  </si>
  <si>
    <t>1.7.7.8.01.9.1.03.00.00</t>
  </si>
  <si>
    <t>Encargos Legais pela Inscrição em Dívida Ativa e Receitas de Ônus de Sucumbência</t>
  </si>
  <si>
    <t>1.9.9.0.12.0.0.00.00.00</t>
  </si>
  <si>
    <t>2.1.1.8.01.5.1.01.00.00</t>
  </si>
  <si>
    <t>PNAFM - 2ª FASE/2ª ETAPA</t>
  </si>
  <si>
    <t>Acordo Judicial CORSAN (Barragem DNOS)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</si>
</sst>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\ ;&quot; (&quot;#,##0.00\);&quot; -&quot;#\ ;@\ "/>
    <numFmt numFmtId="165" formatCode="#,##0.00_ ;[Red]\-#,##0.00\ "/>
    <numFmt numFmtId="166" formatCode="#,###.00"/>
  </numFmts>
  <fonts count="8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i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i/>
      <sz val="10"/>
      <name val="Calibri"/>
      <family val="2"/>
    </font>
    <font>
      <sz val="7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i/>
      <sz val="8"/>
      <name val="Calibri"/>
      <family val="2"/>
    </font>
    <font>
      <sz val="10"/>
      <color indexed="8"/>
      <name val="MS Sans Serif"/>
      <family val="2"/>
    </font>
    <font>
      <sz val="11"/>
      <color indexed="8"/>
      <name val="Calibri2"/>
    </font>
    <font>
      <b/>
      <i/>
      <sz val="9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8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8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0"/>
      <color rgb="FFFF0000"/>
      <name val="Calibri"/>
      <family val="2"/>
    </font>
    <font>
      <sz val="10"/>
      <color rgb="FFFF0000"/>
      <name val="Calibri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</font>
    <font>
      <sz val="7"/>
      <color rgb="FFFF0000"/>
      <name val="Calibri"/>
      <family val="2"/>
    </font>
    <font>
      <sz val="6"/>
      <color rgb="FFFF0000"/>
      <name val="Calibri"/>
      <family val="2"/>
    </font>
    <font>
      <sz val="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6"/>
      <name val="Calibri"/>
      <family val="2"/>
      <scheme val="minor"/>
    </font>
    <font>
      <b/>
      <sz val="7"/>
      <name val="Calibri"/>
      <family val="2"/>
      <scheme val="minor"/>
    </font>
    <font>
      <i/>
      <sz val="8"/>
      <color rgb="FFFF0000"/>
      <name val="Calibri"/>
      <family val="2"/>
    </font>
    <font>
      <i/>
      <sz val="7"/>
      <color rgb="FFFF0000"/>
      <name val="Calibri"/>
      <family val="2"/>
    </font>
    <font>
      <b/>
      <i/>
      <sz val="9"/>
      <name val="Calibri"/>
      <family val="2"/>
      <scheme val="minor"/>
    </font>
    <font>
      <b/>
      <i/>
      <sz val="7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24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164" fontId="20" fillId="0" borderId="0" applyFill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1" fillId="0" borderId="0"/>
    <xf numFmtId="0" fontId="20" fillId="0" borderId="0"/>
    <xf numFmtId="0" fontId="1" fillId="0" borderId="0"/>
    <xf numFmtId="0" fontId="1" fillId="0" borderId="0"/>
    <xf numFmtId="0" fontId="42" fillId="0" borderId="0"/>
    <xf numFmtId="0" fontId="20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20" fillId="0" borderId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3" fontId="45" fillId="0" borderId="0" applyFont="0" applyFill="0" applyBorder="0" applyAlignment="0" applyProtection="0"/>
  </cellStyleXfs>
  <cellXfs count="256">
    <xf numFmtId="0" fontId="0" fillId="0" borderId="0" xfId="0"/>
    <xf numFmtId="0" fontId="22" fillId="0" borderId="0" xfId="0" applyFont="1"/>
    <xf numFmtId="0" fontId="25" fillId="0" borderId="0" xfId="0" applyFont="1" applyFill="1"/>
    <xf numFmtId="0" fontId="24" fillId="0" borderId="10" xfId="0" applyFont="1" applyBorder="1"/>
    <xf numFmtId="166" fontId="24" fillId="0" borderId="10" xfId="0" applyNumberFormat="1" applyFont="1" applyBorder="1"/>
    <xf numFmtId="4" fontId="24" fillId="0" borderId="10" xfId="0" applyNumberFormat="1" applyFont="1" applyBorder="1"/>
    <xf numFmtId="0" fontId="21" fillId="0" borderId="0" xfId="0" applyFont="1"/>
    <xf numFmtId="0" fontId="23" fillId="0" borderId="10" xfId="0" applyFont="1" applyBorder="1"/>
    <xf numFmtId="166" fontId="23" fillId="0" borderId="10" xfId="0" applyNumberFormat="1" applyFont="1" applyBorder="1"/>
    <xf numFmtId="4" fontId="23" fillId="0" borderId="10" xfId="0" applyNumberFormat="1" applyFont="1" applyBorder="1"/>
    <xf numFmtId="0" fontId="23" fillId="0" borderId="0" xfId="0" applyFont="1"/>
    <xf numFmtId="166" fontId="23" fillId="0" borderId="0" xfId="0" applyNumberFormat="1" applyFont="1"/>
    <xf numFmtId="0" fontId="25" fillId="0" borderId="0" xfId="0" applyFont="1"/>
    <xf numFmtId="4" fontId="23" fillId="2" borderId="10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/>
    <xf numFmtId="0" fontId="31" fillId="0" borderId="10" xfId="0" applyFont="1" applyFill="1" applyBorder="1" applyAlignment="1">
      <alignment wrapText="1"/>
    </xf>
    <xf numFmtId="49" fontId="31" fillId="0" borderId="1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4" fontId="33" fillId="0" borderId="0" xfId="0" applyNumberFormat="1" applyFont="1" applyFill="1" applyAlignment="1">
      <alignment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49" fontId="47" fillId="6" borderId="11" xfId="0" applyNumberFormat="1" applyFont="1" applyFill="1" applyBorder="1" applyAlignment="1">
      <alignment horizontal="center" vertical="center"/>
    </xf>
    <xf numFmtId="49" fontId="47" fillId="6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/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40" fontId="47" fillId="0" borderId="10" xfId="0" applyNumberFormat="1" applyFont="1" applyFill="1" applyBorder="1" applyAlignment="1">
      <alignment horizontal="right" vertical="center"/>
    </xf>
    <xf numFmtId="0" fontId="50" fillId="0" borderId="0" xfId="0" applyFont="1"/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40" fontId="51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40" fontId="52" fillId="0" borderId="1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40" fontId="53" fillId="0" borderId="10" xfId="0" applyNumberFormat="1" applyFont="1" applyFill="1" applyBorder="1" applyAlignment="1">
      <alignment horizontal="right" vertical="center"/>
    </xf>
    <xf numFmtId="0" fontId="54" fillId="0" borderId="0" xfId="0" applyFont="1"/>
    <xf numFmtId="40" fontId="46" fillId="0" borderId="1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left" vertical="center" wrapText="1"/>
    </xf>
    <xf numFmtId="40" fontId="54" fillId="0" borderId="10" xfId="0" applyNumberFormat="1" applyFont="1" applyFill="1" applyBorder="1" applyAlignment="1">
      <alignment horizontal="right" vertical="center"/>
    </xf>
    <xf numFmtId="40" fontId="53" fillId="0" borderId="10" xfId="0" applyNumberFormat="1" applyFont="1" applyFill="1" applyBorder="1" applyAlignment="1">
      <alignment horizontal="right" vertical="center" wrapText="1"/>
    </xf>
    <xf numFmtId="40" fontId="55" fillId="0" borderId="10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40" fontId="56" fillId="0" borderId="10" xfId="0" applyNumberFormat="1" applyFont="1" applyFill="1" applyBorder="1" applyAlignment="1">
      <alignment horizontal="right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55" fillId="0" borderId="0" xfId="0" applyFont="1"/>
    <xf numFmtId="4" fontId="51" fillId="0" borderId="10" xfId="0" applyNumberFormat="1" applyFont="1" applyFill="1" applyBorder="1" applyAlignment="1">
      <alignment horizontal="left" vertical="center"/>
    </xf>
    <xf numFmtId="4" fontId="53" fillId="0" borderId="10" xfId="0" applyNumberFormat="1" applyFont="1" applyFill="1" applyBorder="1" applyAlignment="1">
      <alignment horizontal="left" vertical="center"/>
    </xf>
    <xf numFmtId="4" fontId="53" fillId="0" borderId="10" xfId="0" applyNumberFormat="1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vertical="center"/>
    </xf>
    <xf numFmtId="40" fontId="57" fillId="0" borderId="10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center"/>
    </xf>
    <xf numFmtId="40" fontId="50" fillId="0" borderId="0" xfId="0" applyNumberFormat="1" applyFont="1" applyFill="1" applyAlignment="1">
      <alignment horizontal="right" vertical="center"/>
    </xf>
    <xf numFmtId="0" fontId="23" fillId="0" borderId="10" xfId="0" applyFont="1" applyFill="1" applyBorder="1"/>
    <xf numFmtId="49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/>
    <xf numFmtId="49" fontId="24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40" fontId="58" fillId="0" borderId="10" xfId="0" applyNumberFormat="1" applyFont="1" applyFill="1" applyBorder="1" applyAlignment="1">
      <alignment horizontal="right" vertical="center"/>
    </xf>
    <xf numFmtId="0" fontId="59" fillId="0" borderId="0" xfId="0" applyFont="1"/>
    <xf numFmtId="0" fontId="60" fillId="0" borderId="0" xfId="0" applyFont="1"/>
    <xf numFmtId="40" fontId="49" fillId="0" borderId="10" xfId="0" applyNumberFormat="1" applyFont="1" applyFill="1" applyBorder="1" applyAlignment="1">
      <alignment horizontal="right" vertical="center"/>
    </xf>
    <xf numFmtId="0" fontId="61" fillId="0" borderId="0" xfId="0" applyFont="1"/>
    <xf numFmtId="0" fontId="62" fillId="0" borderId="0" xfId="0" applyFont="1"/>
    <xf numFmtId="0" fontId="58" fillId="0" borderId="10" xfId="0" applyFont="1" applyFill="1" applyBorder="1" applyAlignment="1">
      <alignment horizontal="left" vertical="center"/>
    </xf>
    <xf numFmtId="4" fontId="34" fillId="0" borderId="0" xfId="0" applyNumberFormat="1" applyFont="1" applyFill="1" applyAlignment="1">
      <alignment vertical="center"/>
    </xf>
    <xf numFmtId="0" fontId="35" fillId="0" borderId="0" xfId="0" applyFont="1" applyFill="1"/>
    <xf numFmtId="49" fontId="46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/>
    </xf>
    <xf numFmtId="49" fontId="63" fillId="0" borderId="10" xfId="0" applyNumberFormat="1" applyFont="1" applyFill="1" applyBorder="1" applyAlignment="1">
      <alignment horizontal="center" vertical="center"/>
    </xf>
    <xf numFmtId="40" fontId="63" fillId="0" borderId="10" xfId="0" applyNumberFormat="1" applyFont="1" applyFill="1" applyBorder="1" applyAlignment="1">
      <alignment horizontal="right" vertical="center"/>
    </xf>
    <xf numFmtId="40" fontId="64" fillId="0" borderId="10" xfId="0" applyNumberFormat="1" applyFont="1" applyFill="1" applyBorder="1" applyAlignment="1">
      <alignment horizontal="right" vertical="center"/>
    </xf>
    <xf numFmtId="40" fontId="46" fillId="19" borderId="10" xfId="0" applyNumberFormat="1" applyFont="1" applyFill="1" applyBorder="1" applyAlignment="1">
      <alignment horizontal="right" vertical="center"/>
    </xf>
    <xf numFmtId="4" fontId="65" fillId="0" borderId="10" xfId="0" applyNumberFormat="1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49" fontId="54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left" vertical="center"/>
    </xf>
    <xf numFmtId="4" fontId="54" fillId="0" borderId="1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/>
    <xf numFmtId="0" fontId="22" fillId="0" borderId="0" xfId="0" applyFont="1" applyFill="1"/>
    <xf numFmtId="4" fontId="22" fillId="0" borderId="0" xfId="0" applyNumberFormat="1" applyFont="1" applyFill="1" applyAlignment="1">
      <alignment vertical="center"/>
    </xf>
    <xf numFmtId="0" fontId="23" fillId="0" borderId="0" xfId="0" applyFont="1" applyFill="1"/>
    <xf numFmtId="49" fontId="23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/>
    <xf numFmtId="0" fontId="24" fillId="20" borderId="10" xfId="0" applyFont="1" applyFill="1" applyBorder="1"/>
    <xf numFmtId="49" fontId="24" fillId="2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/>
    </xf>
    <xf numFmtId="4" fontId="22" fillId="0" borderId="0" xfId="0" applyNumberFormat="1" applyFont="1"/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left" vertical="center"/>
    </xf>
    <xf numFmtId="4" fontId="55" fillId="0" borderId="10" xfId="0" applyNumberFormat="1" applyFont="1" applyFill="1" applyBorder="1" applyAlignment="1">
      <alignment horizontal="left" vertical="center" wrapText="1"/>
    </xf>
    <xf numFmtId="49" fontId="59" fillId="20" borderId="10" xfId="0" applyNumberFormat="1" applyFont="1" applyFill="1" applyBorder="1" applyAlignment="1">
      <alignment horizontal="center" vertical="center"/>
    </xf>
    <xf numFmtId="49" fontId="59" fillId="2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0" fontId="60" fillId="0" borderId="10" xfId="0" applyNumberFormat="1" applyFont="1" applyFill="1" applyBorder="1" applyAlignment="1">
      <alignment horizontal="right" vertical="center"/>
    </xf>
    <xf numFmtId="0" fontId="60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0" fontId="62" fillId="0" borderId="10" xfId="0" applyNumberFormat="1" applyFont="1" applyFill="1" applyBorder="1" applyAlignment="1">
      <alignment horizontal="right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" fontId="66" fillId="0" borderId="0" xfId="0" applyNumberFormat="1" applyFont="1" applyFill="1" applyAlignment="1">
      <alignment vertical="center"/>
    </xf>
    <xf numFmtId="0" fontId="67" fillId="0" borderId="0" xfId="0" applyFont="1" applyFill="1"/>
    <xf numFmtId="49" fontId="55" fillId="0" borderId="10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Fill="1" applyAlignment="1">
      <alignment vertical="center"/>
    </xf>
    <xf numFmtId="4" fontId="54" fillId="0" borderId="10" xfId="0" applyNumberFormat="1" applyFont="1" applyFill="1" applyBorder="1" applyAlignment="1">
      <alignment horizontal="right" vertical="center"/>
    </xf>
    <xf numFmtId="40" fontId="68" fillId="0" borderId="10" xfId="0" applyNumberFormat="1" applyFont="1" applyFill="1" applyBorder="1" applyAlignment="1">
      <alignment horizontal="right" vertical="center"/>
    </xf>
    <xf numFmtId="4" fontId="50" fillId="0" borderId="0" xfId="0" applyNumberFormat="1" applyFont="1" applyFill="1" applyAlignment="1">
      <alignment vertical="center"/>
    </xf>
    <xf numFmtId="0" fontId="50" fillId="0" borderId="0" xfId="0" applyFont="1" applyFill="1"/>
    <xf numFmtId="4" fontId="23" fillId="0" borderId="0" xfId="0" applyNumberFormat="1" applyFont="1" applyFill="1" applyAlignment="1">
      <alignment vertical="center"/>
    </xf>
    <xf numFmtId="0" fontId="62" fillId="0" borderId="10" xfId="0" applyFont="1" applyFill="1" applyBorder="1"/>
    <xf numFmtId="0" fontId="62" fillId="0" borderId="10" xfId="0" applyFont="1" applyFill="1" applyBorder="1" applyAlignment="1">
      <alignment wrapText="1"/>
    </xf>
    <xf numFmtId="49" fontId="62" fillId="0" borderId="10" xfId="0" applyNumberFormat="1" applyFont="1" applyFill="1" applyBorder="1" applyAlignment="1">
      <alignment horizontal="center" wrapText="1"/>
    </xf>
    <xf numFmtId="4" fontId="62" fillId="0" borderId="10" xfId="0" applyNumberFormat="1" applyFont="1" applyFill="1" applyBorder="1"/>
    <xf numFmtId="0" fontId="54" fillId="0" borderId="10" xfId="0" applyFont="1" applyFill="1" applyBorder="1"/>
    <xf numFmtId="0" fontId="54" fillId="0" borderId="10" xfId="0" applyFont="1" applyFill="1" applyBorder="1" applyAlignment="1">
      <alignment wrapText="1"/>
    </xf>
    <xf numFmtId="49" fontId="54" fillId="0" borderId="10" xfId="0" applyNumberFormat="1" applyFont="1" applyFill="1" applyBorder="1" applyAlignment="1">
      <alignment horizontal="center" wrapText="1"/>
    </xf>
    <xf numFmtId="4" fontId="54" fillId="0" borderId="10" xfId="0" applyNumberFormat="1" applyFont="1" applyFill="1" applyBorder="1"/>
    <xf numFmtId="0" fontId="60" fillId="0" borderId="10" xfId="0" applyFont="1" applyFill="1" applyBorder="1"/>
    <xf numFmtId="0" fontId="60" fillId="0" borderId="10" xfId="0" applyFont="1" applyFill="1" applyBorder="1" applyAlignment="1">
      <alignment wrapText="1"/>
    </xf>
    <xf numFmtId="49" fontId="60" fillId="0" borderId="10" xfId="0" applyNumberFormat="1" applyFont="1" applyFill="1" applyBorder="1" applyAlignment="1">
      <alignment horizontal="center" wrapText="1"/>
    </xf>
    <xf numFmtId="4" fontId="69" fillId="0" borderId="10" xfId="0" applyNumberFormat="1" applyFont="1" applyFill="1" applyBorder="1"/>
    <xf numFmtId="4" fontId="60" fillId="0" borderId="10" xfId="0" applyNumberFormat="1" applyFont="1" applyFill="1" applyBorder="1" applyAlignment="1">
      <alignment horizontal="left" vertical="center"/>
    </xf>
    <xf numFmtId="4" fontId="70" fillId="0" borderId="0" xfId="0" applyNumberFormat="1" applyFont="1" applyFill="1" applyBorder="1" applyAlignment="1">
      <alignment vertical="center"/>
    </xf>
    <xf numFmtId="4" fontId="59" fillId="0" borderId="0" xfId="0" applyNumberFormat="1" applyFont="1" applyFill="1" applyBorder="1" applyAlignment="1">
      <alignment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0" fontId="57" fillId="0" borderId="0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 wrapText="1"/>
    </xf>
    <xf numFmtId="49" fontId="61" fillId="0" borderId="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" fontId="36" fillId="0" borderId="0" xfId="0" applyNumberFormat="1" applyFont="1" applyFill="1" applyAlignment="1">
      <alignment vertical="center"/>
    </xf>
    <xf numFmtId="0" fontId="30" fillId="0" borderId="0" xfId="0" applyFont="1" applyFill="1"/>
    <xf numFmtId="40" fontId="54" fillId="0" borderId="10" xfId="0" applyNumberFormat="1" applyFont="1" applyFill="1" applyBorder="1" applyAlignment="1">
      <alignment horizontal="right" vertical="center" wrapText="1"/>
    </xf>
    <xf numFmtId="49" fontId="54" fillId="0" borderId="10" xfId="0" applyNumberFormat="1" applyFont="1" applyFill="1" applyBorder="1" applyAlignment="1">
      <alignment horizontal="left" vertical="center"/>
    </xf>
    <xf numFmtId="0" fontId="62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 wrapText="1"/>
    </xf>
    <xf numFmtId="4" fontId="62" fillId="0" borderId="10" xfId="0" applyNumberFormat="1" applyFont="1" applyFill="1" applyBorder="1" applyAlignment="1">
      <alignment vertical="center"/>
    </xf>
    <xf numFmtId="40" fontId="59" fillId="0" borderId="0" xfId="0" applyNumberFormat="1" applyFont="1" applyFill="1" applyAlignment="1">
      <alignment horizontal="right" vertical="center"/>
    </xf>
    <xf numFmtId="4" fontId="30" fillId="0" borderId="0" xfId="0" applyNumberFormat="1" applyFont="1" applyFill="1" applyAlignment="1">
      <alignment vertical="center"/>
    </xf>
    <xf numFmtId="0" fontId="32" fillId="0" borderId="0" xfId="0" applyFont="1" applyFill="1" applyBorder="1"/>
    <xf numFmtId="0" fontId="37" fillId="0" borderId="0" xfId="0" applyFont="1" applyFill="1" applyBorder="1"/>
    <xf numFmtId="0" fontId="39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55" fillId="0" borderId="10" xfId="322" applyFont="1" applyFill="1" applyBorder="1" applyAlignment="1">
      <alignment vertical="center"/>
    </xf>
    <xf numFmtId="0" fontId="55" fillId="0" borderId="10" xfId="322" applyNumberFormat="1" applyFont="1" applyFill="1" applyBorder="1" applyAlignment="1">
      <alignment vertical="center" wrapText="1"/>
    </xf>
    <xf numFmtId="4" fontId="38" fillId="0" borderId="0" xfId="0" applyNumberFormat="1" applyFont="1" applyFill="1" applyAlignment="1">
      <alignment vertical="center"/>
    </xf>
    <xf numFmtId="0" fontId="21" fillId="0" borderId="0" xfId="0" applyFont="1" applyFill="1"/>
    <xf numFmtId="0" fontId="54" fillId="0" borderId="10" xfId="322" applyFont="1" applyFill="1" applyBorder="1" applyAlignment="1">
      <alignment vertical="center"/>
    </xf>
    <xf numFmtId="0" fontId="54" fillId="0" borderId="10" xfId="322" applyNumberFormat="1" applyFont="1" applyFill="1" applyBorder="1" applyAlignment="1">
      <alignment vertical="center" wrapText="1"/>
    </xf>
    <xf numFmtId="4" fontId="31" fillId="0" borderId="0" xfId="0" applyNumberFormat="1" applyFont="1" applyFill="1" applyAlignment="1">
      <alignment vertical="center"/>
    </xf>
    <xf numFmtId="165" fontId="22" fillId="0" borderId="0" xfId="0" applyNumberFormat="1" applyFont="1" applyFill="1"/>
    <xf numFmtId="0" fontId="71" fillId="0" borderId="0" xfId="0" applyFont="1" applyFill="1"/>
    <xf numFmtId="4" fontId="72" fillId="0" borderId="0" xfId="0" applyNumberFormat="1" applyFont="1" applyFill="1" applyAlignment="1">
      <alignment vertical="center"/>
    </xf>
    <xf numFmtId="0" fontId="72" fillId="0" borderId="0" xfId="0" applyFont="1" applyFill="1"/>
    <xf numFmtId="4" fontId="73" fillId="0" borderId="0" xfId="0" applyNumberFormat="1" applyFont="1" applyFill="1" applyAlignment="1">
      <alignment vertical="center"/>
    </xf>
    <xf numFmtId="0" fontId="73" fillId="0" borderId="0" xfId="0" applyFont="1" applyFill="1"/>
    <xf numFmtId="4" fontId="74" fillId="0" borderId="0" xfId="0" applyNumberFormat="1" applyFont="1" applyFill="1" applyAlignment="1">
      <alignment vertical="center"/>
    </xf>
    <xf numFmtId="0" fontId="74" fillId="0" borderId="0" xfId="0" applyFont="1" applyFill="1"/>
    <xf numFmtId="4" fontId="75" fillId="0" borderId="0" xfId="0" applyNumberFormat="1" applyFont="1" applyFill="1" applyAlignment="1">
      <alignment vertical="center"/>
    </xf>
    <xf numFmtId="0" fontId="75" fillId="0" borderId="0" xfId="0" applyFont="1" applyFill="1"/>
    <xf numFmtId="0" fontId="76" fillId="0" borderId="10" xfId="0" applyFont="1" applyFill="1" applyBorder="1" applyAlignment="1">
      <alignment horizontal="left" vertical="center"/>
    </xf>
    <xf numFmtId="40" fontId="76" fillId="0" borderId="10" xfId="0" applyNumberFormat="1" applyFont="1" applyFill="1" applyBorder="1" applyAlignment="1">
      <alignment horizontal="right" vertical="center"/>
    </xf>
    <xf numFmtId="49" fontId="69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 wrapText="1"/>
    </xf>
    <xf numFmtId="4" fontId="71" fillId="0" borderId="0" xfId="0" applyNumberFormat="1" applyFont="1" applyFill="1" applyAlignment="1">
      <alignment vertical="center"/>
    </xf>
    <xf numFmtId="40" fontId="48" fillId="0" borderId="1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Alignment="1">
      <alignment vertical="center"/>
    </xf>
    <xf numFmtId="40" fontId="77" fillId="0" borderId="10" xfId="0" applyNumberFormat="1" applyFont="1" applyFill="1" applyBorder="1" applyAlignment="1">
      <alignment horizontal="right" vertical="center"/>
    </xf>
    <xf numFmtId="40" fontId="59" fillId="0" borderId="10" xfId="0" applyNumberFormat="1" applyFont="1" applyFill="1" applyBorder="1" applyAlignment="1">
      <alignment horizontal="right" vertical="center"/>
    </xf>
    <xf numFmtId="4" fontId="40" fillId="0" borderId="0" xfId="0" applyNumberFormat="1" applyFont="1" applyFill="1" applyAlignment="1">
      <alignment vertical="center"/>
    </xf>
    <xf numFmtId="0" fontId="24" fillId="0" borderId="0" xfId="0" applyFont="1" applyFill="1"/>
    <xf numFmtId="49" fontId="60" fillId="20" borderId="10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69" fillId="0" borderId="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Alignment="1">
      <alignment vertical="center" wrapText="1"/>
    </xf>
    <xf numFmtId="4" fontId="78" fillId="0" borderId="0" xfId="0" applyNumberFormat="1" applyFont="1" applyFill="1" applyAlignment="1">
      <alignment vertical="center"/>
    </xf>
    <xf numFmtId="0" fontId="48" fillId="0" borderId="10" xfId="322" applyNumberFormat="1" applyFont="1" applyFill="1" applyBorder="1" applyAlignment="1">
      <alignment vertical="center" wrapText="1"/>
    </xf>
    <xf numFmtId="0" fontId="48" fillId="0" borderId="10" xfId="322" applyFont="1" applyFill="1" applyBorder="1" applyAlignment="1">
      <alignment vertical="center"/>
    </xf>
    <xf numFmtId="4" fontId="43" fillId="0" borderId="0" xfId="0" applyNumberFormat="1" applyFont="1" applyFill="1" applyAlignment="1">
      <alignment vertical="center"/>
    </xf>
    <xf numFmtId="0" fontId="37" fillId="0" borderId="0" xfId="0" applyFont="1" applyFill="1"/>
    <xf numFmtId="4" fontId="32" fillId="0" borderId="0" xfId="0" applyNumberFormat="1" applyFont="1" applyFill="1" applyAlignment="1">
      <alignment vertical="center"/>
    </xf>
    <xf numFmtId="0" fontId="32" fillId="0" borderId="0" xfId="0" applyFont="1" applyFill="1"/>
    <xf numFmtId="0" fontId="50" fillId="0" borderId="0" xfId="0" applyFont="1" applyAlignment="1">
      <alignment horizontal="center"/>
    </xf>
    <xf numFmtId="0" fontId="24" fillId="7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vertical="center" wrapText="1"/>
    </xf>
    <xf numFmtId="40" fontId="55" fillId="0" borderId="10" xfId="0" applyNumberFormat="1" applyFont="1" applyFill="1" applyBorder="1" applyAlignment="1">
      <alignment horizontal="center" vertical="center"/>
    </xf>
    <xf numFmtId="165" fontId="67" fillId="0" borderId="0" xfId="0" applyNumberFormat="1" applyFont="1" applyFill="1"/>
    <xf numFmtId="4" fontId="79" fillId="0" borderId="0" xfId="0" applyNumberFormat="1" applyFont="1" applyFill="1" applyAlignment="1">
      <alignment vertical="center"/>
    </xf>
    <xf numFmtId="4" fontId="23" fillId="0" borderId="10" xfId="0" applyNumberFormat="1" applyFont="1" applyFill="1" applyBorder="1" applyAlignment="1">
      <alignment horizontal="left" vertical="center"/>
    </xf>
    <xf numFmtId="0" fontId="24" fillId="7" borderId="10" xfId="0" applyFont="1" applyFill="1" applyBorder="1" applyAlignment="1">
      <alignment horizontal="center"/>
    </xf>
    <xf numFmtId="4" fontId="30" fillId="0" borderId="10" xfId="0" applyNumberFormat="1" applyFont="1" applyFill="1" applyBorder="1" applyAlignment="1">
      <alignment vertical="center"/>
    </xf>
    <xf numFmtId="0" fontId="80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vertical="center"/>
    </xf>
    <xf numFmtId="49" fontId="81" fillId="0" borderId="10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wrapText="1"/>
    </xf>
    <xf numFmtId="49" fontId="55" fillId="0" borderId="10" xfId="0" applyNumberFormat="1" applyFont="1" applyFill="1" applyBorder="1" applyAlignment="1">
      <alignment horizont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49" fontId="77" fillId="0" borderId="0" xfId="0" applyNumberFormat="1" applyFont="1" applyFill="1" applyBorder="1" applyAlignment="1">
      <alignment horizontal="center" vertical="center" wrapText="1"/>
    </xf>
    <xf numFmtId="49" fontId="81" fillId="0" borderId="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Alignment="1">
      <alignment vertical="center" wrapText="1"/>
    </xf>
    <xf numFmtId="0" fontId="54" fillId="0" borderId="0" xfId="0" applyFont="1" applyAlignment="1">
      <alignment horizontal="center"/>
    </xf>
    <xf numFmtId="49" fontId="47" fillId="6" borderId="12" xfId="0" applyNumberFormat="1" applyFont="1" applyFill="1" applyBorder="1" applyAlignment="1">
      <alignment horizontal="center" vertical="center" wrapText="1"/>
    </xf>
    <xf numFmtId="49" fontId="47" fillId="6" borderId="13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49" fontId="57" fillId="6" borderId="10" xfId="0" applyNumberFormat="1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/>
    </xf>
  </cellXfs>
  <cellStyles count="431">
    <cellStyle name="20% - Ênfase1 1" xfId="1"/>
    <cellStyle name="20% - Ênfase1 10" xfId="2"/>
    <cellStyle name="20% - Ênfase1 2" xfId="3"/>
    <cellStyle name="20% - Ênfase1 3" xfId="4"/>
    <cellStyle name="20% - Ênfase1 4" xfId="5"/>
    <cellStyle name="20% - Ênfase1 5" xfId="6"/>
    <cellStyle name="20% - Ênfase1 6" xfId="7"/>
    <cellStyle name="20% - Ênfase1 7" xfId="8"/>
    <cellStyle name="20% - Ênfase1 8" xfId="9"/>
    <cellStyle name="20% - Ênfase1 9" xfId="10"/>
    <cellStyle name="20% - Ênfase2 1" xfId="11"/>
    <cellStyle name="20% - Ênfase2 10" xfId="12"/>
    <cellStyle name="20% - Ênfase2 2" xfId="13"/>
    <cellStyle name="20% - Ênfase2 3" xfId="14"/>
    <cellStyle name="20% - Ênfase2 4" xfId="15"/>
    <cellStyle name="20% - Ênfase2 5" xfId="16"/>
    <cellStyle name="20% - Ênfase2 6" xfId="17"/>
    <cellStyle name="20% - Ênfase2 7" xfId="18"/>
    <cellStyle name="20% - Ênfase2 8" xfId="19"/>
    <cellStyle name="20% - Ênfase2 9" xfId="20"/>
    <cellStyle name="20% - Ênfase3 1" xfId="21"/>
    <cellStyle name="20% - Ênfase3 10" xfId="22"/>
    <cellStyle name="20% - Ênfase3 2" xfId="23"/>
    <cellStyle name="20% - Ênfase3 3" xfId="24"/>
    <cellStyle name="20% - Ênfase3 4" xfId="25"/>
    <cellStyle name="20% - Ênfase3 5" xfId="26"/>
    <cellStyle name="20% - Ênfase3 6" xfId="27"/>
    <cellStyle name="20% - Ênfase3 7" xfId="28"/>
    <cellStyle name="20% - Ênfase3 8" xfId="29"/>
    <cellStyle name="20% - Ênfase3 9" xfId="30"/>
    <cellStyle name="20% - Ênfase4 1" xfId="31"/>
    <cellStyle name="20% - Ênfase4 10" xfId="32"/>
    <cellStyle name="20% - Ênfase4 2" xfId="33"/>
    <cellStyle name="20% - Ênfase4 3" xfId="34"/>
    <cellStyle name="20% - Ênfase4 4" xfId="35"/>
    <cellStyle name="20% - Ênfase4 5" xfId="36"/>
    <cellStyle name="20% - Ênfase4 6" xfId="37"/>
    <cellStyle name="20% - Ênfase4 7" xfId="38"/>
    <cellStyle name="20% - Ênfase4 8" xfId="39"/>
    <cellStyle name="20% - Ênfase4 9" xfId="40"/>
    <cellStyle name="20% - Ênfase5 1" xfId="41"/>
    <cellStyle name="20% - Ênfase5 10" xfId="42"/>
    <cellStyle name="20% - Ênfase5 2" xfId="43"/>
    <cellStyle name="20% - Ênfase5 3" xfId="44"/>
    <cellStyle name="20% - Ênfase5 4" xfId="45"/>
    <cellStyle name="20% - Ênfase5 5" xfId="46"/>
    <cellStyle name="20% - Ênfase5 6" xfId="47"/>
    <cellStyle name="20% - Ênfase5 7" xfId="48"/>
    <cellStyle name="20% - Ênfase5 8" xfId="49"/>
    <cellStyle name="20% - Ênfase5 9" xfId="50"/>
    <cellStyle name="20% - Ênfase6 1" xfId="51"/>
    <cellStyle name="20% - Ênfase6 10" xfId="52"/>
    <cellStyle name="20% - Ênfase6 2" xfId="53"/>
    <cellStyle name="20% - Ênfase6 3" xfId="54"/>
    <cellStyle name="20% - Ênfase6 4" xfId="55"/>
    <cellStyle name="20% - Ênfase6 5" xfId="56"/>
    <cellStyle name="20% - Ênfase6 6" xfId="57"/>
    <cellStyle name="20% - Ênfase6 7" xfId="58"/>
    <cellStyle name="20% - Ênfase6 8" xfId="59"/>
    <cellStyle name="20% - Ênfase6 9" xfId="60"/>
    <cellStyle name="40% - Ênfase1 1" xfId="61"/>
    <cellStyle name="40% - Ênfase1 10" xfId="62"/>
    <cellStyle name="40% - Ênfase1 2" xfId="63"/>
    <cellStyle name="40% - Ênfase1 3" xfId="64"/>
    <cellStyle name="40% - Ênfase1 4" xfId="65"/>
    <cellStyle name="40% - Ênfase1 5" xfId="66"/>
    <cellStyle name="40% - Ênfase1 6" xfId="67"/>
    <cellStyle name="40% - Ênfase1 7" xfId="68"/>
    <cellStyle name="40% - Ênfase1 8" xfId="69"/>
    <cellStyle name="40% - Ênfase1 9" xfId="70"/>
    <cellStyle name="40% - Ênfase2 1" xfId="71"/>
    <cellStyle name="40% - Ênfase2 10" xfId="72"/>
    <cellStyle name="40% - Ênfase2 2" xfId="73"/>
    <cellStyle name="40% - Ênfase2 3" xfId="74"/>
    <cellStyle name="40% - Ênfase2 4" xfId="75"/>
    <cellStyle name="40% - Ênfase2 5" xfId="76"/>
    <cellStyle name="40% - Ênfase2 6" xfId="77"/>
    <cellStyle name="40% - Ênfase2 7" xfId="78"/>
    <cellStyle name="40% - Ênfase2 8" xfId="79"/>
    <cellStyle name="40% - Ênfase2 9" xfId="80"/>
    <cellStyle name="40% - Ênfase3 1" xfId="81"/>
    <cellStyle name="40% - Ênfase3 10" xfId="82"/>
    <cellStyle name="40% - Ênfase3 2" xfId="83"/>
    <cellStyle name="40% - Ênfase3 3" xfId="84"/>
    <cellStyle name="40% - Ênfase3 4" xfId="85"/>
    <cellStyle name="40% - Ênfase3 5" xfId="86"/>
    <cellStyle name="40% - Ênfase3 6" xfId="87"/>
    <cellStyle name="40% - Ênfase3 7" xfId="88"/>
    <cellStyle name="40% - Ênfase3 8" xfId="89"/>
    <cellStyle name="40% - Ênfase3 9" xfId="90"/>
    <cellStyle name="40% - Ênfase4 1" xfId="91"/>
    <cellStyle name="40% - Ênfase4 10" xfId="92"/>
    <cellStyle name="40% - Ênfase4 2" xfId="93"/>
    <cellStyle name="40% - Ênfase4 3" xfId="94"/>
    <cellStyle name="40% - Ênfase4 4" xfId="95"/>
    <cellStyle name="40% - Ênfase4 5" xfId="96"/>
    <cellStyle name="40% - Ênfase4 6" xfId="97"/>
    <cellStyle name="40% - Ênfase4 7" xfId="98"/>
    <cellStyle name="40% - Ênfase4 8" xfId="99"/>
    <cellStyle name="40% - Ênfase4 9" xfId="100"/>
    <cellStyle name="40% - Ênfase5 1" xfId="101"/>
    <cellStyle name="40% - Ênfase5 10" xfId="102"/>
    <cellStyle name="40% - Ênfase5 2" xfId="103"/>
    <cellStyle name="40% - Ênfase5 3" xfId="104"/>
    <cellStyle name="40% - Ênfase5 4" xfId="105"/>
    <cellStyle name="40% - Ênfase5 5" xfId="106"/>
    <cellStyle name="40% - Ênfase5 6" xfId="107"/>
    <cellStyle name="40% - Ênfase5 7" xfId="108"/>
    <cellStyle name="40% - Ênfase5 8" xfId="109"/>
    <cellStyle name="40% - Ênfase5 9" xfId="110"/>
    <cellStyle name="40% - Ênfase6 1" xfId="111"/>
    <cellStyle name="40% - Ênfase6 10" xfId="112"/>
    <cellStyle name="40% - Ênfase6 2" xfId="113"/>
    <cellStyle name="40% - Ênfase6 3" xfId="114"/>
    <cellStyle name="40% - Ênfase6 4" xfId="115"/>
    <cellStyle name="40% - Ênfase6 5" xfId="116"/>
    <cellStyle name="40% - Ênfase6 6" xfId="117"/>
    <cellStyle name="40% - Ênfase6 7" xfId="118"/>
    <cellStyle name="40% - Ênfase6 8" xfId="119"/>
    <cellStyle name="40% - Ênfase6 9" xfId="120"/>
    <cellStyle name="60% - Ênfase1 1" xfId="121"/>
    <cellStyle name="60% - Ênfase1 10" xfId="122"/>
    <cellStyle name="60% - Ênfase1 2" xfId="123"/>
    <cellStyle name="60% - Ênfase1 3" xfId="124"/>
    <cellStyle name="60% - Ênfase1 4" xfId="125"/>
    <cellStyle name="60% - Ênfase1 5" xfId="126"/>
    <cellStyle name="60% - Ênfase1 6" xfId="127"/>
    <cellStyle name="60% - Ênfase1 7" xfId="128"/>
    <cellStyle name="60% - Ênfase1 8" xfId="129"/>
    <cellStyle name="60% - Ênfase1 9" xfId="130"/>
    <cellStyle name="60% - Ênfase2 1" xfId="131"/>
    <cellStyle name="60% - Ênfase2 10" xfId="132"/>
    <cellStyle name="60% - Ênfase2 2" xfId="133"/>
    <cellStyle name="60% - Ênfase2 3" xfId="134"/>
    <cellStyle name="60% - Ênfase2 4" xfId="135"/>
    <cellStyle name="60% - Ênfase2 5" xfId="136"/>
    <cellStyle name="60% - Ênfase2 6" xfId="137"/>
    <cellStyle name="60% - Ênfase2 7" xfId="138"/>
    <cellStyle name="60% - Ênfase2 8" xfId="139"/>
    <cellStyle name="60% - Ênfase2 9" xfId="140"/>
    <cellStyle name="60% - Ênfase3 1" xfId="141"/>
    <cellStyle name="60% - Ênfase3 10" xfId="142"/>
    <cellStyle name="60% - Ênfase3 2" xfId="143"/>
    <cellStyle name="60% - Ênfase3 3" xfId="144"/>
    <cellStyle name="60% - Ênfase3 4" xfId="145"/>
    <cellStyle name="60% - Ênfase3 5" xfId="146"/>
    <cellStyle name="60% - Ênfase3 6" xfId="147"/>
    <cellStyle name="60% - Ênfase3 7" xfId="148"/>
    <cellStyle name="60% - Ênfase3 8" xfId="149"/>
    <cellStyle name="60% - Ênfase3 9" xfId="150"/>
    <cellStyle name="60% - Ênfase4 1" xfId="151"/>
    <cellStyle name="60% - Ênfase4 10" xfId="152"/>
    <cellStyle name="60% - Ênfase4 2" xfId="153"/>
    <cellStyle name="60% - Ênfase4 3" xfId="154"/>
    <cellStyle name="60% - Ênfase4 4" xfId="155"/>
    <cellStyle name="60% - Ênfase4 5" xfId="156"/>
    <cellStyle name="60% - Ênfase4 6" xfId="157"/>
    <cellStyle name="60% - Ênfase4 7" xfId="158"/>
    <cellStyle name="60% - Ênfase4 8" xfId="159"/>
    <cellStyle name="60% - Ênfase4 9" xfId="160"/>
    <cellStyle name="60% - Ênfase5 1" xfId="161"/>
    <cellStyle name="60% - Ênfase5 10" xfId="162"/>
    <cellStyle name="60% - Ênfase5 2" xfId="163"/>
    <cellStyle name="60% - Ênfase5 3" xfId="164"/>
    <cellStyle name="60% - Ênfase5 4" xfId="165"/>
    <cellStyle name="60% - Ênfase5 5" xfId="166"/>
    <cellStyle name="60% - Ênfase5 6" xfId="167"/>
    <cellStyle name="60% - Ênfase5 7" xfId="168"/>
    <cellStyle name="60% - Ênfase5 8" xfId="169"/>
    <cellStyle name="60% - Ênfase5 9" xfId="170"/>
    <cellStyle name="60% - Ênfase6 1" xfId="171"/>
    <cellStyle name="60% - Ênfase6 10" xfId="172"/>
    <cellStyle name="60% - Ênfase6 2" xfId="173"/>
    <cellStyle name="60% - Ênfase6 3" xfId="174"/>
    <cellStyle name="60% - Ênfase6 4" xfId="175"/>
    <cellStyle name="60% - Ênfase6 5" xfId="176"/>
    <cellStyle name="60% - Ênfase6 6" xfId="177"/>
    <cellStyle name="60% - Ênfase6 7" xfId="178"/>
    <cellStyle name="60% - Ênfase6 8" xfId="179"/>
    <cellStyle name="60% - Ênfase6 9" xfId="180"/>
    <cellStyle name="Bom 1" xfId="181"/>
    <cellStyle name="Bom 10" xfId="182"/>
    <cellStyle name="Bom 2" xfId="183"/>
    <cellStyle name="Bom 3" xfId="184"/>
    <cellStyle name="Bom 4" xfId="185"/>
    <cellStyle name="Bom 5" xfId="186"/>
    <cellStyle name="Bom 6" xfId="187"/>
    <cellStyle name="Bom 7" xfId="188"/>
    <cellStyle name="Bom 8" xfId="189"/>
    <cellStyle name="Bom 9" xfId="190"/>
    <cellStyle name="Cálculo 1" xfId="191"/>
    <cellStyle name="Cálculo 10" xfId="192"/>
    <cellStyle name="Cálculo 2" xfId="193"/>
    <cellStyle name="Cálculo 3" xfId="194"/>
    <cellStyle name="Cálculo 4" xfId="195"/>
    <cellStyle name="Cálculo 5" xfId="196"/>
    <cellStyle name="Cálculo 6" xfId="197"/>
    <cellStyle name="Cálculo 7" xfId="198"/>
    <cellStyle name="Cálculo 8" xfId="199"/>
    <cellStyle name="Cálculo 9" xfId="200"/>
    <cellStyle name="Célula de Verificação 1" xfId="201"/>
    <cellStyle name="Célula de Verificação 10" xfId="202"/>
    <cellStyle name="Célula de Verificação 2" xfId="203"/>
    <cellStyle name="Célula de Verificação 3" xfId="204"/>
    <cellStyle name="Célula de Verificação 4" xfId="205"/>
    <cellStyle name="Célula de Verificação 5" xfId="206"/>
    <cellStyle name="Célula de Verificação 6" xfId="207"/>
    <cellStyle name="Célula de Verificação 7" xfId="208"/>
    <cellStyle name="Célula de Verificação 8" xfId="209"/>
    <cellStyle name="Célula de Verificação 9" xfId="210"/>
    <cellStyle name="Célula Vinculada 1" xfId="211"/>
    <cellStyle name="Célula Vinculada 10" xfId="212"/>
    <cellStyle name="Célula Vinculada 2" xfId="213"/>
    <cellStyle name="Célula Vinculada 3" xfId="214"/>
    <cellStyle name="Célula Vinculada 4" xfId="215"/>
    <cellStyle name="Célula Vinculada 5" xfId="216"/>
    <cellStyle name="Célula Vinculada 6" xfId="217"/>
    <cellStyle name="Célula Vinculada 7" xfId="218"/>
    <cellStyle name="Célula Vinculada 8" xfId="219"/>
    <cellStyle name="Célula Vinculada 9" xfId="220"/>
    <cellStyle name="Ênfase1 1" xfId="221"/>
    <cellStyle name="Ênfase1 10" xfId="222"/>
    <cellStyle name="Ênfase1 2" xfId="223"/>
    <cellStyle name="Ênfase1 3" xfId="224"/>
    <cellStyle name="Ênfase1 4" xfId="225"/>
    <cellStyle name="Ênfase1 5" xfId="226"/>
    <cellStyle name="Ênfase1 6" xfId="227"/>
    <cellStyle name="Ênfase1 7" xfId="228"/>
    <cellStyle name="Ênfase1 8" xfId="229"/>
    <cellStyle name="Ênfase1 9" xfId="230"/>
    <cellStyle name="Ênfase2 1" xfId="231"/>
    <cellStyle name="Ênfase2 10" xfId="232"/>
    <cellStyle name="Ênfase2 2" xfId="233"/>
    <cellStyle name="Ênfase2 3" xfId="234"/>
    <cellStyle name="Ênfase2 4" xfId="235"/>
    <cellStyle name="Ênfase2 5" xfId="236"/>
    <cellStyle name="Ênfase2 6" xfId="237"/>
    <cellStyle name="Ênfase2 7" xfId="238"/>
    <cellStyle name="Ênfase2 8" xfId="239"/>
    <cellStyle name="Ênfase2 9" xfId="240"/>
    <cellStyle name="Ênfase3 1" xfId="241"/>
    <cellStyle name="Ênfase3 10" xfId="242"/>
    <cellStyle name="Ênfase3 2" xfId="243"/>
    <cellStyle name="Ênfase3 3" xfId="244"/>
    <cellStyle name="Ênfase3 4" xfId="245"/>
    <cellStyle name="Ênfase3 5" xfId="246"/>
    <cellStyle name="Ênfase3 6" xfId="247"/>
    <cellStyle name="Ênfase3 7" xfId="248"/>
    <cellStyle name="Ênfase3 8" xfId="249"/>
    <cellStyle name="Ênfase3 9" xfId="250"/>
    <cellStyle name="Ênfase4 1" xfId="251"/>
    <cellStyle name="Ênfase4 10" xfId="252"/>
    <cellStyle name="Ênfase4 2" xfId="253"/>
    <cellStyle name="Ênfase4 3" xfId="254"/>
    <cellStyle name="Ênfase4 4" xfId="255"/>
    <cellStyle name="Ênfase4 5" xfId="256"/>
    <cellStyle name="Ênfase4 6" xfId="257"/>
    <cellStyle name="Ênfase4 7" xfId="258"/>
    <cellStyle name="Ênfase4 8" xfId="259"/>
    <cellStyle name="Ênfase4 9" xfId="260"/>
    <cellStyle name="Ênfase5 1" xfId="261"/>
    <cellStyle name="Ênfase5 10" xfId="262"/>
    <cellStyle name="Ênfase5 2" xfId="263"/>
    <cellStyle name="Ênfase5 3" xfId="264"/>
    <cellStyle name="Ênfase5 4" xfId="265"/>
    <cellStyle name="Ênfase5 5" xfId="266"/>
    <cellStyle name="Ênfase5 6" xfId="267"/>
    <cellStyle name="Ênfase5 7" xfId="268"/>
    <cellStyle name="Ênfase5 8" xfId="269"/>
    <cellStyle name="Ênfase5 9" xfId="270"/>
    <cellStyle name="Ênfase6 1" xfId="271"/>
    <cellStyle name="Ênfase6 10" xfId="272"/>
    <cellStyle name="Ênfase6 2" xfId="273"/>
    <cellStyle name="Ênfase6 3" xfId="274"/>
    <cellStyle name="Ênfase6 4" xfId="275"/>
    <cellStyle name="Ênfase6 5" xfId="276"/>
    <cellStyle name="Ênfase6 6" xfId="277"/>
    <cellStyle name="Ênfase6 7" xfId="278"/>
    <cellStyle name="Ênfase6 8" xfId="279"/>
    <cellStyle name="Ênfase6 9" xfId="280"/>
    <cellStyle name="Entrada 1" xfId="281"/>
    <cellStyle name="Entrada 10" xfId="282"/>
    <cellStyle name="Entrada 2" xfId="283"/>
    <cellStyle name="Entrada 3" xfId="284"/>
    <cellStyle name="Entrada 4" xfId="285"/>
    <cellStyle name="Entrada 5" xfId="286"/>
    <cellStyle name="Entrada 6" xfId="287"/>
    <cellStyle name="Entrada 7" xfId="288"/>
    <cellStyle name="Entrada 8" xfId="289"/>
    <cellStyle name="Entrada 9" xfId="290"/>
    <cellStyle name="Excel_BuiltIn_Comma 1" xfId="291"/>
    <cellStyle name="Hiperlink 2" xfId="292"/>
    <cellStyle name="Incorreto 1" xfId="293"/>
    <cellStyle name="Incorreto 10" xfId="294"/>
    <cellStyle name="Incorreto 2" xfId="295"/>
    <cellStyle name="Incorreto 3" xfId="296"/>
    <cellStyle name="Incorreto 4" xfId="297"/>
    <cellStyle name="Incorreto 5" xfId="298"/>
    <cellStyle name="Incorreto 6" xfId="299"/>
    <cellStyle name="Incorreto 7" xfId="300"/>
    <cellStyle name="Incorreto 8" xfId="301"/>
    <cellStyle name="Incorreto 9" xfId="302"/>
    <cellStyle name="Neutra 1" xfId="303"/>
    <cellStyle name="Neutra 10" xfId="304"/>
    <cellStyle name="Neutra 2" xfId="305"/>
    <cellStyle name="Neutra 3" xfId="306"/>
    <cellStyle name="Neutra 4" xfId="307"/>
    <cellStyle name="Neutra 5" xfId="308"/>
    <cellStyle name="Neutra 6" xfId="309"/>
    <cellStyle name="Neutra 7" xfId="310"/>
    <cellStyle name="Neutra 8" xfId="311"/>
    <cellStyle name="Neutra 9" xfId="312"/>
    <cellStyle name="Normal" xfId="0" builtinId="0"/>
    <cellStyle name="Normal 2" xfId="313"/>
    <cellStyle name="Normal 2 2" xfId="314"/>
    <cellStyle name="Normal 2 3" xfId="315"/>
    <cellStyle name="Normal 2 3 2" xfId="316"/>
    <cellStyle name="Normal 3" xfId="317"/>
    <cellStyle name="Normal 3 2" xfId="318"/>
    <cellStyle name="Normal 4" xfId="319"/>
    <cellStyle name="Normal 4 2" xfId="320"/>
    <cellStyle name="Normal 5" xfId="321"/>
    <cellStyle name="Normal 6" xfId="322"/>
    <cellStyle name="Normal 7" xfId="323"/>
    <cellStyle name="Normal 8" xfId="324"/>
    <cellStyle name="Nota 1" xfId="325"/>
    <cellStyle name="Nota 10" xfId="326"/>
    <cellStyle name="Nota 2" xfId="327"/>
    <cellStyle name="Nota 3" xfId="328"/>
    <cellStyle name="Nota 4" xfId="329"/>
    <cellStyle name="Nota 5" xfId="330"/>
    <cellStyle name="Nota 6" xfId="331"/>
    <cellStyle name="Nota 7" xfId="332"/>
    <cellStyle name="Nota 8" xfId="333"/>
    <cellStyle name="Nota 9" xfId="334"/>
    <cellStyle name="Porcentagem 2" xfId="335"/>
    <cellStyle name="Porcentagem 2 2" xfId="336"/>
    <cellStyle name="Porcentagem 3" xfId="337"/>
    <cellStyle name="Saída 1" xfId="338"/>
    <cellStyle name="Saída 10" xfId="339"/>
    <cellStyle name="Saída 2" xfId="340"/>
    <cellStyle name="Saída 3" xfId="341"/>
    <cellStyle name="Saída 4" xfId="342"/>
    <cellStyle name="Saída 5" xfId="343"/>
    <cellStyle name="Saída 6" xfId="344"/>
    <cellStyle name="Saída 7" xfId="345"/>
    <cellStyle name="Saída 8" xfId="346"/>
    <cellStyle name="Saída 9" xfId="347"/>
    <cellStyle name="Texto de Aviso 1" xfId="348"/>
    <cellStyle name="Texto de Aviso 10" xfId="349"/>
    <cellStyle name="Texto de Aviso 2" xfId="350"/>
    <cellStyle name="Texto de Aviso 3" xfId="351"/>
    <cellStyle name="Texto de Aviso 4" xfId="352"/>
    <cellStyle name="Texto de Aviso 5" xfId="353"/>
    <cellStyle name="Texto de Aviso 6" xfId="354"/>
    <cellStyle name="Texto de Aviso 7" xfId="355"/>
    <cellStyle name="Texto de Aviso 8" xfId="356"/>
    <cellStyle name="Texto de Aviso 9" xfId="357"/>
    <cellStyle name="Texto Explicativo 1" xfId="358"/>
    <cellStyle name="Texto Explicativo 10" xfId="359"/>
    <cellStyle name="Texto Explicativo 2" xfId="360"/>
    <cellStyle name="Texto Explicativo 3" xfId="361"/>
    <cellStyle name="Texto Explicativo 4" xfId="362"/>
    <cellStyle name="Texto Explicativo 5" xfId="363"/>
    <cellStyle name="Texto Explicativo 6" xfId="364"/>
    <cellStyle name="Texto Explicativo 7" xfId="365"/>
    <cellStyle name="Texto Explicativo 8" xfId="366"/>
    <cellStyle name="Texto Explicativo 9" xfId="367"/>
    <cellStyle name="Título 1 1" xfId="368"/>
    <cellStyle name="Título 1 10" xfId="369"/>
    <cellStyle name="Título 1 11" xfId="370"/>
    <cellStyle name="Título 1 2" xfId="371"/>
    <cellStyle name="Título 1 3" xfId="372"/>
    <cellStyle name="Título 1 4" xfId="373"/>
    <cellStyle name="Título 1 5" xfId="374"/>
    <cellStyle name="Título 1 6" xfId="375"/>
    <cellStyle name="Título 1 7" xfId="376"/>
    <cellStyle name="Título 1 8" xfId="377"/>
    <cellStyle name="Título 1 9" xfId="378"/>
    <cellStyle name="Título 10" xfId="379"/>
    <cellStyle name="Título 11" xfId="380"/>
    <cellStyle name="Título 12" xfId="381"/>
    <cellStyle name="Título 13" xfId="382"/>
    <cellStyle name="Título 14" xfId="383"/>
    <cellStyle name="Título 2 1" xfId="384"/>
    <cellStyle name="Título 2 10" xfId="385"/>
    <cellStyle name="Título 2 2" xfId="386"/>
    <cellStyle name="Título 2 3" xfId="387"/>
    <cellStyle name="Título 2 4" xfId="388"/>
    <cellStyle name="Título 2 5" xfId="389"/>
    <cellStyle name="Título 2 6" xfId="390"/>
    <cellStyle name="Título 2 7" xfId="391"/>
    <cellStyle name="Título 2 8" xfId="392"/>
    <cellStyle name="Título 2 9" xfId="393"/>
    <cellStyle name="Título 3 1" xfId="394"/>
    <cellStyle name="Título 3 10" xfId="395"/>
    <cellStyle name="Título 3 2" xfId="396"/>
    <cellStyle name="Título 3 3" xfId="397"/>
    <cellStyle name="Título 3 4" xfId="398"/>
    <cellStyle name="Título 3 5" xfId="399"/>
    <cellStyle name="Título 3 6" xfId="400"/>
    <cellStyle name="Título 3 7" xfId="401"/>
    <cellStyle name="Título 3 8" xfId="402"/>
    <cellStyle name="Título 3 9" xfId="403"/>
    <cellStyle name="Título 4 1" xfId="404"/>
    <cellStyle name="Título 4 10" xfId="405"/>
    <cellStyle name="Título 4 2" xfId="406"/>
    <cellStyle name="Título 4 3" xfId="407"/>
    <cellStyle name="Título 4 4" xfId="408"/>
    <cellStyle name="Título 4 5" xfId="409"/>
    <cellStyle name="Título 4 6" xfId="410"/>
    <cellStyle name="Título 4 7" xfId="411"/>
    <cellStyle name="Título 4 8" xfId="412"/>
    <cellStyle name="Título 4 9" xfId="413"/>
    <cellStyle name="Título 5" xfId="414"/>
    <cellStyle name="Título 6" xfId="415"/>
    <cellStyle name="Título 7" xfId="416"/>
    <cellStyle name="Título 8" xfId="417"/>
    <cellStyle name="Título 9" xfId="418"/>
    <cellStyle name="Total" xfId="419" builtinId="25" customBuiltin="1"/>
    <cellStyle name="Total 1" xfId="420"/>
    <cellStyle name="Total 10" xfId="421"/>
    <cellStyle name="Total 2" xfId="422"/>
    <cellStyle name="Total 3" xfId="423"/>
    <cellStyle name="Total 4" xfId="424"/>
    <cellStyle name="Total 5" xfId="425"/>
    <cellStyle name="Total 6" xfId="426"/>
    <cellStyle name="Total 7" xfId="427"/>
    <cellStyle name="Total 8" xfId="428"/>
    <cellStyle name="Total 9" xfId="429"/>
    <cellStyle name="Vírgula 2" xfId="43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ontabilidade%20Or&#231;amento/Nizeti/Execu&#231;&#227;o%20Or&#231;ament&#225;ria/LDO/LDO%202017/Receita/Evolu&#231;&#227;o%20da%20ReceitaLDO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Detalhada"/>
      <sheetName val="Receita LDO 2017"/>
      <sheetName val="RCL LDO 2017"/>
    </sheetNames>
    <sheetDataSet>
      <sheetData sheetId="0"/>
      <sheetData sheetId="1">
        <row r="304">
          <cell r="G304">
            <v>0</v>
          </cell>
          <cell r="H304">
            <v>0</v>
          </cell>
          <cell r="I304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9"/>
  <sheetViews>
    <sheetView zoomScale="110" zoomScaleNormal="110" zoomScaleSheetLayoutView="62" workbookViewId="0">
      <pane xSplit="3" ySplit="2" topLeftCell="M184" activePane="bottomRight" state="frozen"/>
      <selection pane="topRight" activeCell="C1" sqref="C1"/>
      <selection pane="bottomLeft" activeCell="A3" sqref="A3"/>
      <selection pane="bottomRight" activeCell="A478" sqref="A478"/>
    </sheetView>
  </sheetViews>
  <sheetFormatPr defaultColWidth="11.5703125" defaultRowHeight="12.75"/>
  <cols>
    <col min="1" max="1" width="17.42578125" style="43" customWidth="1"/>
    <col min="2" max="2" width="5.140625" style="73" customWidth="1"/>
    <col min="3" max="3" width="55.85546875" style="43" customWidth="1"/>
    <col min="4" max="4" width="12.5703125" style="43" customWidth="1"/>
    <col min="5" max="5" width="12.28515625" style="43" customWidth="1"/>
    <col min="6" max="6" width="12.42578125" style="43" customWidth="1"/>
    <col min="7" max="7" width="12" style="43" customWidth="1"/>
    <col min="8" max="9" width="12.28515625" style="43" customWidth="1"/>
    <col min="10" max="10" width="12.85546875" style="43" customWidth="1"/>
    <col min="11" max="11" width="12.42578125" style="43" customWidth="1"/>
    <col min="12" max="13" width="12.140625" style="43" customWidth="1"/>
    <col min="14" max="14" width="12.28515625" style="43" customWidth="1"/>
    <col min="15" max="15" width="12.140625" style="43" customWidth="1"/>
    <col min="16" max="16" width="13.85546875" style="43" customWidth="1"/>
    <col min="17" max="16384" width="11.5703125" style="43"/>
  </cols>
  <sheetData>
    <row r="1" spans="1:16" s="38" customFormat="1" ht="12.4" customHeight="1">
      <c r="A1" s="253" t="s">
        <v>0</v>
      </c>
      <c r="B1" s="253" t="s">
        <v>1</v>
      </c>
      <c r="C1" s="253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250" t="s">
        <v>15</v>
      </c>
    </row>
    <row r="2" spans="1:16" s="39" customFormat="1" ht="12">
      <c r="A2" s="253"/>
      <c r="B2" s="253"/>
      <c r="C2" s="253"/>
      <c r="D2" s="37" t="s">
        <v>16</v>
      </c>
      <c r="E2" s="37" t="s">
        <v>16</v>
      </c>
      <c r="F2" s="37" t="s">
        <v>16</v>
      </c>
      <c r="G2" s="37" t="s">
        <v>16</v>
      </c>
      <c r="H2" s="37" t="s">
        <v>16</v>
      </c>
      <c r="I2" s="37" t="s">
        <v>16</v>
      </c>
      <c r="J2" s="37" t="s">
        <v>16</v>
      </c>
      <c r="K2" s="37" t="s">
        <v>16</v>
      </c>
      <c r="L2" s="37" t="s">
        <v>17</v>
      </c>
      <c r="M2" s="37" t="s">
        <v>17</v>
      </c>
      <c r="N2" s="37" t="s">
        <v>17</v>
      </c>
      <c r="O2" s="37" t="s">
        <v>17</v>
      </c>
      <c r="P2" s="251"/>
    </row>
    <row r="3" spans="1:16">
      <c r="A3" s="40" t="s">
        <v>18</v>
      </c>
      <c r="B3" s="41"/>
      <c r="C3" s="40" t="s">
        <v>19</v>
      </c>
      <c r="D3" s="42">
        <f t="shared" ref="D3:P3" si="0">SUM(D4+D72+D102+D284+D287+D459+D293)</f>
        <v>59043559.109999999</v>
      </c>
      <c r="E3" s="42">
        <f t="shared" si="0"/>
        <v>38184315.75</v>
      </c>
      <c r="F3" s="42">
        <f t="shared" si="0"/>
        <v>38654009.499999993</v>
      </c>
      <c r="G3" s="42">
        <f t="shared" si="0"/>
        <v>39642219.100000001</v>
      </c>
      <c r="H3" s="42">
        <f t="shared" si="0"/>
        <v>38299146.390000001</v>
      </c>
      <c r="I3" s="42">
        <f t="shared" si="0"/>
        <v>37260145.640000001</v>
      </c>
      <c r="J3" s="42">
        <f t="shared" si="0"/>
        <v>43854729.329999998</v>
      </c>
      <c r="K3" s="42">
        <f t="shared" si="0"/>
        <v>38846299.829999998</v>
      </c>
      <c r="L3" s="42">
        <f t="shared" si="0"/>
        <v>37372479.069999993</v>
      </c>
      <c r="M3" s="42">
        <f t="shared" si="0"/>
        <v>36563095.170000002</v>
      </c>
      <c r="N3" s="42">
        <f t="shared" si="0"/>
        <v>38430438.464999996</v>
      </c>
      <c r="O3" s="42">
        <f t="shared" si="0"/>
        <v>49433085.99944444</v>
      </c>
      <c r="P3" s="42">
        <f t="shared" si="0"/>
        <v>495583849.95444447</v>
      </c>
    </row>
    <row r="4" spans="1:16">
      <c r="A4" s="44" t="s">
        <v>20</v>
      </c>
      <c r="B4" s="45"/>
      <c r="C4" s="44" t="s">
        <v>21</v>
      </c>
      <c r="D4" s="46">
        <f t="shared" ref="D4:J4" si="1">SUM(D5+D52)</f>
        <v>21768592.780000001</v>
      </c>
      <c r="E4" s="46">
        <f t="shared" si="1"/>
        <v>8066792.4500000011</v>
      </c>
      <c r="F4" s="46">
        <f t="shared" si="1"/>
        <v>11538578.579999998</v>
      </c>
      <c r="G4" s="46">
        <f t="shared" si="1"/>
        <v>9071888.6500000004</v>
      </c>
      <c r="H4" s="46">
        <f t="shared" si="1"/>
        <v>8557729.3800000008</v>
      </c>
      <c r="I4" s="46">
        <f t="shared" si="1"/>
        <v>8698180.2899999991</v>
      </c>
      <c r="J4" s="46">
        <f t="shared" si="1"/>
        <v>8580108.1699999999</v>
      </c>
      <c r="K4" s="46">
        <f t="shared" ref="K4:P4" si="2">SUM(K5+K52)</f>
        <v>8661134.3000000007</v>
      </c>
      <c r="L4" s="46">
        <f t="shared" si="2"/>
        <v>8547165.4499999993</v>
      </c>
      <c r="M4" s="46">
        <f t="shared" si="2"/>
        <v>8760165.4499999993</v>
      </c>
      <c r="N4" s="46">
        <f t="shared" si="2"/>
        <v>8335265.4500000002</v>
      </c>
      <c r="O4" s="46">
        <f t="shared" si="2"/>
        <v>9502173.8499999996</v>
      </c>
      <c r="P4" s="46">
        <f t="shared" si="2"/>
        <v>120087774.80000001</v>
      </c>
    </row>
    <row r="5" spans="1:16">
      <c r="A5" s="47" t="s">
        <v>22</v>
      </c>
      <c r="B5" s="48"/>
      <c r="C5" s="47" t="s">
        <v>23</v>
      </c>
      <c r="D5" s="46">
        <f t="shared" ref="D5:J5" si="3">SUM(D6+D46)</f>
        <v>18451504.73</v>
      </c>
      <c r="E5" s="46">
        <f t="shared" si="3"/>
        <v>7298057.8900000006</v>
      </c>
      <c r="F5" s="46">
        <f t="shared" si="3"/>
        <v>9806657.129999999</v>
      </c>
      <c r="G5" s="46">
        <f t="shared" si="3"/>
        <v>8077236.2300000004</v>
      </c>
      <c r="H5" s="46">
        <f t="shared" si="3"/>
        <v>7885218.2400000002</v>
      </c>
      <c r="I5" s="46">
        <f t="shared" si="3"/>
        <v>7949862.5599999996</v>
      </c>
      <c r="J5" s="46">
        <f t="shared" si="3"/>
        <v>7756075.5899999999</v>
      </c>
      <c r="K5" s="46">
        <f t="shared" ref="K5:P5" si="4">SUM(K6+K46)</f>
        <v>7878862.3399999999</v>
      </c>
      <c r="L5" s="46">
        <f t="shared" si="4"/>
        <v>7866160</v>
      </c>
      <c r="M5" s="46">
        <f t="shared" si="4"/>
        <v>7906160</v>
      </c>
      <c r="N5" s="46">
        <f t="shared" si="4"/>
        <v>7876160</v>
      </c>
      <c r="O5" s="46">
        <f t="shared" si="4"/>
        <v>9056160</v>
      </c>
      <c r="P5" s="46">
        <f t="shared" si="4"/>
        <v>107808114.71000001</v>
      </c>
    </row>
    <row r="6" spans="1:16">
      <c r="A6" s="49" t="s">
        <v>24</v>
      </c>
      <c r="B6" s="50"/>
      <c r="C6" s="49" t="s">
        <v>25</v>
      </c>
      <c r="D6" s="51">
        <f t="shared" ref="D6:J6" si="5">SUM(D7+D11+D42)</f>
        <v>14048961.870000001</v>
      </c>
      <c r="E6" s="51">
        <f t="shared" si="5"/>
        <v>3643176.65</v>
      </c>
      <c r="F6" s="51">
        <f t="shared" si="5"/>
        <v>6352955.4100000001</v>
      </c>
      <c r="G6" s="51">
        <f t="shared" si="5"/>
        <v>4225033.59</v>
      </c>
      <c r="H6" s="51">
        <f t="shared" si="5"/>
        <v>4051582.3600000003</v>
      </c>
      <c r="I6" s="51">
        <f t="shared" si="5"/>
        <v>3777896.1599999992</v>
      </c>
      <c r="J6" s="51">
        <f t="shared" si="5"/>
        <v>3751590.61</v>
      </c>
      <c r="K6" s="51">
        <f t="shared" ref="K6:P6" si="6">SUM(K7+K11+K42)</f>
        <v>4077894.2199999997</v>
      </c>
      <c r="L6" s="51">
        <f t="shared" si="6"/>
        <v>3876160</v>
      </c>
      <c r="M6" s="51">
        <f t="shared" si="6"/>
        <v>3916160</v>
      </c>
      <c r="N6" s="51">
        <f t="shared" si="6"/>
        <v>3886160</v>
      </c>
      <c r="O6" s="51">
        <f t="shared" si="6"/>
        <v>5066160</v>
      </c>
      <c r="P6" s="51">
        <f t="shared" si="6"/>
        <v>60673730.869999997</v>
      </c>
    </row>
    <row r="7" spans="1:16" s="55" customFormat="1" ht="11.25">
      <c r="A7" s="52" t="s">
        <v>26</v>
      </c>
      <c r="B7" s="53"/>
      <c r="C7" s="52" t="s">
        <v>27</v>
      </c>
      <c r="D7" s="54">
        <f>SUM(D8:D10)</f>
        <v>12022163.970000001</v>
      </c>
      <c r="E7" s="54">
        <f t="shared" ref="E7:O7" si="7">SUM(E8:E10)</f>
        <v>1226040.25</v>
      </c>
      <c r="F7" s="54">
        <f t="shared" si="7"/>
        <v>3903719.9499999997</v>
      </c>
      <c r="G7" s="54">
        <f t="shared" si="7"/>
        <v>1011052.8799999999</v>
      </c>
      <c r="H7" s="54">
        <f t="shared" si="7"/>
        <v>958944.66000000015</v>
      </c>
      <c r="I7" s="54">
        <f t="shared" si="7"/>
        <v>883205.71</v>
      </c>
      <c r="J7" s="54">
        <f t="shared" si="7"/>
        <v>938757.62</v>
      </c>
      <c r="K7" s="54">
        <f t="shared" si="7"/>
        <v>890684.76</v>
      </c>
      <c r="L7" s="54">
        <f t="shared" si="7"/>
        <v>910000</v>
      </c>
      <c r="M7" s="54">
        <f t="shared" si="7"/>
        <v>950000</v>
      </c>
      <c r="N7" s="54">
        <f t="shared" si="7"/>
        <v>920000</v>
      </c>
      <c r="O7" s="54">
        <f t="shared" si="7"/>
        <v>2100000</v>
      </c>
      <c r="P7" s="54">
        <f>SUM(P8:P10)</f>
        <v>26714569.800000001</v>
      </c>
    </row>
    <row r="8" spans="1:16">
      <c r="A8" s="34" t="s">
        <v>28</v>
      </c>
      <c r="B8" s="33" t="s">
        <v>29</v>
      </c>
      <c r="C8" s="34" t="s">
        <v>30</v>
      </c>
      <c r="D8" s="56">
        <v>7212905.0700000003</v>
      </c>
      <c r="E8" s="56">
        <v>735583.21</v>
      </c>
      <c r="F8" s="56">
        <v>2342159.27</v>
      </c>
      <c r="G8" s="56">
        <v>606578.69999999995</v>
      </c>
      <c r="H8" s="56">
        <v>575320.93000000005</v>
      </c>
      <c r="I8" s="56">
        <v>529883.41</v>
      </c>
      <c r="J8" s="56">
        <v>563209.36</v>
      </c>
      <c r="K8" s="56">
        <v>534369.46</v>
      </c>
      <c r="L8" s="56">
        <v>546000</v>
      </c>
      <c r="M8" s="56">
        <v>570000</v>
      </c>
      <c r="N8" s="56">
        <v>552000</v>
      </c>
      <c r="O8" s="56">
        <v>1260000</v>
      </c>
      <c r="P8" s="56">
        <f>SUM(D8:O8)</f>
        <v>16028009.41</v>
      </c>
    </row>
    <row r="9" spans="1:16">
      <c r="A9" s="34" t="s">
        <v>31</v>
      </c>
      <c r="B9" s="33" t="s">
        <v>32</v>
      </c>
      <c r="C9" s="34" t="s">
        <v>33</v>
      </c>
      <c r="D9" s="56">
        <v>3005810.72</v>
      </c>
      <c r="E9" s="56">
        <v>306545.03000000003</v>
      </c>
      <c r="F9" s="56">
        <v>975990.74</v>
      </c>
      <c r="G9" s="56">
        <v>252806.68</v>
      </c>
      <c r="H9" s="56">
        <v>239775.41</v>
      </c>
      <c r="I9" s="56">
        <v>220835.73</v>
      </c>
      <c r="J9" s="56">
        <v>234727</v>
      </c>
      <c r="K9" s="56">
        <v>222707.03</v>
      </c>
      <c r="L9" s="56">
        <v>227500</v>
      </c>
      <c r="M9" s="56">
        <v>237500</v>
      </c>
      <c r="N9" s="56">
        <v>230000</v>
      </c>
      <c r="O9" s="56">
        <v>525000</v>
      </c>
      <c r="P9" s="56">
        <f>SUM(D9:O9)</f>
        <v>6679198.3400000008</v>
      </c>
    </row>
    <row r="10" spans="1:16">
      <c r="A10" s="34" t="s">
        <v>34</v>
      </c>
      <c r="B10" s="33" t="s">
        <v>35</v>
      </c>
      <c r="C10" s="34" t="s">
        <v>36</v>
      </c>
      <c r="D10" s="56">
        <v>1803448.18</v>
      </c>
      <c r="E10" s="56">
        <v>183912.01</v>
      </c>
      <c r="F10" s="56">
        <v>585569.93999999994</v>
      </c>
      <c r="G10" s="56">
        <v>151667.5</v>
      </c>
      <c r="H10" s="56">
        <v>143848.32000000001</v>
      </c>
      <c r="I10" s="56">
        <v>132486.57</v>
      </c>
      <c r="J10" s="56">
        <v>140821.26</v>
      </c>
      <c r="K10" s="56">
        <v>133608.26999999999</v>
      </c>
      <c r="L10" s="56">
        <v>136500</v>
      </c>
      <c r="M10" s="56">
        <v>142500</v>
      </c>
      <c r="N10" s="56">
        <v>138000</v>
      </c>
      <c r="O10" s="56">
        <v>315000</v>
      </c>
      <c r="P10" s="56">
        <f>SUM(D10:O10)</f>
        <v>4007362.0499999993</v>
      </c>
    </row>
    <row r="11" spans="1:16">
      <c r="A11" s="52" t="s">
        <v>37</v>
      </c>
      <c r="B11" s="33"/>
      <c r="C11" s="52" t="s">
        <v>38</v>
      </c>
      <c r="D11" s="54">
        <f t="shared" ref="D11:J11" si="8">SUM(D12+D37)</f>
        <v>1149119.9099999999</v>
      </c>
      <c r="E11" s="54">
        <f t="shared" si="8"/>
        <v>1128960.47</v>
      </c>
      <c r="F11" s="54">
        <f t="shared" si="8"/>
        <v>1182974.5199999998</v>
      </c>
      <c r="G11" s="54">
        <f t="shared" si="8"/>
        <v>1534372.35</v>
      </c>
      <c r="H11" s="54">
        <f t="shared" si="8"/>
        <v>1842958.2099999997</v>
      </c>
      <c r="I11" s="54">
        <f t="shared" si="8"/>
        <v>1550671.5199999998</v>
      </c>
      <c r="J11" s="54">
        <f t="shared" si="8"/>
        <v>1485435.44</v>
      </c>
      <c r="K11" s="54">
        <f t="shared" ref="K11:P11" si="9">SUM(K12+K37)</f>
        <v>1594340.1899999997</v>
      </c>
      <c r="L11" s="54">
        <f t="shared" si="9"/>
        <v>1546160</v>
      </c>
      <c r="M11" s="54">
        <f t="shared" si="9"/>
        <v>1546160</v>
      </c>
      <c r="N11" s="54">
        <f t="shared" si="9"/>
        <v>1546160</v>
      </c>
      <c r="O11" s="54">
        <f t="shared" si="9"/>
        <v>1546160</v>
      </c>
      <c r="P11" s="54">
        <f t="shared" si="9"/>
        <v>17653472.609999999</v>
      </c>
    </row>
    <row r="12" spans="1:16">
      <c r="A12" s="52" t="s">
        <v>39</v>
      </c>
      <c r="B12" s="33"/>
      <c r="C12" s="52" t="s">
        <v>40</v>
      </c>
      <c r="D12" s="54">
        <f t="shared" ref="D12:J12" si="10">SUM(D13+D17+D21+D25+D29+D33)</f>
        <v>1149119.9099999999</v>
      </c>
      <c r="E12" s="54">
        <f t="shared" si="10"/>
        <v>1128960.47</v>
      </c>
      <c r="F12" s="54">
        <f t="shared" si="10"/>
        <v>1182974.5199999998</v>
      </c>
      <c r="G12" s="54">
        <f t="shared" si="10"/>
        <v>1528570.52</v>
      </c>
      <c r="H12" s="54">
        <f t="shared" si="10"/>
        <v>1841160.2499999998</v>
      </c>
      <c r="I12" s="54">
        <f t="shared" si="10"/>
        <v>1550417.0099999998</v>
      </c>
      <c r="J12" s="54">
        <f t="shared" si="10"/>
        <v>1479662.93</v>
      </c>
      <c r="K12" s="54">
        <f t="shared" ref="K12:P12" si="11">SUM(K13+K17+K21+K25+K29+K33)</f>
        <v>1590433.4799999997</v>
      </c>
      <c r="L12" s="54">
        <f t="shared" si="11"/>
        <v>1541360</v>
      </c>
      <c r="M12" s="54">
        <f t="shared" si="11"/>
        <v>1541360</v>
      </c>
      <c r="N12" s="54">
        <f t="shared" si="11"/>
        <v>1541360</v>
      </c>
      <c r="O12" s="54">
        <f t="shared" si="11"/>
        <v>1541360</v>
      </c>
      <c r="P12" s="54">
        <f t="shared" si="11"/>
        <v>17616739.09</v>
      </c>
    </row>
    <row r="13" spans="1:16" ht="22.5">
      <c r="A13" s="52" t="s">
        <v>41</v>
      </c>
      <c r="B13" s="33"/>
      <c r="C13" s="57" t="s">
        <v>42</v>
      </c>
      <c r="D13" s="54">
        <f t="shared" ref="D13:I13" si="12">SUM(D14:D16)</f>
        <v>789927.73</v>
      </c>
      <c r="E13" s="54">
        <f t="shared" si="12"/>
        <v>776633.95</v>
      </c>
      <c r="F13" s="54">
        <f t="shared" si="12"/>
        <v>796127.84999999986</v>
      </c>
      <c r="G13" s="54">
        <f t="shared" si="12"/>
        <v>1142617</v>
      </c>
      <c r="H13" s="54">
        <f t="shared" si="12"/>
        <v>1343924.91</v>
      </c>
      <c r="I13" s="54">
        <f t="shared" si="12"/>
        <v>1126500.53</v>
      </c>
      <c r="J13" s="54">
        <f t="shared" ref="J13:P13" si="13">SUM(J14:J16)</f>
        <v>1063674.02</v>
      </c>
      <c r="K13" s="54">
        <f t="shared" si="13"/>
        <v>1137565.8399999999</v>
      </c>
      <c r="L13" s="54">
        <f t="shared" si="13"/>
        <v>1110000</v>
      </c>
      <c r="M13" s="54">
        <f t="shared" si="13"/>
        <v>1110000</v>
      </c>
      <c r="N13" s="54">
        <f t="shared" si="13"/>
        <v>1110000</v>
      </c>
      <c r="O13" s="54">
        <f t="shared" si="13"/>
        <v>1110000</v>
      </c>
      <c r="P13" s="54">
        <f t="shared" si="13"/>
        <v>12616971.829999998</v>
      </c>
    </row>
    <row r="14" spans="1:16">
      <c r="A14" s="34" t="s">
        <v>43</v>
      </c>
      <c r="B14" s="33" t="s">
        <v>29</v>
      </c>
      <c r="C14" s="34" t="s">
        <v>44</v>
      </c>
      <c r="D14" s="56">
        <v>473956.61</v>
      </c>
      <c r="E14" s="56">
        <v>465980.32</v>
      </c>
      <c r="F14" s="56">
        <v>477676.66</v>
      </c>
      <c r="G14" s="56">
        <v>685570.19</v>
      </c>
      <c r="H14" s="56">
        <v>806354.85</v>
      </c>
      <c r="I14" s="56">
        <v>675900.23</v>
      </c>
      <c r="J14" s="56">
        <v>638204.35</v>
      </c>
      <c r="K14" s="56">
        <v>682539.44</v>
      </c>
      <c r="L14" s="56">
        <v>666000</v>
      </c>
      <c r="M14" s="56">
        <f>L14</f>
        <v>666000</v>
      </c>
      <c r="N14" s="56">
        <f>M14</f>
        <v>666000</v>
      </c>
      <c r="O14" s="56">
        <f>N14</f>
        <v>666000</v>
      </c>
      <c r="P14" s="56">
        <f t="shared" ref="P14:P24" si="14">SUM(D14:O14)</f>
        <v>7570182.6500000004</v>
      </c>
    </row>
    <row r="15" spans="1:16">
      <c r="A15" s="34" t="s">
        <v>45</v>
      </c>
      <c r="B15" s="33" t="s">
        <v>32</v>
      </c>
      <c r="C15" s="34" t="s">
        <v>46</v>
      </c>
      <c r="D15" s="56">
        <v>197481.91</v>
      </c>
      <c r="E15" s="56">
        <v>194158.52</v>
      </c>
      <c r="F15" s="56">
        <v>199031.99</v>
      </c>
      <c r="G15" s="56">
        <v>285654.26</v>
      </c>
      <c r="H15" s="56">
        <v>335981.3</v>
      </c>
      <c r="I15" s="56">
        <v>281625.21000000002</v>
      </c>
      <c r="J15" s="56">
        <v>265918.57</v>
      </c>
      <c r="K15" s="56">
        <v>284391.53999999998</v>
      </c>
      <c r="L15" s="56">
        <v>277500</v>
      </c>
      <c r="M15" s="56">
        <f t="shared" ref="M15:O16" si="15">L15</f>
        <v>277500</v>
      </c>
      <c r="N15" s="56">
        <f t="shared" si="15"/>
        <v>277500</v>
      </c>
      <c r="O15" s="56">
        <f t="shared" si="15"/>
        <v>277500</v>
      </c>
      <c r="P15" s="56">
        <f t="shared" si="14"/>
        <v>3154243.3</v>
      </c>
    </row>
    <row r="16" spans="1:16">
      <c r="A16" s="34" t="s">
        <v>47</v>
      </c>
      <c r="B16" s="33" t="s">
        <v>35</v>
      </c>
      <c r="C16" s="34" t="s">
        <v>48</v>
      </c>
      <c r="D16" s="56">
        <v>118489.21</v>
      </c>
      <c r="E16" s="56">
        <v>116495.11</v>
      </c>
      <c r="F16" s="56">
        <v>119419.2</v>
      </c>
      <c r="G16" s="56">
        <v>171392.55</v>
      </c>
      <c r="H16" s="56">
        <v>201588.76</v>
      </c>
      <c r="I16" s="56">
        <v>168975.09</v>
      </c>
      <c r="J16" s="56">
        <v>159551.1</v>
      </c>
      <c r="K16" s="56">
        <v>170634.86</v>
      </c>
      <c r="L16" s="56">
        <v>166500</v>
      </c>
      <c r="M16" s="56">
        <f t="shared" si="15"/>
        <v>166500</v>
      </c>
      <c r="N16" s="56">
        <f t="shared" si="15"/>
        <v>166500</v>
      </c>
      <c r="O16" s="56">
        <f t="shared" si="15"/>
        <v>166500</v>
      </c>
      <c r="P16" s="56">
        <f t="shared" si="14"/>
        <v>1892545.88</v>
      </c>
    </row>
    <row r="17" spans="1:16">
      <c r="A17" s="52" t="s">
        <v>49</v>
      </c>
      <c r="B17" s="33"/>
      <c r="C17" s="52" t="s">
        <v>50</v>
      </c>
      <c r="D17" s="54">
        <f t="shared" ref="D17:I17" si="16">SUM(D18:D20)</f>
        <v>51114.559999999998</v>
      </c>
      <c r="E17" s="54">
        <f t="shared" si="16"/>
        <v>44246.630000000005</v>
      </c>
      <c r="F17" s="54">
        <f t="shared" si="16"/>
        <v>45536.21</v>
      </c>
      <c r="G17" s="54">
        <f t="shared" si="16"/>
        <v>45900.639999999999</v>
      </c>
      <c r="H17" s="54">
        <f t="shared" si="16"/>
        <v>64225.409999999996</v>
      </c>
      <c r="I17" s="54">
        <f t="shared" si="16"/>
        <v>53993.919999999998</v>
      </c>
      <c r="J17" s="54">
        <f t="shared" ref="J17:P17" si="17">SUM(J18:J20)</f>
        <v>53141.95</v>
      </c>
      <c r="K17" s="54">
        <f t="shared" si="17"/>
        <v>52885.61</v>
      </c>
      <c r="L17" s="54">
        <f t="shared" si="17"/>
        <v>53100</v>
      </c>
      <c r="M17" s="54">
        <f t="shared" si="17"/>
        <v>53100</v>
      </c>
      <c r="N17" s="54">
        <f t="shared" si="17"/>
        <v>53100</v>
      </c>
      <c r="O17" s="54">
        <f t="shared" si="17"/>
        <v>53100</v>
      </c>
      <c r="P17" s="54">
        <f t="shared" si="17"/>
        <v>623444.93000000005</v>
      </c>
    </row>
    <row r="18" spans="1:16">
      <c r="A18" s="34" t="s">
        <v>51</v>
      </c>
      <c r="B18" s="33" t="s">
        <v>29</v>
      </c>
      <c r="C18" s="34" t="s">
        <v>52</v>
      </c>
      <c r="D18" s="56">
        <v>30668.73</v>
      </c>
      <c r="E18" s="56">
        <v>26547.97</v>
      </c>
      <c r="F18" s="56">
        <v>27321.73</v>
      </c>
      <c r="G18" s="56">
        <v>27540.38</v>
      </c>
      <c r="H18" s="56">
        <v>38535.25</v>
      </c>
      <c r="I18" s="56">
        <v>32396.35</v>
      </c>
      <c r="J18" s="56">
        <v>31885.17</v>
      </c>
      <c r="K18" s="56">
        <v>31731.37</v>
      </c>
      <c r="L18" s="56">
        <v>32100</v>
      </c>
      <c r="M18" s="56">
        <f>L18</f>
        <v>32100</v>
      </c>
      <c r="N18" s="56">
        <f>M18</f>
        <v>32100</v>
      </c>
      <c r="O18" s="56">
        <f>N18</f>
        <v>32100</v>
      </c>
      <c r="P18" s="56">
        <f t="shared" si="14"/>
        <v>375026.95</v>
      </c>
    </row>
    <row r="19" spans="1:16">
      <c r="A19" s="34" t="s">
        <v>53</v>
      </c>
      <c r="B19" s="33" t="s">
        <v>32</v>
      </c>
      <c r="C19" s="34" t="s">
        <v>54</v>
      </c>
      <c r="D19" s="56">
        <v>12778.64</v>
      </c>
      <c r="E19" s="56">
        <v>11061.65</v>
      </c>
      <c r="F19" s="56">
        <v>11384.05</v>
      </c>
      <c r="G19" s="56">
        <v>11475.16</v>
      </c>
      <c r="H19" s="56">
        <v>16056.35</v>
      </c>
      <c r="I19" s="56">
        <v>13498.48</v>
      </c>
      <c r="J19" s="56">
        <v>13285.49</v>
      </c>
      <c r="K19" s="56">
        <v>13221.4</v>
      </c>
      <c r="L19" s="56">
        <v>13125</v>
      </c>
      <c r="M19" s="56">
        <f t="shared" ref="M19:O20" si="18">L19</f>
        <v>13125</v>
      </c>
      <c r="N19" s="56">
        <f t="shared" si="18"/>
        <v>13125</v>
      </c>
      <c r="O19" s="56">
        <f t="shared" si="18"/>
        <v>13125</v>
      </c>
      <c r="P19" s="56">
        <f t="shared" si="14"/>
        <v>155261.22</v>
      </c>
    </row>
    <row r="20" spans="1:16">
      <c r="A20" s="34" t="s">
        <v>55</v>
      </c>
      <c r="B20" s="33" t="s">
        <v>35</v>
      </c>
      <c r="C20" s="34" t="s">
        <v>56</v>
      </c>
      <c r="D20" s="56">
        <v>7667.19</v>
      </c>
      <c r="E20" s="56">
        <v>6637.01</v>
      </c>
      <c r="F20" s="56">
        <v>6830.43</v>
      </c>
      <c r="G20" s="56">
        <v>6885.1</v>
      </c>
      <c r="H20" s="56">
        <v>9633.81</v>
      </c>
      <c r="I20" s="56">
        <v>8099.09</v>
      </c>
      <c r="J20" s="56">
        <v>7971.29</v>
      </c>
      <c r="K20" s="56">
        <v>7932.84</v>
      </c>
      <c r="L20" s="56">
        <v>7875</v>
      </c>
      <c r="M20" s="56">
        <f t="shared" si="18"/>
        <v>7875</v>
      </c>
      <c r="N20" s="56">
        <f t="shared" si="18"/>
        <v>7875</v>
      </c>
      <c r="O20" s="56">
        <f t="shared" si="18"/>
        <v>7875</v>
      </c>
      <c r="P20" s="56">
        <f t="shared" si="14"/>
        <v>93156.760000000009</v>
      </c>
    </row>
    <row r="21" spans="1:16">
      <c r="A21" s="52" t="s">
        <v>57</v>
      </c>
      <c r="B21" s="33"/>
      <c r="C21" s="52" t="s">
        <v>58</v>
      </c>
      <c r="D21" s="54">
        <f t="shared" ref="D21:P21" si="19">SUM(D22:D24)</f>
        <v>268649.21000000002</v>
      </c>
      <c r="E21" s="54">
        <f t="shared" si="19"/>
        <v>271823.84000000003</v>
      </c>
      <c r="F21" s="54">
        <f t="shared" si="19"/>
        <v>279978.52999999997</v>
      </c>
      <c r="G21" s="54">
        <f t="shared" si="19"/>
        <v>282063.35999999999</v>
      </c>
      <c r="H21" s="54">
        <f t="shared" si="19"/>
        <v>386106.22000000003</v>
      </c>
      <c r="I21" s="54">
        <f t="shared" si="19"/>
        <v>319476.70999999996</v>
      </c>
      <c r="J21" s="54">
        <f t="shared" si="19"/>
        <v>318450.36</v>
      </c>
      <c r="K21" s="54">
        <f t="shared" si="19"/>
        <v>331828.95999999996</v>
      </c>
      <c r="L21" s="54">
        <f t="shared" si="19"/>
        <v>323500</v>
      </c>
      <c r="M21" s="54">
        <f t="shared" si="19"/>
        <v>323500</v>
      </c>
      <c r="N21" s="54">
        <f t="shared" si="19"/>
        <v>323500</v>
      </c>
      <c r="O21" s="54">
        <f t="shared" si="19"/>
        <v>323500</v>
      </c>
      <c r="P21" s="54">
        <f t="shared" si="19"/>
        <v>3752377.19</v>
      </c>
    </row>
    <row r="22" spans="1:16">
      <c r="A22" s="34" t="s">
        <v>59</v>
      </c>
      <c r="B22" s="33" t="s">
        <v>29</v>
      </c>
      <c r="C22" s="34" t="s">
        <v>60</v>
      </c>
      <c r="D22" s="56">
        <v>161189.51999999999</v>
      </c>
      <c r="E22" s="56">
        <v>163094.29999999999</v>
      </c>
      <c r="F22" s="56">
        <v>167987.11</v>
      </c>
      <c r="G22" s="56">
        <v>169238.02</v>
      </c>
      <c r="H22" s="56">
        <v>231663.73</v>
      </c>
      <c r="I22" s="56">
        <v>191686.02</v>
      </c>
      <c r="J22" s="56">
        <v>191070.22</v>
      </c>
      <c r="K22" s="56">
        <v>199097.37</v>
      </c>
      <c r="L22" s="56">
        <v>194100</v>
      </c>
      <c r="M22" s="56">
        <f>L22</f>
        <v>194100</v>
      </c>
      <c r="N22" s="56">
        <f>M22</f>
        <v>194100</v>
      </c>
      <c r="O22" s="56">
        <f>N22</f>
        <v>194100</v>
      </c>
      <c r="P22" s="56">
        <f t="shared" si="14"/>
        <v>2251426.29</v>
      </c>
    </row>
    <row r="23" spans="1:16">
      <c r="A23" s="34" t="s">
        <v>61</v>
      </c>
      <c r="B23" s="33" t="s">
        <v>32</v>
      </c>
      <c r="C23" s="34" t="s">
        <v>62</v>
      </c>
      <c r="D23" s="56">
        <v>67162.3</v>
      </c>
      <c r="E23" s="56">
        <v>67955.960000000006</v>
      </c>
      <c r="F23" s="56">
        <v>69994.63</v>
      </c>
      <c r="G23" s="56">
        <v>70515.839999999997</v>
      </c>
      <c r="H23" s="56">
        <v>96526.56</v>
      </c>
      <c r="I23" s="56">
        <v>79869.179999999993</v>
      </c>
      <c r="J23" s="56">
        <v>79612.59</v>
      </c>
      <c r="K23" s="56">
        <v>82957.240000000005</v>
      </c>
      <c r="L23" s="56">
        <v>80875</v>
      </c>
      <c r="M23" s="56">
        <f t="shared" ref="M23:O24" si="20">L23</f>
        <v>80875</v>
      </c>
      <c r="N23" s="56">
        <f t="shared" si="20"/>
        <v>80875</v>
      </c>
      <c r="O23" s="56">
        <f t="shared" si="20"/>
        <v>80875</v>
      </c>
      <c r="P23" s="56">
        <f t="shared" si="14"/>
        <v>938094.29999999993</v>
      </c>
    </row>
    <row r="24" spans="1:16">
      <c r="A24" s="34" t="s">
        <v>63</v>
      </c>
      <c r="B24" s="33" t="s">
        <v>35</v>
      </c>
      <c r="C24" s="34" t="s">
        <v>64</v>
      </c>
      <c r="D24" s="56">
        <v>40297.39</v>
      </c>
      <c r="E24" s="56">
        <v>40773.58</v>
      </c>
      <c r="F24" s="56">
        <v>41996.79</v>
      </c>
      <c r="G24" s="56">
        <v>42309.5</v>
      </c>
      <c r="H24" s="56">
        <v>57915.93</v>
      </c>
      <c r="I24" s="56">
        <v>47921.51</v>
      </c>
      <c r="J24" s="56">
        <v>47767.55</v>
      </c>
      <c r="K24" s="56">
        <v>49774.35</v>
      </c>
      <c r="L24" s="56">
        <v>48525</v>
      </c>
      <c r="M24" s="56">
        <f t="shared" si="20"/>
        <v>48525</v>
      </c>
      <c r="N24" s="56">
        <f t="shared" si="20"/>
        <v>48525</v>
      </c>
      <c r="O24" s="56">
        <f t="shared" si="20"/>
        <v>48525</v>
      </c>
      <c r="P24" s="56">
        <f t="shared" si="14"/>
        <v>562856.6</v>
      </c>
    </row>
    <row r="25" spans="1:16">
      <c r="A25" s="52" t="s">
        <v>65</v>
      </c>
      <c r="B25" s="33"/>
      <c r="C25" s="57" t="s">
        <v>66</v>
      </c>
      <c r="D25" s="58">
        <f t="shared" ref="D25:P25" si="21">SUM(D26:D28)</f>
        <v>12236.15</v>
      </c>
      <c r="E25" s="58">
        <f t="shared" si="21"/>
        <v>12387.300000000001</v>
      </c>
      <c r="F25" s="58">
        <f t="shared" si="21"/>
        <v>11471.52</v>
      </c>
      <c r="G25" s="58">
        <f t="shared" si="21"/>
        <v>12870.640000000001</v>
      </c>
      <c r="H25" s="58">
        <f t="shared" si="21"/>
        <v>14549.52</v>
      </c>
      <c r="I25" s="58">
        <f t="shared" si="21"/>
        <v>12739.93</v>
      </c>
      <c r="J25" s="58">
        <f t="shared" si="21"/>
        <v>10750.720000000001</v>
      </c>
      <c r="K25" s="58">
        <f t="shared" si="21"/>
        <v>16561.150000000001</v>
      </c>
      <c r="L25" s="58">
        <f t="shared" si="21"/>
        <v>13500</v>
      </c>
      <c r="M25" s="58">
        <f t="shared" si="21"/>
        <v>13500</v>
      </c>
      <c r="N25" s="58">
        <f t="shared" si="21"/>
        <v>13500</v>
      </c>
      <c r="O25" s="58">
        <f t="shared" si="21"/>
        <v>13500</v>
      </c>
      <c r="P25" s="58">
        <f t="shared" si="21"/>
        <v>157566.93</v>
      </c>
    </row>
    <row r="26" spans="1:16">
      <c r="A26" s="34" t="s">
        <v>67</v>
      </c>
      <c r="B26" s="33" t="s">
        <v>29</v>
      </c>
      <c r="C26" s="34" t="s">
        <v>68</v>
      </c>
      <c r="D26" s="56">
        <v>7341.69</v>
      </c>
      <c r="E26" s="56">
        <v>7432.38</v>
      </c>
      <c r="F26" s="56">
        <v>6882.91</v>
      </c>
      <c r="G26" s="56">
        <v>7722.38</v>
      </c>
      <c r="H26" s="56">
        <v>8729.7099999999991</v>
      </c>
      <c r="I26" s="56">
        <v>7643.96</v>
      </c>
      <c r="J26" s="56">
        <v>6450.43</v>
      </c>
      <c r="K26" s="56">
        <v>9936.69</v>
      </c>
      <c r="L26" s="56">
        <v>8100</v>
      </c>
      <c r="M26" s="56">
        <f>L26</f>
        <v>8100</v>
      </c>
      <c r="N26" s="56">
        <f>M26</f>
        <v>8100</v>
      </c>
      <c r="O26" s="56">
        <f>N26</f>
        <v>8100</v>
      </c>
      <c r="P26" s="56">
        <f t="shared" ref="P26:P36" si="22">SUM(D26:O26)</f>
        <v>94540.15</v>
      </c>
    </row>
    <row r="27" spans="1:16">
      <c r="A27" s="34" t="s">
        <v>69</v>
      </c>
      <c r="B27" s="33" t="s">
        <v>32</v>
      </c>
      <c r="C27" s="34" t="s">
        <v>70</v>
      </c>
      <c r="D27" s="56">
        <v>3059.03</v>
      </c>
      <c r="E27" s="56">
        <v>3096.82</v>
      </c>
      <c r="F27" s="56">
        <v>2867.88</v>
      </c>
      <c r="G27" s="56">
        <v>3217.66</v>
      </c>
      <c r="H27" s="56">
        <v>3637.38</v>
      </c>
      <c r="I27" s="56">
        <v>3184.98</v>
      </c>
      <c r="J27" s="56">
        <v>2687.68</v>
      </c>
      <c r="K27" s="56">
        <v>4140.29</v>
      </c>
      <c r="L27" s="56">
        <v>3375</v>
      </c>
      <c r="M27" s="56">
        <f t="shared" ref="M27:O28" si="23">L27</f>
        <v>3375</v>
      </c>
      <c r="N27" s="56">
        <f t="shared" si="23"/>
        <v>3375</v>
      </c>
      <c r="O27" s="56">
        <f t="shared" si="23"/>
        <v>3375</v>
      </c>
      <c r="P27" s="56">
        <f t="shared" si="22"/>
        <v>39391.72</v>
      </c>
    </row>
    <row r="28" spans="1:16">
      <c r="A28" s="34" t="s">
        <v>71</v>
      </c>
      <c r="B28" s="33" t="s">
        <v>35</v>
      </c>
      <c r="C28" s="34" t="s">
        <v>72</v>
      </c>
      <c r="D28" s="56">
        <v>1835.43</v>
      </c>
      <c r="E28" s="56">
        <v>1858.1</v>
      </c>
      <c r="F28" s="56">
        <v>1720.73</v>
      </c>
      <c r="G28" s="56">
        <v>1930.6</v>
      </c>
      <c r="H28" s="56">
        <v>2182.4299999999998</v>
      </c>
      <c r="I28" s="56">
        <v>1910.99</v>
      </c>
      <c r="J28" s="56">
        <v>1612.61</v>
      </c>
      <c r="K28" s="56">
        <v>2484.17</v>
      </c>
      <c r="L28" s="56">
        <v>2025</v>
      </c>
      <c r="M28" s="56">
        <f t="shared" si="23"/>
        <v>2025</v>
      </c>
      <c r="N28" s="56">
        <f t="shared" si="23"/>
        <v>2025</v>
      </c>
      <c r="O28" s="56">
        <f t="shared" si="23"/>
        <v>2025</v>
      </c>
      <c r="P28" s="56">
        <f t="shared" si="22"/>
        <v>23635.06</v>
      </c>
    </row>
    <row r="29" spans="1:16" ht="25.5" customHeight="1">
      <c r="A29" s="52" t="s">
        <v>73</v>
      </c>
      <c r="B29" s="33"/>
      <c r="C29" s="57" t="s">
        <v>74</v>
      </c>
      <c r="D29" s="59">
        <f t="shared" ref="D29:I29" si="24">SUM(D30:D32)</f>
        <v>26960.780000000002</v>
      </c>
      <c r="E29" s="59">
        <f t="shared" si="24"/>
        <v>23828.100000000002</v>
      </c>
      <c r="F29" s="59">
        <f t="shared" si="24"/>
        <v>49396.51</v>
      </c>
      <c r="G29" s="59">
        <f t="shared" si="24"/>
        <v>44856.829999999994</v>
      </c>
      <c r="H29" s="59">
        <f t="shared" si="24"/>
        <v>32128.55</v>
      </c>
      <c r="I29" s="59">
        <f t="shared" si="24"/>
        <v>37468.130000000005</v>
      </c>
      <c r="J29" s="59">
        <f>SUM(J30:J32)</f>
        <v>33384.39</v>
      </c>
      <c r="K29" s="59">
        <f t="shared" ref="K29:P29" si="25">SUM(K30:K32)</f>
        <v>51325.78</v>
      </c>
      <c r="L29" s="59">
        <f t="shared" si="25"/>
        <v>41000</v>
      </c>
      <c r="M29" s="59">
        <f t="shared" si="25"/>
        <v>41000</v>
      </c>
      <c r="N29" s="59">
        <f t="shared" si="25"/>
        <v>41000</v>
      </c>
      <c r="O29" s="59">
        <f t="shared" si="25"/>
        <v>41000</v>
      </c>
      <c r="P29" s="59">
        <f t="shared" si="25"/>
        <v>463349.06999999995</v>
      </c>
    </row>
    <row r="30" spans="1:16">
      <c r="A30" s="34" t="s">
        <v>75</v>
      </c>
      <c r="B30" s="33" t="s">
        <v>29</v>
      </c>
      <c r="C30" s="34" t="s">
        <v>76</v>
      </c>
      <c r="D30" s="56">
        <v>16176.43</v>
      </c>
      <c r="E30" s="56">
        <v>14296.84</v>
      </c>
      <c r="F30" s="56">
        <v>29637.83</v>
      </c>
      <c r="G30" s="56">
        <v>26914.03</v>
      </c>
      <c r="H30" s="56">
        <v>19277.05</v>
      </c>
      <c r="I30" s="56">
        <v>22480.82</v>
      </c>
      <c r="J30" s="56">
        <v>20030.560000000001</v>
      </c>
      <c r="K30" s="56">
        <v>30795.4</v>
      </c>
      <c r="L30" s="56">
        <v>24600</v>
      </c>
      <c r="M30" s="56">
        <f>L30</f>
        <v>24600</v>
      </c>
      <c r="N30" s="56">
        <f>M30</f>
        <v>24600</v>
      </c>
      <c r="O30" s="56">
        <f>N30</f>
        <v>24600</v>
      </c>
      <c r="P30" s="56">
        <f t="shared" si="22"/>
        <v>278008.95999999996</v>
      </c>
    </row>
    <row r="31" spans="1:16">
      <c r="A31" s="34" t="s">
        <v>77</v>
      </c>
      <c r="B31" s="33" t="s">
        <v>32</v>
      </c>
      <c r="C31" s="34" t="s">
        <v>78</v>
      </c>
      <c r="D31" s="56">
        <v>6740.22</v>
      </c>
      <c r="E31" s="56">
        <v>5957.06</v>
      </c>
      <c r="F31" s="56">
        <v>12349.19</v>
      </c>
      <c r="G31" s="56">
        <v>11214.23</v>
      </c>
      <c r="H31" s="56">
        <v>8032.16</v>
      </c>
      <c r="I31" s="56">
        <v>9367.08</v>
      </c>
      <c r="J31" s="56">
        <v>8346.1299999999992</v>
      </c>
      <c r="K31" s="56">
        <v>12831.49</v>
      </c>
      <c r="L31" s="56">
        <v>10250</v>
      </c>
      <c r="M31" s="56">
        <f t="shared" ref="M31:O32" si="26">L31</f>
        <v>10250</v>
      </c>
      <c r="N31" s="56">
        <f t="shared" si="26"/>
        <v>10250</v>
      </c>
      <c r="O31" s="56">
        <f t="shared" si="26"/>
        <v>10250</v>
      </c>
      <c r="P31" s="56">
        <f t="shared" si="22"/>
        <v>115837.56</v>
      </c>
    </row>
    <row r="32" spans="1:16">
      <c r="A32" s="34" t="s">
        <v>79</v>
      </c>
      <c r="B32" s="33" t="s">
        <v>35</v>
      </c>
      <c r="C32" s="34" t="s">
        <v>80</v>
      </c>
      <c r="D32" s="56">
        <v>4044.13</v>
      </c>
      <c r="E32" s="56">
        <v>3574.2</v>
      </c>
      <c r="F32" s="56">
        <v>7409.49</v>
      </c>
      <c r="G32" s="56">
        <v>6728.57</v>
      </c>
      <c r="H32" s="56">
        <v>4819.34</v>
      </c>
      <c r="I32" s="56">
        <v>5620.23</v>
      </c>
      <c r="J32" s="56">
        <v>5007.7</v>
      </c>
      <c r="K32" s="56">
        <v>7698.89</v>
      </c>
      <c r="L32" s="56">
        <v>6150</v>
      </c>
      <c r="M32" s="56">
        <f t="shared" si="26"/>
        <v>6150</v>
      </c>
      <c r="N32" s="56">
        <f t="shared" si="26"/>
        <v>6150</v>
      </c>
      <c r="O32" s="56">
        <f t="shared" si="26"/>
        <v>6150</v>
      </c>
      <c r="P32" s="56">
        <f t="shared" si="22"/>
        <v>69502.549999999988</v>
      </c>
    </row>
    <row r="33" spans="1:16">
      <c r="A33" s="52" t="s">
        <v>81</v>
      </c>
      <c r="B33" s="33"/>
      <c r="C33" s="52" t="s">
        <v>82</v>
      </c>
      <c r="D33" s="59">
        <f t="shared" ref="D33:P33" si="27">SUM(D34:D36)</f>
        <v>231.48</v>
      </c>
      <c r="E33" s="59">
        <f t="shared" si="27"/>
        <v>40.650000000000006</v>
      </c>
      <c r="F33" s="59">
        <f t="shared" si="27"/>
        <v>463.9</v>
      </c>
      <c r="G33" s="59">
        <f t="shared" si="27"/>
        <v>262.05</v>
      </c>
      <c r="H33" s="59">
        <f t="shared" si="27"/>
        <v>225.64</v>
      </c>
      <c r="I33" s="59">
        <f t="shared" si="27"/>
        <v>237.79000000000002</v>
      </c>
      <c r="J33" s="59">
        <f t="shared" si="27"/>
        <v>261.49</v>
      </c>
      <c r="K33" s="59">
        <f t="shared" si="27"/>
        <v>266.14000000000004</v>
      </c>
      <c r="L33" s="59">
        <f t="shared" si="27"/>
        <v>260</v>
      </c>
      <c r="M33" s="59">
        <f t="shared" si="27"/>
        <v>260</v>
      </c>
      <c r="N33" s="59">
        <f t="shared" si="27"/>
        <v>260</v>
      </c>
      <c r="O33" s="59">
        <f t="shared" si="27"/>
        <v>260</v>
      </c>
      <c r="P33" s="59">
        <f t="shared" si="27"/>
        <v>3029.1400000000003</v>
      </c>
    </row>
    <row r="34" spans="1:16">
      <c r="A34" s="34" t="s">
        <v>83</v>
      </c>
      <c r="B34" s="33" t="s">
        <v>29</v>
      </c>
      <c r="C34" s="34" t="s">
        <v>84</v>
      </c>
      <c r="D34" s="56">
        <v>138.88</v>
      </c>
      <c r="E34" s="56">
        <v>24.4</v>
      </c>
      <c r="F34" s="56">
        <v>278.33999999999997</v>
      </c>
      <c r="G34" s="56">
        <v>157.22999999999999</v>
      </c>
      <c r="H34" s="56">
        <v>135.38</v>
      </c>
      <c r="I34" s="56">
        <v>142.66999999999999</v>
      </c>
      <c r="J34" s="56">
        <v>156.9</v>
      </c>
      <c r="K34" s="56">
        <v>159.68</v>
      </c>
      <c r="L34" s="56">
        <v>156</v>
      </c>
      <c r="M34" s="56">
        <f>L34</f>
        <v>156</v>
      </c>
      <c r="N34" s="56">
        <f>M34</f>
        <v>156</v>
      </c>
      <c r="O34" s="56">
        <f>N34</f>
        <v>156</v>
      </c>
      <c r="P34" s="56">
        <f t="shared" si="22"/>
        <v>1817.48</v>
      </c>
    </row>
    <row r="35" spans="1:16">
      <c r="A35" s="34" t="s">
        <v>85</v>
      </c>
      <c r="B35" s="33" t="s">
        <v>32</v>
      </c>
      <c r="C35" s="34" t="s">
        <v>86</v>
      </c>
      <c r="D35" s="56">
        <v>57.88</v>
      </c>
      <c r="E35" s="56">
        <v>10.16</v>
      </c>
      <c r="F35" s="56">
        <v>115.98</v>
      </c>
      <c r="G35" s="56">
        <v>65.510000000000005</v>
      </c>
      <c r="H35" s="56">
        <v>56.41</v>
      </c>
      <c r="I35" s="56">
        <v>59.45</v>
      </c>
      <c r="J35" s="56">
        <v>65.37</v>
      </c>
      <c r="K35" s="56">
        <v>66.540000000000006</v>
      </c>
      <c r="L35" s="56">
        <v>65</v>
      </c>
      <c r="M35" s="56">
        <f t="shared" ref="M35:O36" si="28">L35</f>
        <v>65</v>
      </c>
      <c r="N35" s="56">
        <f t="shared" si="28"/>
        <v>65</v>
      </c>
      <c r="O35" s="56">
        <f t="shared" si="28"/>
        <v>65</v>
      </c>
      <c r="P35" s="56">
        <f t="shared" si="22"/>
        <v>757.30000000000007</v>
      </c>
    </row>
    <row r="36" spans="1:16">
      <c r="A36" s="34" t="s">
        <v>87</v>
      </c>
      <c r="B36" s="33" t="s">
        <v>35</v>
      </c>
      <c r="C36" s="34" t="s">
        <v>88</v>
      </c>
      <c r="D36" s="56">
        <v>34.72</v>
      </c>
      <c r="E36" s="56">
        <v>6.09</v>
      </c>
      <c r="F36" s="56">
        <v>69.58</v>
      </c>
      <c r="G36" s="56">
        <v>39.31</v>
      </c>
      <c r="H36" s="56">
        <v>33.85</v>
      </c>
      <c r="I36" s="56">
        <v>35.67</v>
      </c>
      <c r="J36" s="56">
        <v>39.22</v>
      </c>
      <c r="K36" s="56">
        <v>39.92</v>
      </c>
      <c r="L36" s="56">
        <v>39</v>
      </c>
      <c r="M36" s="56">
        <f t="shared" si="28"/>
        <v>39</v>
      </c>
      <c r="N36" s="56">
        <f t="shared" si="28"/>
        <v>39</v>
      </c>
      <c r="O36" s="56">
        <f t="shared" si="28"/>
        <v>39</v>
      </c>
      <c r="P36" s="56">
        <f t="shared" si="22"/>
        <v>454.35999999999996</v>
      </c>
    </row>
    <row r="37" spans="1:16">
      <c r="A37" s="52" t="s">
        <v>89</v>
      </c>
      <c r="B37" s="33"/>
      <c r="C37" s="52" t="s">
        <v>90</v>
      </c>
      <c r="D37" s="58">
        <f t="shared" ref="D37:P37" si="29">SUM(D38:D38)</f>
        <v>0</v>
      </c>
      <c r="E37" s="58">
        <f t="shared" si="29"/>
        <v>0</v>
      </c>
      <c r="F37" s="58">
        <f t="shared" si="29"/>
        <v>0</v>
      </c>
      <c r="G37" s="58">
        <f t="shared" si="29"/>
        <v>5801.83</v>
      </c>
      <c r="H37" s="58">
        <f t="shared" si="29"/>
        <v>1797.96</v>
      </c>
      <c r="I37" s="58">
        <f t="shared" si="29"/>
        <v>254.51</v>
      </c>
      <c r="J37" s="58">
        <f t="shared" si="29"/>
        <v>5772.51</v>
      </c>
      <c r="K37" s="58">
        <f t="shared" si="29"/>
        <v>3906.71</v>
      </c>
      <c r="L37" s="58">
        <f t="shared" si="29"/>
        <v>4800</v>
      </c>
      <c r="M37" s="58">
        <f t="shared" si="29"/>
        <v>4800</v>
      </c>
      <c r="N37" s="58">
        <f t="shared" si="29"/>
        <v>4800</v>
      </c>
      <c r="O37" s="58">
        <f t="shared" si="29"/>
        <v>4800</v>
      </c>
      <c r="P37" s="58">
        <f t="shared" si="29"/>
        <v>36733.519999999997</v>
      </c>
    </row>
    <row r="38" spans="1:16">
      <c r="A38" s="52" t="s">
        <v>91</v>
      </c>
      <c r="B38" s="33"/>
      <c r="C38" s="52" t="s">
        <v>92</v>
      </c>
      <c r="D38" s="59">
        <f t="shared" ref="D38:I38" si="30">SUM(D39:D41)</f>
        <v>0</v>
      </c>
      <c r="E38" s="59">
        <f t="shared" si="30"/>
        <v>0</v>
      </c>
      <c r="F38" s="59">
        <f t="shared" si="30"/>
        <v>0</v>
      </c>
      <c r="G38" s="59">
        <f t="shared" si="30"/>
        <v>5801.83</v>
      </c>
      <c r="H38" s="59">
        <f t="shared" si="30"/>
        <v>1797.96</v>
      </c>
      <c r="I38" s="59">
        <f t="shared" si="30"/>
        <v>254.51</v>
      </c>
      <c r="J38" s="59">
        <f>SUM(J39:J41)</f>
        <v>5772.51</v>
      </c>
      <c r="K38" s="59">
        <f t="shared" ref="K38:P38" si="31">SUM(K39:K41)</f>
        <v>3906.71</v>
      </c>
      <c r="L38" s="59">
        <f t="shared" si="31"/>
        <v>4800</v>
      </c>
      <c r="M38" s="59">
        <f t="shared" si="31"/>
        <v>4800</v>
      </c>
      <c r="N38" s="59">
        <f t="shared" si="31"/>
        <v>4800</v>
      </c>
      <c r="O38" s="59">
        <f t="shared" si="31"/>
        <v>4800</v>
      </c>
      <c r="P38" s="59">
        <f t="shared" si="31"/>
        <v>36733.519999999997</v>
      </c>
    </row>
    <row r="39" spans="1:16">
      <c r="A39" s="34" t="s">
        <v>93</v>
      </c>
      <c r="B39" s="33" t="s">
        <v>29</v>
      </c>
      <c r="C39" s="34" t="s">
        <v>94</v>
      </c>
      <c r="D39" s="56"/>
      <c r="E39" s="56"/>
      <c r="F39" s="56"/>
      <c r="G39" s="56">
        <v>3481.09</v>
      </c>
      <c r="H39" s="56">
        <v>1078.78</v>
      </c>
      <c r="I39" s="56">
        <v>152.69999999999999</v>
      </c>
      <c r="J39" s="56">
        <v>3463.5</v>
      </c>
      <c r="K39" s="56">
        <v>2344.02</v>
      </c>
      <c r="L39" s="56">
        <v>2880</v>
      </c>
      <c r="M39" s="56">
        <f t="shared" ref="M39:O41" si="32">L39</f>
        <v>2880</v>
      </c>
      <c r="N39" s="56">
        <f t="shared" si="32"/>
        <v>2880</v>
      </c>
      <c r="O39" s="56">
        <f t="shared" si="32"/>
        <v>2880</v>
      </c>
      <c r="P39" s="56">
        <f t="shared" ref="P39:P45" si="33">SUM(D39:O39)</f>
        <v>22040.09</v>
      </c>
    </row>
    <row r="40" spans="1:16">
      <c r="A40" s="34" t="s">
        <v>95</v>
      </c>
      <c r="B40" s="33" t="s">
        <v>32</v>
      </c>
      <c r="C40" s="34" t="s">
        <v>96</v>
      </c>
      <c r="D40" s="56"/>
      <c r="E40" s="56"/>
      <c r="F40" s="56"/>
      <c r="G40" s="56">
        <v>1450.46</v>
      </c>
      <c r="H40" s="56">
        <v>449.49</v>
      </c>
      <c r="I40" s="56">
        <v>63.63</v>
      </c>
      <c r="J40" s="56">
        <v>1443.13</v>
      </c>
      <c r="K40" s="56">
        <v>976.68</v>
      </c>
      <c r="L40" s="56">
        <v>1200</v>
      </c>
      <c r="M40" s="56">
        <f t="shared" si="32"/>
        <v>1200</v>
      </c>
      <c r="N40" s="56">
        <f t="shared" si="32"/>
        <v>1200</v>
      </c>
      <c r="O40" s="56">
        <f t="shared" si="32"/>
        <v>1200</v>
      </c>
      <c r="P40" s="56">
        <f t="shared" si="33"/>
        <v>9183.39</v>
      </c>
    </row>
    <row r="41" spans="1:16">
      <c r="A41" s="34" t="s">
        <v>97</v>
      </c>
      <c r="B41" s="33" t="s">
        <v>35</v>
      </c>
      <c r="C41" s="34" t="s">
        <v>98</v>
      </c>
      <c r="D41" s="56"/>
      <c r="E41" s="56"/>
      <c r="F41" s="56"/>
      <c r="G41" s="56">
        <v>870.28</v>
      </c>
      <c r="H41" s="56">
        <v>269.69</v>
      </c>
      <c r="I41" s="56">
        <v>38.18</v>
      </c>
      <c r="J41" s="56">
        <v>865.88</v>
      </c>
      <c r="K41" s="56">
        <v>586.01</v>
      </c>
      <c r="L41" s="56">
        <v>720</v>
      </c>
      <c r="M41" s="56">
        <f t="shared" si="32"/>
        <v>720</v>
      </c>
      <c r="N41" s="56">
        <f t="shared" si="32"/>
        <v>720</v>
      </c>
      <c r="O41" s="56">
        <f t="shared" si="32"/>
        <v>720</v>
      </c>
      <c r="P41" s="56">
        <f t="shared" si="33"/>
        <v>5510.04</v>
      </c>
    </row>
    <row r="42" spans="1:16">
      <c r="A42" s="52" t="s">
        <v>99</v>
      </c>
      <c r="B42" s="33"/>
      <c r="C42" s="52" t="s">
        <v>100</v>
      </c>
      <c r="D42" s="59">
        <f t="shared" ref="D42:P42" si="34">SUM(D43:D45)</f>
        <v>877677.99</v>
      </c>
      <c r="E42" s="59">
        <f t="shared" si="34"/>
        <v>1288175.9300000002</v>
      </c>
      <c r="F42" s="59">
        <f t="shared" si="34"/>
        <v>1266260.94</v>
      </c>
      <c r="G42" s="59">
        <f t="shared" si="34"/>
        <v>1679608.36</v>
      </c>
      <c r="H42" s="59">
        <f t="shared" si="34"/>
        <v>1249679.4900000002</v>
      </c>
      <c r="I42" s="59">
        <f t="shared" si="34"/>
        <v>1344018.93</v>
      </c>
      <c r="J42" s="59">
        <f t="shared" si="34"/>
        <v>1327397.5499999998</v>
      </c>
      <c r="K42" s="59">
        <f t="shared" si="34"/>
        <v>1592869.27</v>
      </c>
      <c r="L42" s="59">
        <f t="shared" si="34"/>
        <v>1420000</v>
      </c>
      <c r="M42" s="59">
        <f t="shared" si="34"/>
        <v>1420000</v>
      </c>
      <c r="N42" s="59">
        <f t="shared" si="34"/>
        <v>1420000</v>
      </c>
      <c r="O42" s="59">
        <f t="shared" si="34"/>
        <v>1420000</v>
      </c>
      <c r="P42" s="59">
        <f t="shared" si="34"/>
        <v>16305688.460000001</v>
      </c>
    </row>
    <row r="43" spans="1:16">
      <c r="A43" s="34" t="s">
        <v>101</v>
      </c>
      <c r="B43" s="33" t="s">
        <v>29</v>
      </c>
      <c r="C43" s="34" t="s">
        <v>102</v>
      </c>
      <c r="D43" s="56">
        <v>526605.64</v>
      </c>
      <c r="E43" s="56">
        <v>772904.13</v>
      </c>
      <c r="F43" s="56">
        <v>759755.22</v>
      </c>
      <c r="G43" s="56">
        <v>1007763.38</v>
      </c>
      <c r="H43" s="56">
        <v>749806.38</v>
      </c>
      <c r="I43" s="56">
        <v>806410.38</v>
      </c>
      <c r="J43" s="56">
        <v>796437</v>
      </c>
      <c r="K43" s="56">
        <v>955720.12</v>
      </c>
      <c r="L43" s="56">
        <v>852000</v>
      </c>
      <c r="M43" s="56">
        <f>L43</f>
        <v>852000</v>
      </c>
      <c r="N43" s="56">
        <f>M43</f>
        <v>852000</v>
      </c>
      <c r="O43" s="56">
        <f>N43</f>
        <v>852000</v>
      </c>
      <c r="P43" s="56">
        <f t="shared" si="33"/>
        <v>9783402.25</v>
      </c>
    </row>
    <row r="44" spans="1:16">
      <c r="A44" s="34" t="s">
        <v>103</v>
      </c>
      <c r="B44" s="33" t="s">
        <v>32</v>
      </c>
      <c r="C44" s="34" t="s">
        <v>104</v>
      </c>
      <c r="D44" s="56">
        <v>219420.06</v>
      </c>
      <c r="E44" s="56">
        <v>322044.68</v>
      </c>
      <c r="F44" s="56">
        <v>316565.89</v>
      </c>
      <c r="G44" s="56">
        <v>419902.95</v>
      </c>
      <c r="H44" s="56">
        <v>312420.51</v>
      </c>
      <c r="I44" s="56">
        <v>336005.84</v>
      </c>
      <c r="J44" s="56">
        <v>331850.13</v>
      </c>
      <c r="K44" s="56">
        <v>398218.02</v>
      </c>
      <c r="L44" s="56">
        <v>355000</v>
      </c>
      <c r="M44" s="56">
        <f t="shared" ref="M44:O45" si="35">L44</f>
        <v>355000</v>
      </c>
      <c r="N44" s="56">
        <f t="shared" si="35"/>
        <v>355000</v>
      </c>
      <c r="O44" s="56">
        <f t="shared" si="35"/>
        <v>355000</v>
      </c>
      <c r="P44" s="56">
        <f t="shared" si="33"/>
        <v>4076428.08</v>
      </c>
    </row>
    <row r="45" spans="1:16">
      <c r="A45" s="34" t="s">
        <v>105</v>
      </c>
      <c r="B45" s="33" t="s">
        <v>35</v>
      </c>
      <c r="C45" s="34" t="s">
        <v>106</v>
      </c>
      <c r="D45" s="56">
        <v>131652.29</v>
      </c>
      <c r="E45" s="56">
        <v>193227.12</v>
      </c>
      <c r="F45" s="56">
        <v>189939.83</v>
      </c>
      <c r="G45" s="56">
        <v>251942.03</v>
      </c>
      <c r="H45" s="56">
        <v>187452.6</v>
      </c>
      <c r="I45" s="56">
        <v>201602.71</v>
      </c>
      <c r="J45" s="56">
        <v>199110.42</v>
      </c>
      <c r="K45" s="56">
        <v>238931.13</v>
      </c>
      <c r="L45" s="56">
        <v>213000</v>
      </c>
      <c r="M45" s="56">
        <f t="shared" si="35"/>
        <v>213000</v>
      </c>
      <c r="N45" s="56">
        <f t="shared" si="35"/>
        <v>213000</v>
      </c>
      <c r="O45" s="56">
        <f t="shared" si="35"/>
        <v>213000</v>
      </c>
      <c r="P45" s="56">
        <f t="shared" si="33"/>
        <v>2445858.13</v>
      </c>
    </row>
    <row r="46" spans="1:16">
      <c r="A46" s="49" t="s">
        <v>107</v>
      </c>
      <c r="B46" s="33"/>
      <c r="C46" s="49" t="s">
        <v>108</v>
      </c>
      <c r="D46" s="51">
        <f t="shared" ref="D46:P47" si="36">D47</f>
        <v>4402542.8600000003</v>
      </c>
      <c r="E46" s="51">
        <f t="shared" si="36"/>
        <v>3654881.24</v>
      </c>
      <c r="F46" s="51">
        <f t="shared" si="36"/>
        <v>3453701.7199999997</v>
      </c>
      <c r="G46" s="51">
        <f t="shared" si="36"/>
        <v>3852202.64</v>
      </c>
      <c r="H46" s="51">
        <f t="shared" si="36"/>
        <v>3833635.88</v>
      </c>
      <c r="I46" s="51">
        <f t="shared" si="36"/>
        <v>4171966.4000000004</v>
      </c>
      <c r="J46" s="51">
        <f t="shared" si="36"/>
        <v>4004484.98</v>
      </c>
      <c r="K46" s="51">
        <f t="shared" si="36"/>
        <v>3800968.12</v>
      </c>
      <c r="L46" s="51">
        <f t="shared" si="36"/>
        <v>3990000</v>
      </c>
      <c r="M46" s="51">
        <f t="shared" si="36"/>
        <v>3990000</v>
      </c>
      <c r="N46" s="51">
        <f t="shared" si="36"/>
        <v>3990000</v>
      </c>
      <c r="O46" s="51">
        <f t="shared" si="36"/>
        <v>3990000</v>
      </c>
      <c r="P46" s="51">
        <f t="shared" si="36"/>
        <v>47134383.840000004</v>
      </c>
    </row>
    <row r="47" spans="1:16">
      <c r="A47" s="52" t="s">
        <v>109</v>
      </c>
      <c r="B47" s="33"/>
      <c r="C47" s="52" t="s">
        <v>110</v>
      </c>
      <c r="D47" s="59">
        <f>D48</f>
        <v>4402542.8600000003</v>
      </c>
      <c r="E47" s="59">
        <f t="shared" si="36"/>
        <v>3654881.24</v>
      </c>
      <c r="F47" s="59">
        <f t="shared" si="36"/>
        <v>3453701.7199999997</v>
      </c>
      <c r="G47" s="59">
        <f t="shared" si="36"/>
        <v>3852202.64</v>
      </c>
      <c r="H47" s="59">
        <f t="shared" si="36"/>
        <v>3833635.88</v>
      </c>
      <c r="I47" s="59">
        <f>I48</f>
        <v>4171966.4000000004</v>
      </c>
      <c r="J47" s="59">
        <f t="shared" si="36"/>
        <v>4004484.98</v>
      </c>
      <c r="K47" s="59">
        <f t="shared" si="36"/>
        <v>3800968.12</v>
      </c>
      <c r="L47" s="59">
        <f t="shared" si="36"/>
        <v>3990000</v>
      </c>
      <c r="M47" s="59">
        <f t="shared" si="36"/>
        <v>3990000</v>
      </c>
      <c r="N47" s="59">
        <f t="shared" si="36"/>
        <v>3990000</v>
      </c>
      <c r="O47" s="59">
        <f t="shared" si="36"/>
        <v>3990000</v>
      </c>
      <c r="P47" s="59">
        <f t="shared" si="36"/>
        <v>47134383.840000004</v>
      </c>
    </row>
    <row r="48" spans="1:16">
      <c r="A48" s="52" t="s">
        <v>111</v>
      </c>
      <c r="B48" s="33"/>
      <c r="C48" s="52" t="s">
        <v>110</v>
      </c>
      <c r="D48" s="59">
        <f t="shared" ref="D48:J48" si="37">SUM(D49:D51)</f>
        <v>4402542.8600000003</v>
      </c>
      <c r="E48" s="59">
        <f t="shared" si="37"/>
        <v>3654881.24</v>
      </c>
      <c r="F48" s="59">
        <f t="shared" si="37"/>
        <v>3453701.7199999997</v>
      </c>
      <c r="G48" s="59">
        <f t="shared" si="37"/>
        <v>3852202.64</v>
      </c>
      <c r="H48" s="59">
        <f t="shared" si="37"/>
        <v>3833635.88</v>
      </c>
      <c r="I48" s="59">
        <f t="shared" si="37"/>
        <v>4171966.4000000004</v>
      </c>
      <c r="J48" s="59">
        <f t="shared" si="37"/>
        <v>4004484.98</v>
      </c>
      <c r="K48" s="59">
        <f t="shared" ref="K48:P48" si="38">SUM(K49:K51)</f>
        <v>3800968.12</v>
      </c>
      <c r="L48" s="59">
        <f t="shared" si="38"/>
        <v>3990000</v>
      </c>
      <c r="M48" s="59">
        <f t="shared" si="38"/>
        <v>3990000</v>
      </c>
      <c r="N48" s="59">
        <f t="shared" si="38"/>
        <v>3990000</v>
      </c>
      <c r="O48" s="59">
        <f t="shared" si="38"/>
        <v>3990000</v>
      </c>
      <c r="P48" s="59">
        <f t="shared" si="38"/>
        <v>47134383.840000004</v>
      </c>
    </row>
    <row r="49" spans="1:16">
      <c r="A49" s="34" t="s">
        <v>112</v>
      </c>
      <c r="B49" s="33" t="s">
        <v>29</v>
      </c>
      <c r="C49" s="34" t="s">
        <v>113</v>
      </c>
      <c r="D49" s="56">
        <v>2641524.91</v>
      </c>
      <c r="E49" s="56">
        <v>2192928.1800000002</v>
      </c>
      <c r="F49" s="56">
        <v>2072220.15</v>
      </c>
      <c r="G49" s="56">
        <v>2311320.91</v>
      </c>
      <c r="H49" s="56">
        <v>2300180.88</v>
      </c>
      <c r="I49" s="56">
        <v>2503179.04</v>
      </c>
      <c r="J49" s="56">
        <v>2402690.4300000002</v>
      </c>
      <c r="K49" s="56">
        <v>2280580.25</v>
      </c>
      <c r="L49" s="56">
        <v>2394000</v>
      </c>
      <c r="M49" s="56">
        <f>L49</f>
        <v>2394000</v>
      </c>
      <c r="N49" s="56">
        <f>M49</f>
        <v>2394000</v>
      </c>
      <c r="O49" s="56">
        <f>N49</f>
        <v>2394000</v>
      </c>
      <c r="P49" s="56">
        <f>SUM(D49:O49)</f>
        <v>28280624.75</v>
      </c>
    </row>
    <row r="50" spans="1:16">
      <c r="A50" s="34" t="s">
        <v>114</v>
      </c>
      <c r="B50" s="33" t="s">
        <v>32</v>
      </c>
      <c r="C50" s="34" t="s">
        <v>115</v>
      </c>
      <c r="D50" s="56">
        <v>1100636.3400000001</v>
      </c>
      <c r="E50" s="56">
        <v>913720.75</v>
      </c>
      <c r="F50" s="56">
        <v>863426.06</v>
      </c>
      <c r="G50" s="56">
        <v>963051.16</v>
      </c>
      <c r="H50" s="56">
        <v>958409.51</v>
      </c>
      <c r="I50" s="56">
        <v>1042992.08</v>
      </c>
      <c r="J50" s="56">
        <v>1001121.73</v>
      </c>
      <c r="K50" s="56">
        <v>950242.49</v>
      </c>
      <c r="L50" s="56">
        <v>997500</v>
      </c>
      <c r="M50" s="56">
        <f t="shared" ref="M50:O51" si="39">L50</f>
        <v>997500</v>
      </c>
      <c r="N50" s="56">
        <f t="shared" si="39"/>
        <v>997500</v>
      </c>
      <c r="O50" s="56">
        <f t="shared" si="39"/>
        <v>997500</v>
      </c>
      <c r="P50" s="56">
        <f>SUM(D50:O50)</f>
        <v>11783600.120000001</v>
      </c>
    </row>
    <row r="51" spans="1:16">
      <c r="A51" s="34" t="s">
        <v>116</v>
      </c>
      <c r="B51" s="33" t="s">
        <v>35</v>
      </c>
      <c r="C51" s="34" t="s">
        <v>117</v>
      </c>
      <c r="D51" s="56">
        <v>660381.61</v>
      </c>
      <c r="E51" s="56">
        <v>548232.31000000006</v>
      </c>
      <c r="F51" s="56">
        <v>518055.51</v>
      </c>
      <c r="G51" s="56">
        <v>577830.56999999995</v>
      </c>
      <c r="H51" s="56">
        <v>575045.49</v>
      </c>
      <c r="I51" s="56">
        <v>625795.28</v>
      </c>
      <c r="J51" s="56">
        <v>600672.81999999995</v>
      </c>
      <c r="K51" s="56">
        <v>570145.38</v>
      </c>
      <c r="L51" s="56">
        <v>598500</v>
      </c>
      <c r="M51" s="56">
        <f t="shared" si="39"/>
        <v>598500</v>
      </c>
      <c r="N51" s="56">
        <f t="shared" si="39"/>
        <v>598500</v>
      </c>
      <c r="O51" s="56">
        <f t="shared" si="39"/>
        <v>598500</v>
      </c>
      <c r="P51" s="56">
        <f>SUM(D51:O51)</f>
        <v>7070158.9700000007</v>
      </c>
    </row>
    <row r="52" spans="1:16">
      <c r="A52" s="47" t="s">
        <v>118</v>
      </c>
      <c r="B52" s="33"/>
      <c r="C52" s="47" t="s">
        <v>119</v>
      </c>
      <c r="D52" s="46">
        <f t="shared" ref="D52:P52" si="40">SUM(D53+D64)</f>
        <v>3317088.0500000003</v>
      </c>
      <c r="E52" s="46">
        <f t="shared" si="40"/>
        <v>768734.56</v>
      </c>
      <c r="F52" s="46">
        <f t="shared" si="40"/>
        <v>1731921.4500000002</v>
      </c>
      <c r="G52" s="46">
        <f t="shared" si="40"/>
        <v>994652.42</v>
      </c>
      <c r="H52" s="46">
        <f t="shared" si="40"/>
        <v>672511.14000000013</v>
      </c>
      <c r="I52" s="46">
        <f t="shared" si="40"/>
        <v>748317.73</v>
      </c>
      <c r="J52" s="46">
        <f t="shared" si="40"/>
        <v>824032.57999999984</v>
      </c>
      <c r="K52" s="46">
        <f t="shared" si="40"/>
        <v>782271.96</v>
      </c>
      <c r="L52" s="46">
        <f t="shared" si="40"/>
        <v>681005.45</v>
      </c>
      <c r="M52" s="46">
        <f t="shared" si="40"/>
        <v>854005.45</v>
      </c>
      <c r="N52" s="46">
        <f t="shared" si="40"/>
        <v>459105.45</v>
      </c>
      <c r="O52" s="46">
        <f t="shared" si="40"/>
        <v>446013.85000000003</v>
      </c>
      <c r="P52" s="46">
        <f t="shared" si="40"/>
        <v>12279660.09</v>
      </c>
    </row>
    <row r="53" spans="1:16">
      <c r="A53" s="49" t="s">
        <v>120</v>
      </c>
      <c r="B53" s="33"/>
      <c r="C53" s="49" t="s">
        <v>121</v>
      </c>
      <c r="D53" s="51">
        <f t="shared" ref="D53:P53" si="41">SUM(D54:D60)</f>
        <v>170064.95</v>
      </c>
      <c r="E53" s="51">
        <f t="shared" si="41"/>
        <v>330276.64</v>
      </c>
      <c r="F53" s="51">
        <f t="shared" si="41"/>
        <v>492934.07999999996</v>
      </c>
      <c r="G53" s="51">
        <f t="shared" si="41"/>
        <v>676509.9800000001</v>
      </c>
      <c r="H53" s="51">
        <f t="shared" si="41"/>
        <v>383782.47000000003</v>
      </c>
      <c r="I53" s="51">
        <f t="shared" si="41"/>
        <v>483560.5</v>
      </c>
      <c r="J53" s="51">
        <f t="shared" si="41"/>
        <v>542584.86999999988</v>
      </c>
      <c r="K53" s="51">
        <f t="shared" si="41"/>
        <v>443336.54</v>
      </c>
      <c r="L53" s="51">
        <f t="shared" si="41"/>
        <v>401613</v>
      </c>
      <c r="M53" s="51">
        <f t="shared" si="41"/>
        <v>569413</v>
      </c>
      <c r="N53" s="51">
        <f t="shared" si="41"/>
        <v>171713</v>
      </c>
      <c r="O53" s="51">
        <f t="shared" si="41"/>
        <v>164013</v>
      </c>
      <c r="P53" s="51">
        <f t="shared" si="41"/>
        <v>4829802.03</v>
      </c>
    </row>
    <row r="54" spans="1:16">
      <c r="A54" s="34" t="s">
        <v>122</v>
      </c>
      <c r="B54" s="33" t="s">
        <v>123</v>
      </c>
      <c r="C54" s="34" t="s">
        <v>124</v>
      </c>
      <c r="D54" s="60">
        <v>27217.87</v>
      </c>
      <c r="E54" s="60">
        <v>70072.52</v>
      </c>
      <c r="F54" s="60">
        <v>330884.92</v>
      </c>
      <c r="G54" s="60">
        <v>458153.31</v>
      </c>
      <c r="H54" s="60">
        <v>96498.93</v>
      </c>
      <c r="I54" s="56">
        <v>47951.11</v>
      </c>
      <c r="J54" s="60">
        <v>39128.629999999997</v>
      </c>
      <c r="K54" s="60">
        <v>24867.73</v>
      </c>
      <c r="L54" s="60">
        <v>27000</v>
      </c>
      <c r="M54" s="60">
        <v>21000</v>
      </c>
      <c r="N54" s="60">
        <v>21500</v>
      </c>
      <c r="O54" s="60">
        <v>18000</v>
      </c>
      <c r="P54" s="56">
        <f t="shared" ref="P54:P59" si="42">SUM(D54:O54)</f>
        <v>1182275.02</v>
      </c>
    </row>
    <row r="55" spans="1:16">
      <c r="A55" s="34" t="s">
        <v>125</v>
      </c>
      <c r="B55" s="33" t="s">
        <v>126</v>
      </c>
      <c r="C55" s="34" t="s">
        <v>127</v>
      </c>
      <c r="D55" s="60">
        <v>5774.41</v>
      </c>
      <c r="E55" s="60">
        <v>13641.25</v>
      </c>
      <c r="F55" s="60">
        <v>8171.22</v>
      </c>
      <c r="G55" s="60">
        <v>16068.28</v>
      </c>
      <c r="H55" s="60">
        <v>8579.11</v>
      </c>
      <c r="I55" s="56">
        <v>6803.51</v>
      </c>
      <c r="J55" s="60">
        <v>10059.280000000001</v>
      </c>
      <c r="K55" s="60">
        <v>31443.05</v>
      </c>
      <c r="L55" s="60">
        <v>18000</v>
      </c>
      <c r="M55" s="60">
        <v>13400</v>
      </c>
      <c r="N55" s="60">
        <v>17500</v>
      </c>
      <c r="O55" s="60">
        <v>6300</v>
      </c>
      <c r="P55" s="56">
        <f t="shared" si="42"/>
        <v>155740.11000000002</v>
      </c>
    </row>
    <row r="56" spans="1:16" ht="18">
      <c r="A56" s="34" t="s">
        <v>128</v>
      </c>
      <c r="B56" s="33" t="s">
        <v>29</v>
      </c>
      <c r="C56" s="35" t="s">
        <v>129</v>
      </c>
      <c r="D56" s="60">
        <v>73387.16</v>
      </c>
      <c r="E56" s="60">
        <v>165655.93</v>
      </c>
      <c r="F56" s="60">
        <v>55321.42</v>
      </c>
      <c r="G56" s="60">
        <v>123393.76</v>
      </c>
      <c r="H56" s="60">
        <v>208303.96</v>
      </c>
      <c r="I56" s="56">
        <v>344856.89</v>
      </c>
      <c r="J56" s="60">
        <v>298887.62</v>
      </c>
      <c r="K56" s="60">
        <v>306653.46999999997</v>
      </c>
      <c r="L56" s="60">
        <v>265000</v>
      </c>
      <c r="M56" s="60">
        <v>436000</v>
      </c>
      <c r="N56" s="60">
        <v>43000</v>
      </c>
      <c r="O56" s="60">
        <v>60000</v>
      </c>
      <c r="P56" s="56">
        <f t="shared" si="42"/>
        <v>2380460.21</v>
      </c>
    </row>
    <row r="57" spans="1:16">
      <c r="A57" s="34" t="s">
        <v>130</v>
      </c>
      <c r="B57" s="33" t="s">
        <v>29</v>
      </c>
      <c r="C57" s="34" t="s">
        <v>131</v>
      </c>
      <c r="D57" s="60">
        <v>16905.3</v>
      </c>
      <c r="E57" s="60">
        <v>26697.33</v>
      </c>
      <c r="F57" s="60">
        <v>18106.080000000002</v>
      </c>
      <c r="G57" s="60">
        <v>23108.14</v>
      </c>
      <c r="H57" s="60">
        <v>16683.71</v>
      </c>
      <c r="I57" s="56">
        <v>23213.62</v>
      </c>
      <c r="J57" s="60">
        <v>22784.85</v>
      </c>
      <c r="K57" s="60">
        <v>20546.72</v>
      </c>
      <c r="L57" s="60">
        <v>22200</v>
      </c>
      <c r="M57" s="60">
        <v>22000</v>
      </c>
      <c r="N57" s="60">
        <v>21500</v>
      </c>
      <c r="O57" s="60">
        <v>21900</v>
      </c>
      <c r="P57" s="56">
        <f t="shared" si="42"/>
        <v>255645.75</v>
      </c>
    </row>
    <row r="58" spans="1:16">
      <c r="A58" s="34" t="s">
        <v>132</v>
      </c>
      <c r="B58" s="33" t="s">
        <v>29</v>
      </c>
      <c r="C58" s="34" t="s">
        <v>133</v>
      </c>
      <c r="D58" s="60">
        <v>252.6</v>
      </c>
      <c r="E58" s="60">
        <v>229.46</v>
      </c>
      <c r="F58" s="60">
        <v>26280.69</v>
      </c>
      <c r="G58" s="60">
        <v>240.55</v>
      </c>
      <c r="H58" s="60">
        <v>329.54</v>
      </c>
      <c r="I58" s="56">
        <v>223.87</v>
      </c>
      <c r="J58" s="60">
        <v>238.77</v>
      </c>
      <c r="K58" s="60">
        <v>176.23</v>
      </c>
      <c r="L58" s="60">
        <v>213</v>
      </c>
      <c r="M58" s="60">
        <v>213</v>
      </c>
      <c r="N58" s="60">
        <v>213</v>
      </c>
      <c r="O58" s="60">
        <v>213</v>
      </c>
      <c r="P58" s="56">
        <f t="shared" si="42"/>
        <v>28823.71</v>
      </c>
    </row>
    <row r="59" spans="1:16">
      <c r="A59" s="34" t="s">
        <v>134</v>
      </c>
      <c r="B59" s="33" t="s">
        <v>29</v>
      </c>
      <c r="C59" s="34" t="s">
        <v>135</v>
      </c>
      <c r="D59" s="60">
        <v>14965.27</v>
      </c>
      <c r="E59" s="60">
        <v>21379.78</v>
      </c>
      <c r="F59" s="60">
        <v>20886.29</v>
      </c>
      <c r="G59" s="60">
        <v>23482.03</v>
      </c>
      <c r="H59" s="60">
        <v>16717.64</v>
      </c>
      <c r="I59" s="56">
        <v>21290.62</v>
      </c>
      <c r="J59" s="60">
        <v>19901.16</v>
      </c>
      <c r="K59" s="60">
        <v>17002.2</v>
      </c>
      <c r="L59" s="60">
        <v>19300</v>
      </c>
      <c r="M59" s="60">
        <v>19300</v>
      </c>
      <c r="N59" s="60">
        <v>19300</v>
      </c>
      <c r="O59" s="60">
        <v>19300</v>
      </c>
      <c r="P59" s="56">
        <f t="shared" si="42"/>
        <v>232824.99</v>
      </c>
    </row>
    <row r="60" spans="1:16">
      <c r="A60" s="52" t="s">
        <v>136</v>
      </c>
      <c r="B60" s="33"/>
      <c r="C60" s="52" t="s">
        <v>137</v>
      </c>
      <c r="D60" s="54">
        <f>SUM(D61:D63)</f>
        <v>31562.34</v>
      </c>
      <c r="E60" s="54">
        <f t="shared" ref="E60:P60" si="43">SUM(E61:E63)</f>
        <v>32600.370000000003</v>
      </c>
      <c r="F60" s="54">
        <f t="shared" si="43"/>
        <v>33283.46</v>
      </c>
      <c r="G60" s="54">
        <f t="shared" si="43"/>
        <v>32063.91</v>
      </c>
      <c r="H60" s="54">
        <f t="shared" si="43"/>
        <v>36669.58</v>
      </c>
      <c r="I60" s="54">
        <f t="shared" si="43"/>
        <v>39220.879999999997</v>
      </c>
      <c r="J60" s="54">
        <f t="shared" si="43"/>
        <v>151584.56</v>
      </c>
      <c r="K60" s="54">
        <f t="shared" si="43"/>
        <v>42647.14</v>
      </c>
      <c r="L60" s="54">
        <f t="shared" si="43"/>
        <v>49900</v>
      </c>
      <c r="M60" s="54">
        <f t="shared" si="43"/>
        <v>57500</v>
      </c>
      <c r="N60" s="54">
        <f t="shared" si="43"/>
        <v>48700</v>
      </c>
      <c r="O60" s="54">
        <f t="shared" si="43"/>
        <v>38300</v>
      </c>
      <c r="P60" s="54">
        <f t="shared" si="43"/>
        <v>594032.23999999987</v>
      </c>
    </row>
    <row r="61" spans="1:16">
      <c r="A61" s="34" t="s">
        <v>138</v>
      </c>
      <c r="B61" s="33" t="s">
        <v>139</v>
      </c>
      <c r="C61" s="34" t="s">
        <v>140</v>
      </c>
      <c r="D61" s="60">
        <v>31506.15</v>
      </c>
      <c r="E61" s="60">
        <v>30655.43</v>
      </c>
      <c r="F61" s="60">
        <v>31347.19</v>
      </c>
      <c r="G61" s="60">
        <v>28135.599999999999</v>
      </c>
      <c r="H61" s="60">
        <v>34545.660000000003</v>
      </c>
      <c r="I61" s="56">
        <v>34743.519999999997</v>
      </c>
      <c r="J61" s="60">
        <v>147169.93</v>
      </c>
      <c r="K61" s="60">
        <v>40996.11</v>
      </c>
      <c r="L61" s="60">
        <v>46600</v>
      </c>
      <c r="M61" s="60">
        <v>54200</v>
      </c>
      <c r="N61" s="60">
        <v>45400</v>
      </c>
      <c r="O61" s="60">
        <v>35000</v>
      </c>
      <c r="P61" s="56">
        <f>SUM(D61:O61)</f>
        <v>560299.59</v>
      </c>
    </row>
    <row r="62" spans="1:16">
      <c r="A62" s="34" t="s">
        <v>141</v>
      </c>
      <c r="B62" s="33" t="s">
        <v>29</v>
      </c>
      <c r="C62" s="34" t="s">
        <v>142</v>
      </c>
      <c r="D62" s="60">
        <v>56.19</v>
      </c>
      <c r="E62" s="60">
        <v>1771.9</v>
      </c>
      <c r="F62" s="60">
        <v>1936.27</v>
      </c>
      <c r="G62" s="60">
        <v>3928.31</v>
      </c>
      <c r="H62" s="60">
        <v>1677.95</v>
      </c>
      <c r="I62" s="56">
        <v>3937.29</v>
      </c>
      <c r="J62" s="60">
        <v>4414.63</v>
      </c>
      <c r="K62" s="60">
        <v>1651.03</v>
      </c>
      <c r="L62" s="60">
        <v>3300</v>
      </c>
      <c r="M62" s="60">
        <v>3300</v>
      </c>
      <c r="N62" s="60">
        <v>3300</v>
      </c>
      <c r="O62" s="60">
        <v>3300</v>
      </c>
      <c r="P62" s="56">
        <f>SUM(D62:O62)</f>
        <v>32573.57</v>
      </c>
    </row>
    <row r="63" spans="1:16">
      <c r="A63" s="34" t="s">
        <v>143</v>
      </c>
      <c r="B63" s="33" t="s">
        <v>144</v>
      </c>
      <c r="C63" s="35" t="s">
        <v>145</v>
      </c>
      <c r="D63" s="60">
        <v>0</v>
      </c>
      <c r="E63" s="60">
        <v>173.04</v>
      </c>
      <c r="F63" s="60">
        <v>0</v>
      </c>
      <c r="G63" s="60">
        <v>0</v>
      </c>
      <c r="H63" s="60">
        <v>445.97</v>
      </c>
      <c r="I63" s="56">
        <v>540.07000000000005</v>
      </c>
      <c r="J63" s="60">
        <v>0</v>
      </c>
      <c r="K63" s="60">
        <v>0</v>
      </c>
      <c r="L63" s="60"/>
      <c r="M63" s="60"/>
      <c r="N63" s="60"/>
      <c r="O63" s="60"/>
      <c r="P63" s="56">
        <f>SUM(D63:O63)</f>
        <v>1159.08</v>
      </c>
    </row>
    <row r="64" spans="1:16">
      <c r="A64" s="49" t="s">
        <v>146</v>
      </c>
      <c r="B64" s="33"/>
      <c r="C64" s="49" t="s">
        <v>147</v>
      </c>
      <c r="D64" s="51">
        <f t="shared" ref="D64:I64" si="44">SUM(D65:D68)</f>
        <v>3147023.1</v>
      </c>
      <c r="E64" s="51">
        <f t="shared" si="44"/>
        <v>438457.92</v>
      </c>
      <c r="F64" s="51">
        <f t="shared" si="44"/>
        <v>1238987.3700000001</v>
      </c>
      <c r="G64" s="51">
        <f t="shared" si="44"/>
        <v>318142.43999999994</v>
      </c>
      <c r="H64" s="51">
        <f t="shared" si="44"/>
        <v>288728.67000000004</v>
      </c>
      <c r="I64" s="51">
        <f t="shared" si="44"/>
        <v>264757.23</v>
      </c>
      <c r="J64" s="51">
        <f t="shared" ref="J64:P64" si="45">SUM(J65:J68)</f>
        <v>281447.70999999996</v>
      </c>
      <c r="K64" s="51">
        <f t="shared" si="45"/>
        <v>338935.42</v>
      </c>
      <c r="L64" s="51">
        <f t="shared" si="45"/>
        <v>279392.45</v>
      </c>
      <c r="M64" s="51">
        <f t="shared" si="45"/>
        <v>284592.45</v>
      </c>
      <c r="N64" s="51">
        <f t="shared" si="45"/>
        <v>287392.45</v>
      </c>
      <c r="O64" s="51">
        <f t="shared" si="45"/>
        <v>282000.85000000003</v>
      </c>
      <c r="P64" s="51">
        <f t="shared" si="45"/>
        <v>7449858.0599999996</v>
      </c>
    </row>
    <row r="65" spans="1:16">
      <c r="A65" s="34" t="s">
        <v>148</v>
      </c>
      <c r="B65" s="33" t="s">
        <v>29</v>
      </c>
      <c r="C65" s="34" t="s">
        <v>149</v>
      </c>
      <c r="D65" s="60">
        <v>18203.68</v>
      </c>
      <c r="E65" s="60">
        <v>22500.69</v>
      </c>
      <c r="F65" s="60">
        <v>20308.7</v>
      </c>
      <c r="G65" s="60">
        <v>23065.81</v>
      </c>
      <c r="H65" s="60">
        <v>22396.18</v>
      </c>
      <c r="I65" s="56">
        <v>23162.16</v>
      </c>
      <c r="J65" s="60">
        <v>25217.25</v>
      </c>
      <c r="K65" s="60">
        <v>26115.95</v>
      </c>
      <c r="L65" s="60">
        <v>25000</v>
      </c>
      <c r="M65" s="60">
        <v>25500</v>
      </c>
      <c r="N65" s="60">
        <v>25500</v>
      </c>
      <c r="O65" s="60">
        <v>25000</v>
      </c>
      <c r="P65" s="56">
        <f>SUM(D65:O65)</f>
        <v>281970.42000000004</v>
      </c>
    </row>
    <row r="66" spans="1:16">
      <c r="A66" s="34" t="s">
        <v>150</v>
      </c>
      <c r="B66" s="33" t="s">
        <v>29</v>
      </c>
      <c r="C66" s="34" t="s">
        <v>151</v>
      </c>
      <c r="D66" s="60">
        <v>47651.44</v>
      </c>
      <c r="E66" s="60">
        <v>35798.29</v>
      </c>
      <c r="F66" s="60">
        <v>43585.65</v>
      </c>
      <c r="G66" s="60">
        <v>38920.31</v>
      </c>
      <c r="H66" s="60">
        <v>38411.01</v>
      </c>
      <c r="I66" s="56">
        <v>36975.58</v>
      </c>
      <c r="J66" s="60">
        <v>40983.18</v>
      </c>
      <c r="K66" s="60">
        <v>79332.33</v>
      </c>
      <c r="L66" s="60">
        <v>38700</v>
      </c>
      <c r="M66" s="60">
        <v>38700</v>
      </c>
      <c r="N66" s="60">
        <v>38700</v>
      </c>
      <c r="O66" s="60">
        <v>38700</v>
      </c>
      <c r="P66" s="56">
        <f>SUM(D66:O66)</f>
        <v>516457.79000000004</v>
      </c>
    </row>
    <row r="67" spans="1:16">
      <c r="A67" s="34" t="s">
        <v>152</v>
      </c>
      <c r="B67" s="33" t="s">
        <v>29</v>
      </c>
      <c r="C67" s="34" t="s">
        <v>153</v>
      </c>
      <c r="D67" s="60">
        <v>3077528.03</v>
      </c>
      <c r="E67" s="60">
        <v>367818.17</v>
      </c>
      <c r="F67" s="60">
        <v>1165781.4099999999</v>
      </c>
      <c r="G67" s="60">
        <v>248097.08</v>
      </c>
      <c r="H67" s="60">
        <v>214620.59</v>
      </c>
      <c r="I67" s="56">
        <v>193595.14</v>
      </c>
      <c r="J67" s="60">
        <v>203618.15</v>
      </c>
      <c r="K67" s="60">
        <v>225474.27</v>
      </c>
      <c r="L67" s="60">
        <v>207500</v>
      </c>
      <c r="M67" s="60">
        <v>212200</v>
      </c>
      <c r="N67" s="60">
        <v>215000</v>
      </c>
      <c r="O67" s="60">
        <f>211600-1491.6</f>
        <v>210108.4</v>
      </c>
      <c r="P67" s="56">
        <f>SUM(D67:O67)</f>
        <v>6541341.2399999993</v>
      </c>
    </row>
    <row r="68" spans="1:16">
      <c r="A68" s="52" t="s">
        <v>154</v>
      </c>
      <c r="B68" s="33"/>
      <c r="C68" s="52" t="s">
        <v>155</v>
      </c>
      <c r="D68" s="54">
        <f t="shared" ref="D68:P68" si="46">SUM(D69:D71)</f>
        <v>3639.95</v>
      </c>
      <c r="E68" s="54">
        <f t="shared" si="46"/>
        <v>12340.77</v>
      </c>
      <c r="F68" s="54">
        <f t="shared" si="46"/>
        <v>9311.61</v>
      </c>
      <c r="G68" s="54">
        <f t="shared" si="46"/>
        <v>8059.24</v>
      </c>
      <c r="H68" s="54">
        <f t="shared" si="46"/>
        <v>13300.89</v>
      </c>
      <c r="I68" s="54">
        <f t="shared" si="46"/>
        <v>11024.35</v>
      </c>
      <c r="J68" s="54">
        <f t="shared" si="46"/>
        <v>11629.130000000001</v>
      </c>
      <c r="K68" s="54">
        <f t="shared" si="46"/>
        <v>8012.87</v>
      </c>
      <c r="L68" s="54">
        <f t="shared" si="46"/>
        <v>8192.4500000000007</v>
      </c>
      <c r="M68" s="54">
        <f t="shared" si="46"/>
        <v>8192.4500000000007</v>
      </c>
      <c r="N68" s="54">
        <f t="shared" si="46"/>
        <v>8192.4500000000007</v>
      </c>
      <c r="O68" s="54">
        <f t="shared" si="46"/>
        <v>8192.4500000000007</v>
      </c>
      <c r="P68" s="54">
        <f t="shared" si="46"/>
        <v>110088.60999999999</v>
      </c>
    </row>
    <row r="69" spans="1:16">
      <c r="A69" s="34" t="s">
        <v>156</v>
      </c>
      <c r="B69" s="33" t="s">
        <v>29</v>
      </c>
      <c r="C69" s="34" t="s">
        <v>157</v>
      </c>
      <c r="D69" s="60">
        <v>0</v>
      </c>
      <c r="E69" s="60">
        <v>0</v>
      </c>
      <c r="F69" s="60">
        <v>393.33</v>
      </c>
      <c r="G69" s="60">
        <v>112.38</v>
      </c>
      <c r="H69" s="60">
        <v>4857.66</v>
      </c>
      <c r="I69" s="56">
        <v>2112.12</v>
      </c>
      <c r="J69" s="60">
        <v>4932.8500000000004</v>
      </c>
      <c r="K69" s="60">
        <v>397.16</v>
      </c>
      <c r="L69" s="60">
        <v>500</v>
      </c>
      <c r="M69" s="60">
        <v>500</v>
      </c>
      <c r="N69" s="60">
        <v>500</v>
      </c>
      <c r="O69" s="60">
        <v>500</v>
      </c>
      <c r="P69" s="56">
        <f>SUM(D69:O69)</f>
        <v>14805.5</v>
      </c>
    </row>
    <row r="70" spans="1:16">
      <c r="A70" s="34" t="s">
        <v>158</v>
      </c>
      <c r="B70" s="33" t="s">
        <v>29</v>
      </c>
      <c r="C70" s="34" t="s">
        <v>159</v>
      </c>
      <c r="D70" s="60">
        <v>0</v>
      </c>
      <c r="E70" s="60">
        <v>4474.17</v>
      </c>
      <c r="F70" s="60">
        <v>4535.46</v>
      </c>
      <c r="G70" s="60">
        <v>4493.74</v>
      </c>
      <c r="H70" s="60">
        <v>4453.74</v>
      </c>
      <c r="I70" s="56">
        <v>4372.0200000000004</v>
      </c>
      <c r="J70" s="60">
        <v>4392.49</v>
      </c>
      <c r="K70" s="60">
        <v>4392.45</v>
      </c>
      <c r="L70" s="60">
        <f>K70</f>
        <v>4392.45</v>
      </c>
      <c r="M70" s="60">
        <f>L70</f>
        <v>4392.45</v>
      </c>
      <c r="N70" s="60">
        <f>M70</f>
        <v>4392.45</v>
      </c>
      <c r="O70" s="60">
        <f>N70</f>
        <v>4392.45</v>
      </c>
      <c r="P70" s="56">
        <f>SUM(D70:O70)</f>
        <v>48683.869999999995</v>
      </c>
    </row>
    <row r="71" spans="1:16">
      <c r="A71" s="34" t="s">
        <v>160</v>
      </c>
      <c r="B71" s="33" t="s">
        <v>29</v>
      </c>
      <c r="C71" s="34" t="s">
        <v>161</v>
      </c>
      <c r="D71" s="60">
        <v>3639.95</v>
      </c>
      <c r="E71" s="60">
        <v>7866.6</v>
      </c>
      <c r="F71" s="60">
        <v>4382.82</v>
      </c>
      <c r="G71" s="60">
        <v>3453.12</v>
      </c>
      <c r="H71" s="60">
        <v>3989.49</v>
      </c>
      <c r="I71" s="56">
        <v>4540.21</v>
      </c>
      <c r="J71" s="60">
        <v>2303.79</v>
      </c>
      <c r="K71" s="60">
        <v>3223.26</v>
      </c>
      <c r="L71" s="60">
        <v>3300</v>
      </c>
      <c r="M71" s="60">
        <v>3300</v>
      </c>
      <c r="N71" s="60">
        <v>3300</v>
      </c>
      <c r="O71" s="60">
        <v>3300</v>
      </c>
      <c r="P71" s="56">
        <f>SUM(D71:O71)</f>
        <v>46599.24</v>
      </c>
    </row>
    <row r="72" spans="1:16">
      <c r="A72" s="40" t="s">
        <v>162</v>
      </c>
      <c r="B72" s="41"/>
      <c r="C72" s="40" t="s">
        <v>163</v>
      </c>
      <c r="D72" s="42">
        <f t="shared" ref="D72:P72" si="47">SUM(D73+D101)</f>
        <v>3156050.92</v>
      </c>
      <c r="E72" s="42">
        <f t="shared" si="47"/>
        <v>2191807.48</v>
      </c>
      <c r="F72" s="42">
        <f t="shared" si="47"/>
        <v>2281964</v>
      </c>
      <c r="G72" s="42">
        <f t="shared" si="47"/>
        <v>2521423.1800000002</v>
      </c>
      <c r="H72" s="42">
        <f t="shared" si="47"/>
        <v>2476310.63</v>
      </c>
      <c r="I72" s="42">
        <f t="shared" si="47"/>
        <v>2098529.2999999998</v>
      </c>
      <c r="J72" s="42">
        <f t="shared" si="47"/>
        <v>2510897.29</v>
      </c>
      <c r="K72" s="42">
        <f t="shared" si="47"/>
        <v>2356958.63</v>
      </c>
      <c r="L72" s="42">
        <f t="shared" si="47"/>
        <v>2382387.13</v>
      </c>
      <c r="M72" s="42">
        <f t="shared" si="47"/>
        <v>2382387.13</v>
      </c>
      <c r="N72" s="42">
        <f t="shared" si="47"/>
        <v>2382387.13</v>
      </c>
      <c r="O72" s="42">
        <f t="shared" si="47"/>
        <v>4165176.34</v>
      </c>
      <c r="P72" s="42">
        <f t="shared" si="47"/>
        <v>30906279.159999996</v>
      </c>
    </row>
    <row r="73" spans="1:16">
      <c r="A73" s="44" t="s">
        <v>164</v>
      </c>
      <c r="B73" s="45"/>
      <c r="C73" s="44" t="s">
        <v>165</v>
      </c>
      <c r="D73" s="46">
        <f>SUM(D74+D85+D98)</f>
        <v>2579248.2799999998</v>
      </c>
      <c r="E73" s="46">
        <f t="shared" ref="E73:P73" si="48">SUM(E74+E85+E98)</f>
        <v>1748183.8199999998</v>
      </c>
      <c r="F73" s="46">
        <f t="shared" si="48"/>
        <v>1757108.57</v>
      </c>
      <c r="G73" s="46">
        <f t="shared" si="48"/>
        <v>2036414.34</v>
      </c>
      <c r="H73" s="46">
        <f t="shared" si="48"/>
        <v>2038436.35</v>
      </c>
      <c r="I73" s="46">
        <f t="shared" si="48"/>
        <v>1648288.2499999998</v>
      </c>
      <c r="J73" s="46">
        <f t="shared" si="48"/>
        <v>2133322.7800000003</v>
      </c>
      <c r="K73" s="46">
        <f t="shared" si="48"/>
        <v>1920865.87</v>
      </c>
      <c r="L73" s="46">
        <f t="shared" si="48"/>
        <v>1961387.13</v>
      </c>
      <c r="M73" s="46">
        <f t="shared" si="48"/>
        <v>1961387.13</v>
      </c>
      <c r="N73" s="46">
        <f t="shared" si="48"/>
        <v>1961387.13</v>
      </c>
      <c r="O73" s="46">
        <f t="shared" si="48"/>
        <v>3744176.34</v>
      </c>
      <c r="P73" s="46">
        <f t="shared" si="48"/>
        <v>25490205.989999998</v>
      </c>
    </row>
    <row r="74" spans="1:16">
      <c r="A74" s="47" t="s">
        <v>166</v>
      </c>
      <c r="B74" s="48"/>
      <c r="C74" s="47" t="s">
        <v>167</v>
      </c>
      <c r="D74" s="46">
        <f>D75</f>
        <v>643099.17999999993</v>
      </c>
      <c r="E74" s="46">
        <f t="shared" ref="E74:P74" si="49">E75</f>
        <v>633032.92000000004</v>
      </c>
      <c r="F74" s="46">
        <f t="shared" si="49"/>
        <v>631707.85000000009</v>
      </c>
      <c r="G74" s="46">
        <f t="shared" si="49"/>
        <v>634416.52999999991</v>
      </c>
      <c r="H74" s="46">
        <f t="shared" si="49"/>
        <v>620049.39</v>
      </c>
      <c r="I74" s="46">
        <f t="shared" si="49"/>
        <v>618122.55999999994</v>
      </c>
      <c r="J74" s="46">
        <f t="shared" si="49"/>
        <v>615957.15</v>
      </c>
      <c r="K74" s="46">
        <f t="shared" si="49"/>
        <v>624201.27</v>
      </c>
      <c r="L74" s="46">
        <f t="shared" si="49"/>
        <v>662055.1</v>
      </c>
      <c r="M74" s="46">
        <f t="shared" si="49"/>
        <v>662055.1</v>
      </c>
      <c r="N74" s="46">
        <f t="shared" si="49"/>
        <v>662055.1</v>
      </c>
      <c r="O74" s="46">
        <f t="shared" si="49"/>
        <v>1208947.8499999999</v>
      </c>
      <c r="P74" s="46">
        <f t="shared" si="49"/>
        <v>8215700</v>
      </c>
    </row>
    <row r="75" spans="1:16">
      <c r="A75" s="49" t="s">
        <v>168</v>
      </c>
      <c r="B75" s="50"/>
      <c r="C75" s="49" t="s">
        <v>169</v>
      </c>
      <c r="D75" s="51">
        <f>SUM(D76+D81+D83)</f>
        <v>643099.17999999993</v>
      </c>
      <c r="E75" s="51">
        <f t="shared" ref="E75:P75" si="50">SUM(E76+E81+E83)</f>
        <v>633032.92000000004</v>
      </c>
      <c r="F75" s="51">
        <f t="shared" si="50"/>
        <v>631707.85000000009</v>
      </c>
      <c r="G75" s="51">
        <f t="shared" si="50"/>
        <v>634416.52999999991</v>
      </c>
      <c r="H75" s="51">
        <f t="shared" si="50"/>
        <v>620049.39</v>
      </c>
      <c r="I75" s="51">
        <f t="shared" si="50"/>
        <v>618122.55999999994</v>
      </c>
      <c r="J75" s="51">
        <f t="shared" si="50"/>
        <v>615957.15</v>
      </c>
      <c r="K75" s="51">
        <f t="shared" si="50"/>
        <v>624201.27</v>
      </c>
      <c r="L75" s="51">
        <f t="shared" si="50"/>
        <v>662055.1</v>
      </c>
      <c r="M75" s="51">
        <f t="shared" si="50"/>
        <v>662055.1</v>
      </c>
      <c r="N75" s="51">
        <f t="shared" si="50"/>
        <v>662055.1</v>
      </c>
      <c r="O75" s="51">
        <f t="shared" si="50"/>
        <v>1208947.8499999999</v>
      </c>
      <c r="P75" s="51">
        <f t="shared" si="50"/>
        <v>8215700</v>
      </c>
    </row>
    <row r="76" spans="1:16" s="55" customFormat="1" ht="11.25">
      <c r="A76" s="52" t="s">
        <v>170</v>
      </c>
      <c r="B76" s="53"/>
      <c r="C76" s="52" t="s">
        <v>171</v>
      </c>
      <c r="D76" s="54">
        <f>SUM(D77:D80)</f>
        <v>398072.13</v>
      </c>
      <c r="E76" s="54">
        <f t="shared" ref="E76:P76" si="51">SUM(E77:E80)</f>
        <v>383438.62</v>
      </c>
      <c r="F76" s="54">
        <f t="shared" si="51"/>
        <v>383287.21</v>
      </c>
      <c r="G76" s="54">
        <f t="shared" si="51"/>
        <v>381225.42</v>
      </c>
      <c r="H76" s="54">
        <f t="shared" si="51"/>
        <v>369780.64999999997</v>
      </c>
      <c r="I76" s="54">
        <f t="shared" si="51"/>
        <v>366728.85</v>
      </c>
      <c r="J76" s="54">
        <f t="shared" si="51"/>
        <v>365570.37</v>
      </c>
      <c r="K76" s="54">
        <f t="shared" si="51"/>
        <v>375379.75</v>
      </c>
      <c r="L76" s="54">
        <f t="shared" si="51"/>
        <v>372055.1</v>
      </c>
      <c r="M76" s="54">
        <f t="shared" si="51"/>
        <v>372055.1</v>
      </c>
      <c r="N76" s="54">
        <f t="shared" si="51"/>
        <v>372055.1</v>
      </c>
      <c r="O76" s="54">
        <f t="shared" si="51"/>
        <v>796051.7</v>
      </c>
      <c r="P76" s="54">
        <f t="shared" si="51"/>
        <v>4935700</v>
      </c>
    </row>
    <row r="77" spans="1:16">
      <c r="A77" s="34" t="s">
        <v>172</v>
      </c>
      <c r="B77" s="33" t="s">
        <v>173</v>
      </c>
      <c r="C77" s="34" t="s">
        <v>174</v>
      </c>
      <c r="D77" s="60">
        <v>0</v>
      </c>
      <c r="E77" s="60">
        <v>5559.8</v>
      </c>
      <c r="F77" s="60">
        <v>2779.9</v>
      </c>
      <c r="G77" s="60">
        <v>2555.1</v>
      </c>
      <c r="H77" s="60">
        <v>2555.1</v>
      </c>
      <c r="I77" s="56">
        <v>2555.1</v>
      </c>
      <c r="J77" s="60">
        <v>0</v>
      </c>
      <c r="K77" s="60">
        <v>5110.2</v>
      </c>
      <c r="L77" s="60">
        <f>I77</f>
        <v>2555.1</v>
      </c>
      <c r="M77" s="60">
        <f t="shared" ref="M77:N79" si="52">L77</f>
        <v>2555.1</v>
      </c>
      <c r="N77" s="60">
        <f t="shared" si="52"/>
        <v>2555.1</v>
      </c>
      <c r="O77" s="60">
        <v>5619.5</v>
      </c>
      <c r="P77" s="56">
        <f>SUM(D77:O77)</f>
        <v>34400</v>
      </c>
    </row>
    <row r="78" spans="1:16">
      <c r="A78" s="34" t="s">
        <v>175</v>
      </c>
      <c r="B78" s="33" t="s">
        <v>173</v>
      </c>
      <c r="C78" s="34" t="s">
        <v>176</v>
      </c>
      <c r="D78" s="60">
        <v>392676.93</v>
      </c>
      <c r="E78" s="60">
        <v>373153.02</v>
      </c>
      <c r="F78" s="60">
        <v>373313.71</v>
      </c>
      <c r="G78" s="60">
        <v>370127.92</v>
      </c>
      <c r="H78" s="60">
        <v>359132.75</v>
      </c>
      <c r="I78" s="56">
        <v>355406.55</v>
      </c>
      <c r="J78" s="60">
        <v>356271.27</v>
      </c>
      <c r="K78" s="60">
        <v>360000</v>
      </c>
      <c r="L78" s="60">
        <f>K78</f>
        <v>360000</v>
      </c>
      <c r="M78" s="60">
        <f t="shared" si="52"/>
        <v>360000</v>
      </c>
      <c r="N78" s="60">
        <f t="shared" si="52"/>
        <v>360000</v>
      </c>
      <c r="O78" s="60">
        <v>779917.85</v>
      </c>
      <c r="P78" s="56">
        <f>SUM(D78:O78)</f>
        <v>4800000</v>
      </c>
    </row>
    <row r="79" spans="1:16">
      <c r="A79" s="34" t="s">
        <v>177</v>
      </c>
      <c r="B79" s="33" t="s">
        <v>173</v>
      </c>
      <c r="C79" s="34" t="s">
        <v>178</v>
      </c>
      <c r="D79" s="60">
        <v>0</v>
      </c>
      <c r="E79" s="60">
        <v>5</v>
      </c>
      <c r="F79" s="60">
        <v>2248</v>
      </c>
      <c r="G79" s="60">
        <v>1124</v>
      </c>
      <c r="H79" s="60">
        <v>1124</v>
      </c>
      <c r="I79" s="56">
        <v>1124</v>
      </c>
      <c r="J79" s="60">
        <v>1124</v>
      </c>
      <c r="K79" s="60">
        <v>1124</v>
      </c>
      <c r="L79" s="60">
        <v>1200</v>
      </c>
      <c r="M79" s="60">
        <f t="shared" si="52"/>
        <v>1200</v>
      </c>
      <c r="N79" s="60">
        <f t="shared" si="52"/>
        <v>1200</v>
      </c>
      <c r="O79" s="60">
        <v>1327</v>
      </c>
      <c r="P79" s="56">
        <f>SUM(D79:O79)</f>
        <v>12800</v>
      </c>
    </row>
    <row r="80" spans="1:16">
      <c r="A80" s="34" t="s">
        <v>179</v>
      </c>
      <c r="B80" s="33" t="s">
        <v>173</v>
      </c>
      <c r="C80" s="34" t="s">
        <v>180</v>
      </c>
      <c r="D80" s="60">
        <v>5395.2</v>
      </c>
      <c r="E80" s="60">
        <v>4720.8</v>
      </c>
      <c r="F80" s="60">
        <v>4945.6000000000004</v>
      </c>
      <c r="G80" s="60">
        <v>7418.4</v>
      </c>
      <c r="H80" s="60">
        <v>6968.8</v>
      </c>
      <c r="I80" s="56">
        <v>7643.2</v>
      </c>
      <c r="J80" s="60">
        <v>8175.1</v>
      </c>
      <c r="K80" s="60">
        <v>9145.5499999999993</v>
      </c>
      <c r="L80" s="60">
        <v>8300</v>
      </c>
      <c r="M80" s="60">
        <v>8300</v>
      </c>
      <c r="N80" s="60">
        <v>8300</v>
      </c>
      <c r="O80" s="60">
        <v>9187.35</v>
      </c>
      <c r="P80" s="56">
        <f>SUM(D80:O80)</f>
        <v>88500</v>
      </c>
    </row>
    <row r="81" spans="1:16">
      <c r="A81" s="52" t="s">
        <v>181</v>
      </c>
      <c r="B81" s="33"/>
      <c r="C81" s="52" t="s">
        <v>182</v>
      </c>
      <c r="D81" s="54">
        <f>D82</f>
        <v>208220.05</v>
      </c>
      <c r="E81" s="54">
        <f t="shared" ref="E81:P81" si="53">E82</f>
        <v>213165.65</v>
      </c>
      <c r="F81" s="54">
        <f t="shared" si="53"/>
        <v>212266.45</v>
      </c>
      <c r="G81" s="54">
        <f t="shared" si="53"/>
        <v>215863.26</v>
      </c>
      <c r="H81" s="54">
        <f t="shared" si="53"/>
        <v>213165.69</v>
      </c>
      <c r="I81" s="54">
        <f t="shared" si="53"/>
        <v>214515.46</v>
      </c>
      <c r="J81" s="54">
        <f t="shared" si="53"/>
        <v>213508.53</v>
      </c>
      <c r="K81" s="54">
        <f t="shared" si="53"/>
        <v>211718.47</v>
      </c>
      <c r="L81" s="54">
        <f t="shared" si="53"/>
        <v>250000</v>
      </c>
      <c r="M81" s="54">
        <f t="shared" si="53"/>
        <v>250000</v>
      </c>
      <c r="N81" s="54">
        <f t="shared" si="53"/>
        <v>250000</v>
      </c>
      <c r="O81" s="54">
        <f t="shared" si="53"/>
        <v>347576.44</v>
      </c>
      <c r="P81" s="54">
        <f t="shared" si="53"/>
        <v>2799999.9999999995</v>
      </c>
    </row>
    <row r="82" spans="1:16">
      <c r="A82" s="34" t="s">
        <v>183</v>
      </c>
      <c r="B82" s="33" t="s">
        <v>173</v>
      </c>
      <c r="C82" s="34" t="s">
        <v>184</v>
      </c>
      <c r="D82" s="60">
        <v>208220.05</v>
      </c>
      <c r="E82" s="60">
        <v>213165.65</v>
      </c>
      <c r="F82" s="60">
        <v>212266.45</v>
      </c>
      <c r="G82" s="60">
        <v>215863.26</v>
      </c>
      <c r="H82" s="60">
        <v>213165.69</v>
      </c>
      <c r="I82" s="56">
        <v>214515.46</v>
      </c>
      <c r="J82" s="60">
        <v>213508.53</v>
      </c>
      <c r="K82" s="60">
        <v>211718.47</v>
      </c>
      <c r="L82" s="60">
        <v>250000</v>
      </c>
      <c r="M82" s="60">
        <v>250000</v>
      </c>
      <c r="N82" s="60">
        <v>250000</v>
      </c>
      <c r="O82" s="60">
        <v>347576.44</v>
      </c>
      <c r="P82" s="56">
        <f>SUM(D82:O82)</f>
        <v>2799999.9999999995</v>
      </c>
    </row>
    <row r="83" spans="1:16">
      <c r="A83" s="52" t="s">
        <v>185</v>
      </c>
      <c r="B83" s="33"/>
      <c r="C83" s="52" t="s">
        <v>186</v>
      </c>
      <c r="D83" s="54">
        <f>D84</f>
        <v>36807</v>
      </c>
      <c r="E83" s="54">
        <f t="shared" ref="E83:P83" si="54">E84</f>
        <v>36428.65</v>
      </c>
      <c r="F83" s="54">
        <f t="shared" si="54"/>
        <v>36154.19</v>
      </c>
      <c r="G83" s="54">
        <f t="shared" si="54"/>
        <v>37327.85</v>
      </c>
      <c r="H83" s="54">
        <f t="shared" si="54"/>
        <v>37103.050000000003</v>
      </c>
      <c r="I83" s="54">
        <f t="shared" si="54"/>
        <v>36878.25</v>
      </c>
      <c r="J83" s="54">
        <f t="shared" si="54"/>
        <v>36878.25</v>
      </c>
      <c r="K83" s="54">
        <f t="shared" si="54"/>
        <v>37103.050000000003</v>
      </c>
      <c r="L83" s="54">
        <f t="shared" si="54"/>
        <v>40000</v>
      </c>
      <c r="M83" s="54">
        <f t="shared" si="54"/>
        <v>40000</v>
      </c>
      <c r="N83" s="54">
        <f t="shared" si="54"/>
        <v>40000</v>
      </c>
      <c r="O83" s="54">
        <f t="shared" si="54"/>
        <v>65319.71</v>
      </c>
      <c r="P83" s="54">
        <f t="shared" si="54"/>
        <v>480000</v>
      </c>
    </row>
    <row r="84" spans="1:16">
      <c r="A84" s="34" t="s">
        <v>187</v>
      </c>
      <c r="B84" s="33" t="s">
        <v>173</v>
      </c>
      <c r="C84" s="34" t="s">
        <v>188</v>
      </c>
      <c r="D84" s="60">
        <v>36807</v>
      </c>
      <c r="E84" s="60">
        <v>36428.65</v>
      </c>
      <c r="F84" s="60">
        <v>36154.19</v>
      </c>
      <c r="G84" s="60">
        <v>37327.85</v>
      </c>
      <c r="H84" s="60">
        <v>37103.050000000003</v>
      </c>
      <c r="I84" s="56">
        <v>36878.25</v>
      </c>
      <c r="J84" s="60">
        <v>36878.25</v>
      </c>
      <c r="K84" s="60">
        <v>37103.050000000003</v>
      </c>
      <c r="L84" s="60">
        <v>40000</v>
      </c>
      <c r="M84" s="60">
        <v>40000</v>
      </c>
      <c r="N84" s="60">
        <v>40000</v>
      </c>
      <c r="O84" s="60">
        <v>65319.71</v>
      </c>
      <c r="P84" s="56">
        <f>SUM(D84:O84)</f>
        <v>480000</v>
      </c>
    </row>
    <row r="85" spans="1:16">
      <c r="A85" s="49" t="s">
        <v>189</v>
      </c>
      <c r="B85" s="33"/>
      <c r="C85" s="49" t="s">
        <v>190</v>
      </c>
      <c r="D85" s="51">
        <f>SUM(D86+D88+D94+D96)</f>
        <v>1870302.2</v>
      </c>
      <c r="E85" s="51">
        <f t="shared" ref="E85:P85" si="55">SUM(E86+E88+E94+E96)</f>
        <v>1109073.6099999999</v>
      </c>
      <c r="F85" s="51">
        <f t="shared" si="55"/>
        <v>1097934.79</v>
      </c>
      <c r="G85" s="51">
        <f t="shared" si="55"/>
        <v>1112507.8600000001</v>
      </c>
      <c r="H85" s="51">
        <f t="shared" si="55"/>
        <v>1401000</v>
      </c>
      <c r="I85" s="51">
        <f t="shared" si="55"/>
        <v>998981.54999999993</v>
      </c>
      <c r="J85" s="51">
        <f t="shared" si="55"/>
        <v>1295020.8100000003</v>
      </c>
      <c r="K85" s="51">
        <f t="shared" si="55"/>
        <v>1294954.6000000001</v>
      </c>
      <c r="L85" s="51">
        <f t="shared" si="55"/>
        <v>1299332.03</v>
      </c>
      <c r="M85" s="51">
        <f t="shared" si="55"/>
        <v>1299332.03</v>
      </c>
      <c r="N85" s="51">
        <f t="shared" si="55"/>
        <v>1299332.03</v>
      </c>
      <c r="O85" s="51">
        <f t="shared" si="55"/>
        <v>2535228.4899999998</v>
      </c>
      <c r="P85" s="51">
        <f t="shared" si="55"/>
        <v>16613000</v>
      </c>
    </row>
    <row r="86" spans="1:16">
      <c r="A86" s="52" t="s">
        <v>191</v>
      </c>
      <c r="B86" s="33"/>
      <c r="C86" s="52" t="s">
        <v>192</v>
      </c>
      <c r="D86" s="54">
        <f>D87</f>
        <v>251.68</v>
      </c>
      <c r="E86" s="54">
        <f t="shared" ref="E86:P86" si="56">E87</f>
        <v>0</v>
      </c>
      <c r="F86" s="54">
        <f t="shared" si="56"/>
        <v>0</v>
      </c>
      <c r="G86" s="54">
        <f t="shared" si="56"/>
        <v>260.64</v>
      </c>
      <c r="H86" s="54">
        <f t="shared" si="56"/>
        <v>260.64</v>
      </c>
      <c r="I86" s="54">
        <f t="shared" si="56"/>
        <v>4325.45</v>
      </c>
      <c r="J86" s="54">
        <f t="shared" si="56"/>
        <v>552.46</v>
      </c>
      <c r="K86" s="54">
        <f t="shared" si="56"/>
        <v>3021</v>
      </c>
      <c r="L86" s="54">
        <f t="shared" si="56"/>
        <v>1332.03</v>
      </c>
      <c r="M86" s="54">
        <f t="shared" si="56"/>
        <v>1332.03</v>
      </c>
      <c r="N86" s="54">
        <f t="shared" si="56"/>
        <v>1332.03</v>
      </c>
      <c r="O86" s="54">
        <f t="shared" si="56"/>
        <v>1332.04</v>
      </c>
      <c r="P86" s="54">
        <f t="shared" si="56"/>
        <v>14000</v>
      </c>
    </row>
    <row r="87" spans="1:16">
      <c r="A87" s="34" t="s">
        <v>193</v>
      </c>
      <c r="B87" s="33" t="s">
        <v>173</v>
      </c>
      <c r="C87" s="34" t="s">
        <v>194</v>
      </c>
      <c r="D87" s="60">
        <v>251.68</v>
      </c>
      <c r="E87" s="60">
        <v>0</v>
      </c>
      <c r="F87" s="60">
        <v>0</v>
      </c>
      <c r="G87" s="60">
        <v>260.64</v>
      </c>
      <c r="H87" s="60">
        <v>260.64</v>
      </c>
      <c r="I87" s="56">
        <v>4325.45</v>
      </c>
      <c r="J87" s="60">
        <v>552.46</v>
      </c>
      <c r="K87" s="60">
        <v>3021</v>
      </c>
      <c r="L87" s="60">
        <v>1332.03</v>
      </c>
      <c r="M87" s="60">
        <f>L87</f>
        <v>1332.03</v>
      </c>
      <c r="N87" s="60">
        <f>M87</f>
        <v>1332.03</v>
      </c>
      <c r="O87" s="60">
        <v>1332.04</v>
      </c>
      <c r="P87" s="56">
        <f>SUM(D87:O87)</f>
        <v>14000</v>
      </c>
    </row>
    <row r="88" spans="1:16">
      <c r="A88" s="52" t="s">
        <v>195</v>
      </c>
      <c r="B88" s="33"/>
      <c r="C88" s="52" t="s">
        <v>196</v>
      </c>
      <c r="D88" s="54">
        <f>SUM(D89:D93)</f>
        <v>1787527.6400000001</v>
      </c>
      <c r="E88" s="54">
        <f t="shared" ref="E88:P88" si="57">SUM(E89:E93)</f>
        <v>1031262.09</v>
      </c>
      <c r="F88" s="54">
        <f t="shared" si="57"/>
        <v>1017172.32</v>
      </c>
      <c r="G88" s="54">
        <f t="shared" si="57"/>
        <v>1031348.8300000001</v>
      </c>
      <c r="H88" s="54">
        <f t="shared" si="57"/>
        <v>1279921.26</v>
      </c>
      <c r="I88" s="54">
        <f t="shared" si="57"/>
        <v>900334.6399999999</v>
      </c>
      <c r="J88" s="54">
        <f t="shared" si="57"/>
        <v>1199519.3500000003</v>
      </c>
      <c r="K88" s="54">
        <f t="shared" si="57"/>
        <v>1196104.68</v>
      </c>
      <c r="L88" s="54">
        <f t="shared" si="57"/>
        <v>1201000</v>
      </c>
      <c r="M88" s="54">
        <f t="shared" si="57"/>
        <v>1201000</v>
      </c>
      <c r="N88" s="54">
        <f t="shared" si="57"/>
        <v>1201000</v>
      </c>
      <c r="O88" s="54">
        <f t="shared" si="57"/>
        <v>2328509.19</v>
      </c>
      <c r="P88" s="54">
        <f t="shared" si="57"/>
        <v>15374700</v>
      </c>
    </row>
    <row r="89" spans="1:16">
      <c r="A89" s="34" t="s">
        <v>197</v>
      </c>
      <c r="B89" s="33" t="s">
        <v>173</v>
      </c>
      <c r="C89" s="34" t="s">
        <v>198</v>
      </c>
      <c r="D89" s="60">
        <v>0</v>
      </c>
      <c r="E89" s="60">
        <v>39961.89</v>
      </c>
      <c r="F89" s="60">
        <v>15552.69</v>
      </c>
      <c r="G89" s="60">
        <v>15174.31</v>
      </c>
      <c r="H89" s="60">
        <v>17904.259999999998</v>
      </c>
      <c r="I89" s="56">
        <v>20488.52</v>
      </c>
      <c r="J89" s="60">
        <v>0</v>
      </c>
      <c r="K89" s="60">
        <v>32267.33</v>
      </c>
      <c r="L89" s="60">
        <v>20000</v>
      </c>
      <c r="M89" s="60">
        <v>20000</v>
      </c>
      <c r="N89" s="60">
        <v>20000</v>
      </c>
      <c r="O89" s="60">
        <v>28651</v>
      </c>
      <c r="P89" s="56">
        <f>SUM(D89:O89)</f>
        <v>230000</v>
      </c>
    </row>
    <row r="90" spans="1:16">
      <c r="A90" s="34" t="s">
        <v>199</v>
      </c>
      <c r="B90" s="33" t="s">
        <v>173</v>
      </c>
      <c r="C90" s="34" t="s">
        <v>200</v>
      </c>
      <c r="D90" s="60">
        <v>1767798.47</v>
      </c>
      <c r="E90" s="60">
        <v>974849.59</v>
      </c>
      <c r="F90" s="60">
        <v>981974.1</v>
      </c>
      <c r="G90" s="60">
        <v>989926.48</v>
      </c>
      <c r="H90" s="60">
        <v>1230999.5900000001</v>
      </c>
      <c r="I90" s="56">
        <v>843632</v>
      </c>
      <c r="J90" s="60">
        <v>1168813.81</v>
      </c>
      <c r="K90" s="60">
        <v>1131763.94</v>
      </c>
      <c r="L90" s="60">
        <v>1150000</v>
      </c>
      <c r="M90" s="60">
        <f t="shared" ref="M90:N93" si="58">L90</f>
        <v>1150000</v>
      </c>
      <c r="N90" s="60">
        <f t="shared" si="58"/>
        <v>1150000</v>
      </c>
      <c r="O90" s="60">
        <v>2260242.02</v>
      </c>
      <c r="P90" s="56">
        <f>SUM(D90:O90)</f>
        <v>14800000</v>
      </c>
    </row>
    <row r="91" spans="1:16">
      <c r="A91" s="34" t="s">
        <v>201</v>
      </c>
      <c r="B91" s="33" t="s">
        <v>173</v>
      </c>
      <c r="C91" s="34" t="s">
        <v>202</v>
      </c>
      <c r="D91" s="60">
        <v>0</v>
      </c>
      <c r="E91" s="60">
        <v>3067.67</v>
      </c>
      <c r="F91" s="60">
        <v>3067.67</v>
      </c>
      <c r="G91" s="60">
        <v>3066.63</v>
      </c>
      <c r="H91" s="60">
        <v>5156.22</v>
      </c>
      <c r="I91" s="56">
        <v>6902.83</v>
      </c>
      <c r="J91" s="60">
        <v>5732.11</v>
      </c>
      <c r="K91" s="60">
        <v>5859.8</v>
      </c>
      <c r="L91" s="60">
        <v>5000</v>
      </c>
      <c r="M91" s="60">
        <f t="shared" si="58"/>
        <v>5000</v>
      </c>
      <c r="N91" s="60">
        <f t="shared" si="58"/>
        <v>5000</v>
      </c>
      <c r="O91" s="60">
        <v>5547.07</v>
      </c>
      <c r="P91" s="56">
        <f>SUM(D91:O91)</f>
        <v>53400.000000000007</v>
      </c>
    </row>
    <row r="92" spans="1:16">
      <c r="A92" s="34" t="s">
        <v>203</v>
      </c>
      <c r="B92" s="33" t="s">
        <v>173</v>
      </c>
      <c r="C92" s="34" t="s">
        <v>204</v>
      </c>
      <c r="D92" s="60">
        <v>19575.36</v>
      </c>
      <c r="E92" s="60">
        <v>13382.94</v>
      </c>
      <c r="F92" s="60">
        <v>16577.86</v>
      </c>
      <c r="G92" s="60">
        <v>23022.13</v>
      </c>
      <c r="H92" s="60">
        <v>25701.91</v>
      </c>
      <c r="I92" s="56">
        <v>26425.22</v>
      </c>
      <c r="J92" s="60">
        <v>24635.82</v>
      </c>
      <c r="K92" s="60">
        <v>24367.45</v>
      </c>
      <c r="L92" s="60">
        <v>25000</v>
      </c>
      <c r="M92" s="60">
        <f t="shared" si="58"/>
        <v>25000</v>
      </c>
      <c r="N92" s="60">
        <f t="shared" si="58"/>
        <v>25000</v>
      </c>
      <c r="O92" s="60">
        <v>33611.31</v>
      </c>
      <c r="P92" s="56">
        <f>SUM(D92:O92)</f>
        <v>282300</v>
      </c>
    </row>
    <row r="93" spans="1:16">
      <c r="A93" s="34" t="s">
        <v>205</v>
      </c>
      <c r="B93" s="33" t="s">
        <v>173</v>
      </c>
      <c r="C93" s="34" t="s">
        <v>206</v>
      </c>
      <c r="D93" s="60">
        <v>153.81</v>
      </c>
      <c r="E93" s="60">
        <v>0</v>
      </c>
      <c r="F93" s="60">
        <v>0</v>
      </c>
      <c r="G93" s="60">
        <v>159.28</v>
      </c>
      <c r="H93" s="60">
        <v>159.28</v>
      </c>
      <c r="I93" s="56">
        <v>2886.07</v>
      </c>
      <c r="J93" s="60">
        <v>337.61</v>
      </c>
      <c r="K93" s="60">
        <v>1846.16</v>
      </c>
      <c r="L93" s="60">
        <v>1000</v>
      </c>
      <c r="M93" s="60">
        <f t="shared" si="58"/>
        <v>1000</v>
      </c>
      <c r="N93" s="60">
        <f t="shared" si="58"/>
        <v>1000</v>
      </c>
      <c r="O93" s="60">
        <v>457.79</v>
      </c>
      <c r="P93" s="56">
        <f>SUM(D93:O93)</f>
        <v>9000</v>
      </c>
    </row>
    <row r="94" spans="1:16">
      <c r="A94" s="52" t="s">
        <v>207</v>
      </c>
      <c r="B94" s="33"/>
      <c r="C94" s="52" t="s">
        <v>208</v>
      </c>
      <c r="D94" s="54">
        <f>D95</f>
        <v>80795.12</v>
      </c>
      <c r="E94" s="54">
        <f t="shared" ref="E94:P94" si="59">E95</f>
        <v>76083.759999999995</v>
      </c>
      <c r="F94" s="54">
        <f t="shared" si="59"/>
        <v>79312.19</v>
      </c>
      <c r="G94" s="54">
        <f t="shared" si="59"/>
        <v>79170.63</v>
      </c>
      <c r="H94" s="54">
        <f t="shared" si="59"/>
        <v>118420.33</v>
      </c>
      <c r="I94" s="54">
        <f t="shared" si="59"/>
        <v>92396.92</v>
      </c>
      <c r="J94" s="54">
        <f t="shared" si="59"/>
        <v>93024.46</v>
      </c>
      <c r="K94" s="54">
        <f t="shared" si="59"/>
        <v>93784.35</v>
      </c>
      <c r="L94" s="54">
        <f t="shared" si="59"/>
        <v>95000</v>
      </c>
      <c r="M94" s="54">
        <f t="shared" si="59"/>
        <v>95000</v>
      </c>
      <c r="N94" s="54">
        <f t="shared" si="59"/>
        <v>95000</v>
      </c>
      <c r="O94" s="54">
        <f t="shared" si="59"/>
        <v>202012.24</v>
      </c>
      <c r="P94" s="54">
        <f t="shared" si="59"/>
        <v>1200000</v>
      </c>
    </row>
    <row r="95" spans="1:16">
      <c r="A95" s="34" t="s">
        <v>209</v>
      </c>
      <c r="B95" s="33" t="s">
        <v>173</v>
      </c>
      <c r="C95" s="34" t="s">
        <v>210</v>
      </c>
      <c r="D95" s="60">
        <v>80795.12</v>
      </c>
      <c r="E95" s="60">
        <v>76083.759999999995</v>
      </c>
      <c r="F95" s="60">
        <v>79312.19</v>
      </c>
      <c r="G95" s="60">
        <v>79170.63</v>
      </c>
      <c r="H95" s="60">
        <v>118420.33</v>
      </c>
      <c r="I95" s="56">
        <v>92396.92</v>
      </c>
      <c r="J95" s="60">
        <v>93024.46</v>
      </c>
      <c r="K95" s="60">
        <v>93784.35</v>
      </c>
      <c r="L95" s="60">
        <v>95000</v>
      </c>
      <c r="M95" s="60">
        <f>L95</f>
        <v>95000</v>
      </c>
      <c r="N95" s="60">
        <f>M95</f>
        <v>95000</v>
      </c>
      <c r="O95" s="60">
        <v>202012.24</v>
      </c>
      <c r="P95" s="56">
        <f>SUM(D95:O95)</f>
        <v>1200000</v>
      </c>
    </row>
    <row r="96" spans="1:16">
      <c r="A96" s="52" t="s">
        <v>211</v>
      </c>
      <c r="B96" s="33"/>
      <c r="C96" s="52" t="s">
        <v>212</v>
      </c>
      <c r="D96" s="54">
        <f>D97</f>
        <v>1727.76</v>
      </c>
      <c r="E96" s="54">
        <f t="shared" ref="E96:P96" si="60">E97</f>
        <v>1727.76</v>
      </c>
      <c r="F96" s="54">
        <f t="shared" si="60"/>
        <v>1450.28</v>
      </c>
      <c r="G96" s="54">
        <f t="shared" si="60"/>
        <v>1727.76</v>
      </c>
      <c r="H96" s="54">
        <f t="shared" si="60"/>
        <v>2397.77</v>
      </c>
      <c r="I96" s="54">
        <f t="shared" si="60"/>
        <v>1924.54</v>
      </c>
      <c r="J96" s="54">
        <f t="shared" si="60"/>
        <v>1924.54</v>
      </c>
      <c r="K96" s="54">
        <f t="shared" si="60"/>
        <v>2044.57</v>
      </c>
      <c r="L96" s="54">
        <f t="shared" si="60"/>
        <v>2000</v>
      </c>
      <c r="M96" s="54">
        <f t="shared" si="60"/>
        <v>2000</v>
      </c>
      <c r="N96" s="54">
        <f t="shared" si="60"/>
        <v>2000</v>
      </c>
      <c r="O96" s="54">
        <f t="shared" si="60"/>
        <v>3375.02</v>
      </c>
      <c r="P96" s="54">
        <f t="shared" si="60"/>
        <v>24300</v>
      </c>
    </row>
    <row r="97" spans="1:16">
      <c r="A97" s="34" t="s">
        <v>213</v>
      </c>
      <c r="B97" s="33" t="s">
        <v>173</v>
      </c>
      <c r="C97" s="34" t="s">
        <v>214</v>
      </c>
      <c r="D97" s="60">
        <v>1727.76</v>
      </c>
      <c r="E97" s="60">
        <v>1727.76</v>
      </c>
      <c r="F97" s="60">
        <v>1450.28</v>
      </c>
      <c r="G97" s="60">
        <v>1727.76</v>
      </c>
      <c r="H97" s="60">
        <v>2397.77</v>
      </c>
      <c r="I97" s="56">
        <v>1924.54</v>
      </c>
      <c r="J97" s="60">
        <v>1924.54</v>
      </c>
      <c r="K97" s="60">
        <v>2044.57</v>
      </c>
      <c r="L97" s="60">
        <v>2000</v>
      </c>
      <c r="M97" s="60">
        <f>L97</f>
        <v>2000</v>
      </c>
      <c r="N97" s="60">
        <f>M97</f>
        <v>2000</v>
      </c>
      <c r="O97" s="60">
        <v>3375.02</v>
      </c>
      <c r="P97" s="56">
        <f>SUM(D97:O97)</f>
        <v>24300</v>
      </c>
    </row>
    <row r="98" spans="1:16">
      <c r="A98" s="49" t="s">
        <v>215</v>
      </c>
      <c r="B98" s="33"/>
      <c r="C98" s="49" t="s">
        <v>216</v>
      </c>
      <c r="D98" s="51">
        <f t="shared" ref="D98:P98" si="61">SUM(D99:D100)</f>
        <v>65846.899999999994</v>
      </c>
      <c r="E98" s="51">
        <f t="shared" si="61"/>
        <v>6077.29</v>
      </c>
      <c r="F98" s="51">
        <f t="shared" si="61"/>
        <v>27465.93</v>
      </c>
      <c r="G98" s="51">
        <f t="shared" si="61"/>
        <v>289489.95</v>
      </c>
      <c r="H98" s="51">
        <f t="shared" si="61"/>
        <v>17386.96</v>
      </c>
      <c r="I98" s="51">
        <f t="shared" si="61"/>
        <v>31184.14</v>
      </c>
      <c r="J98" s="51">
        <f t="shared" si="61"/>
        <v>222344.82</v>
      </c>
      <c r="K98" s="51">
        <f t="shared" si="61"/>
        <v>1710</v>
      </c>
      <c r="L98" s="51">
        <f t="shared" si="61"/>
        <v>0</v>
      </c>
      <c r="M98" s="51">
        <f t="shared" si="61"/>
        <v>0</v>
      </c>
      <c r="N98" s="51">
        <f t="shared" si="61"/>
        <v>0</v>
      </c>
      <c r="O98" s="51">
        <f t="shared" si="61"/>
        <v>0</v>
      </c>
      <c r="P98" s="51">
        <f t="shared" si="61"/>
        <v>661505.99</v>
      </c>
    </row>
    <row r="99" spans="1:16">
      <c r="A99" s="34" t="s">
        <v>217</v>
      </c>
      <c r="B99" s="33" t="s">
        <v>218</v>
      </c>
      <c r="C99" s="34" t="s">
        <v>219</v>
      </c>
      <c r="D99" s="60">
        <v>63846.9</v>
      </c>
      <c r="E99" s="60">
        <v>6077.29</v>
      </c>
      <c r="F99" s="60">
        <v>20125.93</v>
      </c>
      <c r="G99" s="60">
        <v>289489.95</v>
      </c>
      <c r="H99" s="60">
        <v>17386.96</v>
      </c>
      <c r="I99" s="56">
        <v>21534.14</v>
      </c>
      <c r="J99" s="60">
        <v>222344.82</v>
      </c>
      <c r="K99" s="60">
        <v>1710</v>
      </c>
      <c r="L99" s="60"/>
      <c r="M99" s="60"/>
      <c r="N99" s="60"/>
      <c r="O99" s="60"/>
      <c r="P99" s="56">
        <f>SUM(D99:O99)</f>
        <v>642515.99</v>
      </c>
    </row>
    <row r="100" spans="1:16">
      <c r="A100" s="34" t="s">
        <v>220</v>
      </c>
      <c r="B100" s="33" t="s">
        <v>221</v>
      </c>
      <c r="C100" s="34" t="s">
        <v>222</v>
      </c>
      <c r="D100" s="60">
        <v>2000</v>
      </c>
      <c r="E100" s="60">
        <v>0</v>
      </c>
      <c r="F100" s="60">
        <v>7340</v>
      </c>
      <c r="G100" s="60">
        <v>0</v>
      </c>
      <c r="H100" s="60">
        <v>0</v>
      </c>
      <c r="I100" s="56">
        <v>9650</v>
      </c>
      <c r="J100" s="60">
        <v>0</v>
      </c>
      <c r="K100" s="60"/>
      <c r="L100" s="60"/>
      <c r="M100" s="60"/>
      <c r="N100" s="60"/>
      <c r="O100" s="60"/>
      <c r="P100" s="56">
        <f>SUM(D100:O100)</f>
        <v>18990</v>
      </c>
    </row>
    <row r="101" spans="1:16">
      <c r="A101" s="47" t="s">
        <v>223</v>
      </c>
      <c r="B101" s="33" t="s">
        <v>224</v>
      </c>
      <c r="C101" s="47" t="s">
        <v>225</v>
      </c>
      <c r="D101" s="46">
        <v>576802.64</v>
      </c>
      <c r="E101" s="46">
        <v>443623.66</v>
      </c>
      <c r="F101" s="46">
        <v>524855.43000000005</v>
      </c>
      <c r="G101" s="46">
        <v>485008.84</v>
      </c>
      <c r="H101" s="46">
        <v>437874.28</v>
      </c>
      <c r="I101" s="46">
        <v>450241.05</v>
      </c>
      <c r="J101" s="46">
        <v>377574.51</v>
      </c>
      <c r="K101" s="46">
        <v>436092.76</v>
      </c>
      <c r="L101" s="46">
        <v>421000</v>
      </c>
      <c r="M101" s="46">
        <v>421000</v>
      </c>
      <c r="N101" s="46">
        <v>421000</v>
      </c>
      <c r="O101" s="46">
        <v>421000</v>
      </c>
      <c r="P101" s="46">
        <f>SUM(D101:O101)</f>
        <v>5416073.1699999999</v>
      </c>
    </row>
    <row r="102" spans="1:16">
      <c r="A102" s="44" t="s">
        <v>226</v>
      </c>
      <c r="B102" s="33"/>
      <c r="C102" s="44" t="s">
        <v>227</v>
      </c>
      <c r="D102" s="46">
        <f t="shared" ref="D102:P102" si="62">SUM(D103+D108+D280)</f>
        <v>1791778.5899999999</v>
      </c>
      <c r="E102" s="46">
        <f t="shared" si="62"/>
        <v>3316260.41</v>
      </c>
      <c r="F102" s="46">
        <f t="shared" si="62"/>
        <v>2373144.3600000003</v>
      </c>
      <c r="G102" s="46">
        <f t="shared" si="62"/>
        <v>2585009.23</v>
      </c>
      <c r="H102" s="46">
        <f t="shared" si="62"/>
        <v>3470381.4299999997</v>
      </c>
      <c r="I102" s="46">
        <f t="shared" si="62"/>
        <v>3731042.6500000004</v>
      </c>
      <c r="J102" s="46">
        <f t="shared" si="62"/>
        <v>4028681.0300000007</v>
      </c>
      <c r="K102" s="46">
        <f t="shared" si="62"/>
        <v>5588562.6200000001</v>
      </c>
      <c r="L102" s="46">
        <f t="shared" si="62"/>
        <v>4406188.3299999991</v>
      </c>
      <c r="M102" s="46">
        <f t="shared" si="62"/>
        <v>4642264.1733333338</v>
      </c>
      <c r="N102" s="46">
        <f t="shared" si="62"/>
        <v>4861318.0827777758</v>
      </c>
      <c r="O102" s="46">
        <f t="shared" si="62"/>
        <v>4641204.289814814</v>
      </c>
      <c r="P102" s="46">
        <f t="shared" si="62"/>
        <v>45435835.195925921</v>
      </c>
    </row>
    <row r="103" spans="1:16">
      <c r="A103" s="47" t="s">
        <v>228</v>
      </c>
      <c r="B103" s="33"/>
      <c r="C103" s="47" t="s">
        <v>229</v>
      </c>
      <c r="D103" s="46">
        <f t="shared" ref="D103:P103" si="63">SUM(D104+D106)</f>
        <v>332.04</v>
      </c>
      <c r="E103" s="46">
        <f>SUM(E104+E106)</f>
        <v>0</v>
      </c>
      <c r="F103" s="46">
        <f>SUM(F104+F106)</f>
        <v>332.04</v>
      </c>
      <c r="G103" s="46">
        <f>SUM(G104+G106)</f>
        <v>166.02</v>
      </c>
      <c r="H103" s="46">
        <f>SUM(H104+H106)</f>
        <v>0</v>
      </c>
      <c r="I103" s="46">
        <f t="shared" si="63"/>
        <v>181.96</v>
      </c>
      <c r="J103" s="46">
        <f t="shared" si="63"/>
        <v>367.06</v>
      </c>
      <c r="K103" s="46">
        <f t="shared" si="63"/>
        <v>0</v>
      </c>
      <c r="L103" s="46">
        <f t="shared" si="63"/>
        <v>183</v>
      </c>
      <c r="M103" s="46">
        <f t="shared" si="63"/>
        <v>183</v>
      </c>
      <c r="N103" s="46">
        <f t="shared" si="63"/>
        <v>183</v>
      </c>
      <c r="O103" s="46">
        <f t="shared" si="63"/>
        <v>183</v>
      </c>
      <c r="P103" s="46">
        <f t="shared" si="63"/>
        <v>2111.12</v>
      </c>
    </row>
    <row r="104" spans="1:16">
      <c r="A104" s="49" t="s">
        <v>230</v>
      </c>
      <c r="B104" s="33"/>
      <c r="C104" s="49" t="s">
        <v>231</v>
      </c>
      <c r="D104" s="51">
        <f t="shared" ref="D104:P104" si="64">SUM(D105:D105)</f>
        <v>332.04</v>
      </c>
      <c r="E104" s="51">
        <f t="shared" si="64"/>
        <v>0</v>
      </c>
      <c r="F104" s="51">
        <f t="shared" si="64"/>
        <v>332.04</v>
      </c>
      <c r="G104" s="51">
        <f t="shared" si="64"/>
        <v>166.02</v>
      </c>
      <c r="H104" s="51">
        <f t="shared" si="64"/>
        <v>0</v>
      </c>
      <c r="I104" s="51">
        <f t="shared" si="64"/>
        <v>181.96</v>
      </c>
      <c r="J104" s="51">
        <f t="shared" si="64"/>
        <v>367.06</v>
      </c>
      <c r="K104" s="51">
        <f t="shared" si="64"/>
        <v>0</v>
      </c>
      <c r="L104" s="51">
        <f t="shared" si="64"/>
        <v>183</v>
      </c>
      <c r="M104" s="51">
        <f t="shared" si="64"/>
        <v>183</v>
      </c>
      <c r="N104" s="51">
        <f t="shared" si="64"/>
        <v>183</v>
      </c>
      <c r="O104" s="51">
        <f t="shared" si="64"/>
        <v>183</v>
      </c>
      <c r="P104" s="51">
        <f t="shared" si="64"/>
        <v>2111.12</v>
      </c>
    </row>
    <row r="105" spans="1:16">
      <c r="A105" s="34" t="s">
        <v>232</v>
      </c>
      <c r="B105" s="33" t="s">
        <v>29</v>
      </c>
      <c r="C105" s="34" t="s">
        <v>233</v>
      </c>
      <c r="D105" s="60">
        <v>332.04</v>
      </c>
      <c r="E105" s="60">
        <v>0</v>
      </c>
      <c r="F105" s="60">
        <v>332.04</v>
      </c>
      <c r="G105" s="60">
        <v>166.02</v>
      </c>
      <c r="H105" s="60">
        <v>0</v>
      </c>
      <c r="I105" s="56">
        <v>181.96</v>
      </c>
      <c r="J105" s="60">
        <v>367.06</v>
      </c>
      <c r="K105" s="60">
        <v>0</v>
      </c>
      <c r="L105" s="60">
        <v>183</v>
      </c>
      <c r="M105" s="60">
        <v>183</v>
      </c>
      <c r="N105" s="60">
        <v>183</v>
      </c>
      <c r="O105" s="60">
        <v>183</v>
      </c>
      <c r="P105" s="56">
        <f>SUM(D105:O105)</f>
        <v>2111.12</v>
      </c>
    </row>
    <row r="106" spans="1:16">
      <c r="A106" s="49" t="s">
        <v>234</v>
      </c>
      <c r="B106" s="33"/>
      <c r="C106" s="49" t="s">
        <v>235</v>
      </c>
      <c r="D106" s="51">
        <f t="shared" ref="D106:P106" si="65">D107</f>
        <v>0</v>
      </c>
      <c r="E106" s="51">
        <f t="shared" si="65"/>
        <v>0</v>
      </c>
      <c r="F106" s="51">
        <f t="shared" si="65"/>
        <v>0</v>
      </c>
      <c r="G106" s="51">
        <f t="shared" si="65"/>
        <v>0</v>
      </c>
      <c r="H106" s="51">
        <f t="shared" si="65"/>
        <v>0</v>
      </c>
      <c r="I106" s="51">
        <f t="shared" si="65"/>
        <v>0</v>
      </c>
      <c r="J106" s="51">
        <f t="shared" si="65"/>
        <v>0</v>
      </c>
      <c r="K106" s="51">
        <f t="shared" si="65"/>
        <v>0</v>
      </c>
      <c r="L106" s="51">
        <f t="shared" si="65"/>
        <v>0</v>
      </c>
      <c r="M106" s="51">
        <f t="shared" si="65"/>
        <v>0</v>
      </c>
      <c r="N106" s="51">
        <f t="shared" si="65"/>
        <v>0</v>
      </c>
      <c r="O106" s="51">
        <f t="shared" si="65"/>
        <v>0</v>
      </c>
      <c r="P106" s="51">
        <f t="shared" si="65"/>
        <v>0</v>
      </c>
    </row>
    <row r="107" spans="1:16">
      <c r="A107" s="34" t="s">
        <v>236</v>
      </c>
      <c r="B107" s="33" t="s">
        <v>29</v>
      </c>
      <c r="C107" s="34" t="s">
        <v>237</v>
      </c>
      <c r="D107" s="60">
        <v>0</v>
      </c>
      <c r="E107" s="60">
        <v>0</v>
      </c>
      <c r="F107" s="60">
        <v>0</v>
      </c>
      <c r="G107" s="60">
        <v>0</v>
      </c>
      <c r="H107" s="60">
        <v>0</v>
      </c>
      <c r="I107" s="56">
        <f>SUM(D107,E107,F107,G107,H107)</f>
        <v>0</v>
      </c>
      <c r="J107" s="60">
        <v>0</v>
      </c>
      <c r="K107" s="60">
        <v>0</v>
      </c>
      <c r="L107" s="60"/>
      <c r="M107" s="60"/>
      <c r="N107" s="60"/>
      <c r="O107" s="60"/>
      <c r="P107" s="56">
        <f>SUM(D107:O107)</f>
        <v>0</v>
      </c>
    </row>
    <row r="108" spans="1:16">
      <c r="A108" s="47" t="s">
        <v>238</v>
      </c>
      <c r="B108" s="33"/>
      <c r="C108" s="47" t="s">
        <v>239</v>
      </c>
      <c r="D108" s="46">
        <f t="shared" ref="D108:P108" si="66">SUM(D111+D109+D272)</f>
        <v>1791446.5499999998</v>
      </c>
      <c r="E108" s="46">
        <f t="shared" si="66"/>
        <v>3295651.6500000004</v>
      </c>
      <c r="F108" s="46">
        <f t="shared" si="66"/>
        <v>2334161.16</v>
      </c>
      <c r="G108" s="46">
        <f t="shared" si="66"/>
        <v>2565555.84</v>
      </c>
      <c r="H108" s="46">
        <f t="shared" si="66"/>
        <v>3451714.8099999996</v>
      </c>
      <c r="I108" s="46">
        <f t="shared" si="66"/>
        <v>3711725.3000000003</v>
      </c>
      <c r="J108" s="46">
        <f t="shared" si="66"/>
        <v>4028313.9700000007</v>
      </c>
      <c r="K108" s="46">
        <f t="shared" si="66"/>
        <v>5550211.4699999997</v>
      </c>
      <c r="L108" s="46">
        <f t="shared" si="66"/>
        <v>4386843.1499999994</v>
      </c>
      <c r="M108" s="46">
        <f t="shared" si="66"/>
        <v>4622910.0633333335</v>
      </c>
      <c r="N108" s="46">
        <f t="shared" si="66"/>
        <v>4841968.4377777763</v>
      </c>
      <c r="O108" s="46">
        <f t="shared" si="66"/>
        <v>4621854.6448148144</v>
      </c>
      <c r="P108" s="46">
        <f t="shared" si="66"/>
        <v>45202357.045925923</v>
      </c>
    </row>
    <row r="109" spans="1:16">
      <c r="A109" s="49" t="s">
        <v>240</v>
      </c>
      <c r="B109" s="33" t="s">
        <v>29</v>
      </c>
      <c r="C109" s="49" t="s">
        <v>241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/>
      <c r="M109" s="51"/>
      <c r="N109" s="51"/>
      <c r="O109" s="51"/>
      <c r="P109" s="56">
        <f>SUM(D109:O109)</f>
        <v>0</v>
      </c>
    </row>
    <row r="110" spans="1:16">
      <c r="A110" s="49" t="s">
        <v>242</v>
      </c>
      <c r="B110" s="33" t="s">
        <v>29</v>
      </c>
      <c r="C110" s="49" t="s">
        <v>243</v>
      </c>
      <c r="D110" s="51">
        <v>0</v>
      </c>
      <c r="E110" s="51">
        <v>0</v>
      </c>
      <c r="F110" s="51">
        <v>0</v>
      </c>
      <c r="G110" s="51"/>
      <c r="H110" s="51">
        <v>0</v>
      </c>
      <c r="I110" s="51">
        <v>0</v>
      </c>
      <c r="J110" s="51">
        <v>0</v>
      </c>
      <c r="K110" s="51">
        <v>0</v>
      </c>
      <c r="L110" s="51"/>
      <c r="M110" s="51"/>
      <c r="N110" s="51"/>
      <c r="O110" s="51"/>
      <c r="P110" s="56">
        <f>SUM(D110:O110)</f>
        <v>0</v>
      </c>
    </row>
    <row r="111" spans="1:16">
      <c r="A111" s="49" t="s">
        <v>244</v>
      </c>
      <c r="B111" s="33"/>
      <c r="C111" s="49" t="s">
        <v>245</v>
      </c>
      <c r="D111" s="51">
        <f t="shared" ref="D111:P111" si="67">SUM(D112+D268)</f>
        <v>564090.13</v>
      </c>
      <c r="E111" s="51">
        <f t="shared" si="67"/>
        <v>720328.77</v>
      </c>
      <c r="F111" s="51">
        <f t="shared" si="67"/>
        <v>672460.46</v>
      </c>
      <c r="G111" s="51">
        <f t="shared" si="67"/>
        <v>731920.40999999992</v>
      </c>
      <c r="H111" s="51">
        <f t="shared" si="67"/>
        <v>764228.35</v>
      </c>
      <c r="I111" s="51">
        <f t="shared" si="67"/>
        <v>724556.06</v>
      </c>
      <c r="J111" s="51">
        <f t="shared" si="67"/>
        <v>795178.65000000014</v>
      </c>
      <c r="K111" s="51">
        <f t="shared" si="67"/>
        <v>742965.99</v>
      </c>
      <c r="L111" s="51">
        <f t="shared" si="67"/>
        <v>710372.09333333338</v>
      </c>
      <c r="M111" s="51">
        <f t="shared" si="67"/>
        <v>718086.41444444447</v>
      </c>
      <c r="N111" s="51">
        <f t="shared" si="67"/>
        <v>713455.09925925918</v>
      </c>
      <c r="O111" s="51">
        <f t="shared" si="67"/>
        <v>713662.152345679</v>
      </c>
      <c r="P111" s="51">
        <f t="shared" si="67"/>
        <v>8571304.5793827157</v>
      </c>
    </row>
    <row r="112" spans="1:16" ht="13.5" customHeight="1">
      <c r="A112" s="52" t="s">
        <v>246</v>
      </c>
      <c r="B112" s="33"/>
      <c r="C112" s="52" t="s">
        <v>247</v>
      </c>
      <c r="D112" s="54">
        <f t="shared" ref="D112:P112" si="68">SUM(D113+D114+D162+D163+D164+D165+D192+D210)</f>
        <v>290006.84000000003</v>
      </c>
      <c r="E112" s="54">
        <f t="shared" si="68"/>
        <v>394687.64</v>
      </c>
      <c r="F112" s="54">
        <f t="shared" si="68"/>
        <v>355598.65</v>
      </c>
      <c r="G112" s="54">
        <f t="shared" si="68"/>
        <v>369631.87</v>
      </c>
      <c r="H112" s="54">
        <f t="shared" si="68"/>
        <v>393981.98</v>
      </c>
      <c r="I112" s="54">
        <f t="shared" si="68"/>
        <v>355530.89</v>
      </c>
      <c r="J112" s="54">
        <f t="shared" si="68"/>
        <v>395660.84000000008</v>
      </c>
      <c r="K112" s="54">
        <f t="shared" si="68"/>
        <v>361405.72000000003</v>
      </c>
      <c r="L112" s="54">
        <f t="shared" si="68"/>
        <v>327004.34333333332</v>
      </c>
      <c r="M112" s="54">
        <f t="shared" si="68"/>
        <v>329937.80444444448</v>
      </c>
      <c r="N112" s="54">
        <f t="shared" si="68"/>
        <v>329096.22259259259</v>
      </c>
      <c r="O112" s="54">
        <f t="shared" si="68"/>
        <v>328370.40679012344</v>
      </c>
      <c r="P112" s="54">
        <f t="shared" si="68"/>
        <v>4230913.2071604934</v>
      </c>
    </row>
    <row r="113" spans="1:16">
      <c r="A113" s="52" t="s">
        <v>248</v>
      </c>
      <c r="B113" s="33" t="s">
        <v>249</v>
      </c>
      <c r="C113" s="52" t="s">
        <v>250</v>
      </c>
      <c r="D113" s="54">
        <v>23191.54</v>
      </c>
      <c r="E113" s="54">
        <v>29522.83</v>
      </c>
      <c r="F113" s="54">
        <v>34674.870000000003</v>
      </c>
      <c r="G113" s="54">
        <v>36768.51</v>
      </c>
      <c r="H113" s="54">
        <v>31521.68</v>
      </c>
      <c r="I113" s="54">
        <v>27992.16</v>
      </c>
      <c r="J113" s="54">
        <v>27343.09</v>
      </c>
      <c r="K113" s="54">
        <v>20542.18</v>
      </c>
      <c r="L113" s="54"/>
      <c r="M113" s="54"/>
      <c r="N113" s="54"/>
      <c r="O113" s="54"/>
      <c r="P113" s="54">
        <f>SUM(D113:O113)</f>
        <v>231556.86</v>
      </c>
    </row>
    <row r="114" spans="1:16">
      <c r="A114" s="52" t="s">
        <v>251</v>
      </c>
      <c r="B114" s="33"/>
      <c r="C114" s="52" t="s">
        <v>252</v>
      </c>
      <c r="D114" s="54">
        <f t="shared" ref="D114:P114" si="69">SUM(D115:D161)</f>
        <v>62847.159999999996</v>
      </c>
      <c r="E114" s="54">
        <f t="shared" si="69"/>
        <v>123393.78</v>
      </c>
      <c r="F114" s="54">
        <f t="shared" si="69"/>
        <v>107745.15000000001</v>
      </c>
      <c r="G114" s="54">
        <f t="shared" si="69"/>
        <v>88502.35000000002</v>
      </c>
      <c r="H114" s="54">
        <f t="shared" si="69"/>
        <v>104341.45</v>
      </c>
      <c r="I114" s="54">
        <f t="shared" si="69"/>
        <v>102417.93999999999</v>
      </c>
      <c r="J114" s="54">
        <f t="shared" si="69"/>
        <v>126590.18999999999</v>
      </c>
      <c r="K114" s="54">
        <f t="shared" si="69"/>
        <v>120528.23000000001</v>
      </c>
      <c r="L114" s="54">
        <f t="shared" si="69"/>
        <v>112224</v>
      </c>
      <c r="M114" s="54">
        <f t="shared" si="69"/>
        <v>112224</v>
      </c>
      <c r="N114" s="54">
        <f t="shared" si="69"/>
        <v>112224</v>
      </c>
      <c r="O114" s="54">
        <f t="shared" si="69"/>
        <v>112224</v>
      </c>
      <c r="P114" s="54">
        <f t="shared" si="69"/>
        <v>1285262.2500000002</v>
      </c>
    </row>
    <row r="115" spans="1:16">
      <c r="A115" s="34" t="s">
        <v>253</v>
      </c>
      <c r="B115" s="33" t="s">
        <v>254</v>
      </c>
      <c r="C115" s="34" t="s">
        <v>255</v>
      </c>
      <c r="D115" s="60">
        <v>130.52000000000001</v>
      </c>
      <c r="E115" s="60">
        <v>380.02</v>
      </c>
      <c r="F115" s="60">
        <v>273.31</v>
      </c>
      <c r="G115" s="60">
        <v>321.77999999999997</v>
      </c>
      <c r="H115" s="60">
        <v>345.44</v>
      </c>
      <c r="I115" s="56">
        <v>315.89</v>
      </c>
      <c r="J115" s="60">
        <v>346.89</v>
      </c>
      <c r="K115" s="60">
        <v>309.42</v>
      </c>
      <c r="L115" s="60">
        <v>324</v>
      </c>
      <c r="M115" s="60">
        <f>L115</f>
        <v>324</v>
      </c>
      <c r="N115" s="60">
        <f>M115</f>
        <v>324</v>
      </c>
      <c r="O115" s="60">
        <f>N115</f>
        <v>324</v>
      </c>
      <c r="P115" s="56">
        <f>SUM(D115:O115)</f>
        <v>3719.27</v>
      </c>
    </row>
    <row r="116" spans="1:16">
      <c r="A116" s="34" t="s">
        <v>256</v>
      </c>
      <c r="B116" s="33" t="s">
        <v>257</v>
      </c>
      <c r="C116" s="34" t="s">
        <v>258</v>
      </c>
      <c r="D116" s="60">
        <v>4400.67</v>
      </c>
      <c r="E116" s="60">
        <v>4384.92</v>
      </c>
      <c r="F116" s="60">
        <v>1388.24</v>
      </c>
      <c r="G116" s="60">
        <v>650.53</v>
      </c>
      <c r="H116" s="60">
        <v>1015.88</v>
      </c>
      <c r="I116" s="56">
        <v>1602.52</v>
      </c>
      <c r="J116" s="60">
        <v>3251.28</v>
      </c>
      <c r="K116" s="60">
        <v>2506.27</v>
      </c>
      <c r="L116" s="60">
        <v>2400</v>
      </c>
      <c r="M116" s="60">
        <f t="shared" ref="M116:O163" si="70">L116</f>
        <v>2400</v>
      </c>
      <c r="N116" s="60">
        <f t="shared" si="70"/>
        <v>2400</v>
      </c>
      <c r="O116" s="60">
        <f t="shared" si="70"/>
        <v>2400</v>
      </c>
      <c r="P116" s="56">
        <f t="shared" ref="P116:P164" si="71">SUM(D116:O116)</f>
        <v>28800.31</v>
      </c>
    </row>
    <row r="117" spans="1:16">
      <c r="A117" s="34" t="s">
        <v>259</v>
      </c>
      <c r="B117" s="33" t="s">
        <v>260</v>
      </c>
      <c r="C117" s="34" t="s">
        <v>261</v>
      </c>
      <c r="D117" s="60">
        <v>661.87</v>
      </c>
      <c r="E117" s="60">
        <v>8671.4500000000007</v>
      </c>
      <c r="F117" s="60">
        <v>5042.01</v>
      </c>
      <c r="G117" s="60">
        <v>3010.21</v>
      </c>
      <c r="H117" s="60">
        <v>744.85</v>
      </c>
      <c r="I117" s="56">
        <v>4464.6400000000003</v>
      </c>
      <c r="J117" s="60">
        <v>8409.24</v>
      </c>
      <c r="K117" s="60">
        <v>8633.49</v>
      </c>
      <c r="L117" s="60">
        <v>7100</v>
      </c>
      <c r="M117" s="60">
        <f t="shared" si="70"/>
        <v>7100</v>
      </c>
      <c r="N117" s="60">
        <f t="shared" si="70"/>
        <v>7100</v>
      </c>
      <c r="O117" s="60">
        <f t="shared" si="70"/>
        <v>7100</v>
      </c>
      <c r="P117" s="56">
        <f t="shared" si="71"/>
        <v>68037.759999999995</v>
      </c>
    </row>
    <row r="118" spans="1:16">
      <c r="A118" s="34" t="s">
        <v>262</v>
      </c>
      <c r="B118" s="33" t="s">
        <v>123</v>
      </c>
      <c r="C118" s="34" t="s">
        <v>263</v>
      </c>
      <c r="D118" s="60">
        <v>89.07</v>
      </c>
      <c r="E118" s="60">
        <v>368.69</v>
      </c>
      <c r="F118" s="60">
        <v>150.87</v>
      </c>
      <c r="G118" s="60">
        <v>609.28</v>
      </c>
      <c r="H118" s="60">
        <v>11686.19</v>
      </c>
      <c r="I118" s="56">
        <v>6069.26</v>
      </c>
      <c r="J118" s="60">
        <v>6159.37</v>
      </c>
      <c r="K118" s="60">
        <v>4217.99</v>
      </c>
      <c r="L118" s="60">
        <v>4100</v>
      </c>
      <c r="M118" s="60">
        <f t="shared" si="70"/>
        <v>4100</v>
      </c>
      <c r="N118" s="60">
        <f t="shared" si="70"/>
        <v>4100</v>
      </c>
      <c r="O118" s="60">
        <f t="shared" si="70"/>
        <v>4100</v>
      </c>
      <c r="P118" s="56">
        <f t="shared" si="71"/>
        <v>45750.720000000001</v>
      </c>
    </row>
    <row r="119" spans="1:16">
      <c r="A119" s="34" t="s">
        <v>264</v>
      </c>
      <c r="B119" s="33" t="s">
        <v>265</v>
      </c>
      <c r="C119" s="34" t="s">
        <v>266</v>
      </c>
      <c r="D119" s="60">
        <v>341.57</v>
      </c>
      <c r="E119" s="60">
        <v>1784.44</v>
      </c>
      <c r="F119" s="60">
        <v>41.41</v>
      </c>
      <c r="G119" s="60">
        <v>561.71</v>
      </c>
      <c r="H119" s="60">
        <v>346.06</v>
      </c>
      <c r="I119" s="56">
        <v>892.85</v>
      </c>
      <c r="J119" s="60">
        <v>1433.11</v>
      </c>
      <c r="K119" s="60">
        <v>1392.08</v>
      </c>
      <c r="L119" s="60">
        <v>1200</v>
      </c>
      <c r="M119" s="60">
        <f t="shared" si="70"/>
        <v>1200</v>
      </c>
      <c r="N119" s="60">
        <f t="shared" si="70"/>
        <v>1200</v>
      </c>
      <c r="O119" s="60">
        <f t="shared" si="70"/>
        <v>1200</v>
      </c>
      <c r="P119" s="56">
        <f t="shared" si="71"/>
        <v>11593.23</v>
      </c>
    </row>
    <row r="120" spans="1:16">
      <c r="A120" s="34" t="s">
        <v>267</v>
      </c>
      <c r="B120" s="33" t="s">
        <v>268</v>
      </c>
      <c r="C120" s="34" t="s">
        <v>269</v>
      </c>
      <c r="D120" s="60">
        <v>818.2</v>
      </c>
      <c r="E120" s="60">
        <v>1043.3699999999999</v>
      </c>
      <c r="F120" s="60">
        <v>1280.3599999999999</v>
      </c>
      <c r="G120" s="60">
        <v>1345.37</v>
      </c>
      <c r="H120" s="60">
        <v>1076.28</v>
      </c>
      <c r="I120" s="56">
        <v>1657.66</v>
      </c>
      <c r="J120" s="60">
        <v>1622.02</v>
      </c>
      <c r="K120" s="60">
        <v>2551.4499999999998</v>
      </c>
      <c r="L120" s="60">
        <v>1900</v>
      </c>
      <c r="M120" s="60">
        <f t="shared" si="70"/>
        <v>1900</v>
      </c>
      <c r="N120" s="60">
        <f t="shared" si="70"/>
        <v>1900</v>
      </c>
      <c r="O120" s="60">
        <f t="shared" si="70"/>
        <v>1900</v>
      </c>
      <c r="P120" s="56">
        <f t="shared" si="71"/>
        <v>18994.71</v>
      </c>
    </row>
    <row r="121" spans="1:16">
      <c r="A121" s="34" t="s">
        <v>270</v>
      </c>
      <c r="B121" s="33" t="s">
        <v>271</v>
      </c>
      <c r="C121" s="34" t="s">
        <v>272</v>
      </c>
      <c r="D121" s="60">
        <v>4101.78</v>
      </c>
      <c r="E121" s="60">
        <v>6630.87</v>
      </c>
      <c r="F121" s="60">
        <v>5886.35</v>
      </c>
      <c r="G121" s="60">
        <v>6535.08</v>
      </c>
      <c r="H121" s="60">
        <v>6872.62</v>
      </c>
      <c r="I121" s="56">
        <v>6365.76</v>
      </c>
      <c r="J121" s="60">
        <v>7305.26</v>
      </c>
      <c r="K121" s="60">
        <v>6521.51</v>
      </c>
      <c r="L121" s="60">
        <v>6700</v>
      </c>
      <c r="M121" s="60">
        <f t="shared" si="70"/>
        <v>6700</v>
      </c>
      <c r="N121" s="60">
        <f t="shared" si="70"/>
        <v>6700</v>
      </c>
      <c r="O121" s="60">
        <f t="shared" si="70"/>
        <v>6700</v>
      </c>
      <c r="P121" s="56">
        <f t="shared" si="71"/>
        <v>77019.23000000001</v>
      </c>
    </row>
    <row r="122" spans="1:16">
      <c r="A122" s="34" t="s">
        <v>273</v>
      </c>
      <c r="B122" s="33" t="s">
        <v>274</v>
      </c>
      <c r="C122" s="34" t="s">
        <v>275</v>
      </c>
      <c r="D122" s="60">
        <v>2234.71</v>
      </c>
      <c r="E122" s="60">
        <v>6638.89</v>
      </c>
      <c r="F122" s="60">
        <v>4578.6899999999996</v>
      </c>
      <c r="G122" s="60">
        <v>5109.13</v>
      </c>
      <c r="H122" s="60">
        <v>5454.69</v>
      </c>
      <c r="I122" s="56">
        <v>4943.16</v>
      </c>
      <c r="J122" s="60">
        <v>4935.9799999999996</v>
      </c>
      <c r="K122" s="60">
        <v>4795.6099999999997</v>
      </c>
      <c r="L122" s="60">
        <v>4800</v>
      </c>
      <c r="M122" s="60">
        <f t="shared" si="70"/>
        <v>4800</v>
      </c>
      <c r="N122" s="60">
        <f t="shared" si="70"/>
        <v>4800</v>
      </c>
      <c r="O122" s="60">
        <f t="shared" si="70"/>
        <v>4800</v>
      </c>
      <c r="P122" s="56">
        <f t="shared" si="71"/>
        <v>57890.86</v>
      </c>
    </row>
    <row r="123" spans="1:16">
      <c r="A123" s="34" t="s">
        <v>276</v>
      </c>
      <c r="B123" s="33" t="s">
        <v>277</v>
      </c>
      <c r="C123" s="34" t="s">
        <v>278</v>
      </c>
      <c r="D123" s="60">
        <v>740.89</v>
      </c>
      <c r="E123" s="60">
        <v>2632.82</v>
      </c>
      <c r="F123" s="60">
        <v>3136.25</v>
      </c>
      <c r="G123" s="60">
        <v>4104.16</v>
      </c>
      <c r="H123" s="60">
        <v>4501.9399999999996</v>
      </c>
      <c r="I123" s="56">
        <v>3353.69</v>
      </c>
      <c r="J123" s="60">
        <v>3935.38</v>
      </c>
      <c r="K123" s="60">
        <v>3552.5</v>
      </c>
      <c r="L123" s="60">
        <v>3600</v>
      </c>
      <c r="M123" s="60">
        <f t="shared" si="70"/>
        <v>3600</v>
      </c>
      <c r="N123" s="60">
        <f t="shared" si="70"/>
        <v>3600</v>
      </c>
      <c r="O123" s="60">
        <f t="shared" si="70"/>
        <v>3600</v>
      </c>
      <c r="P123" s="56">
        <f t="shared" si="71"/>
        <v>40357.629999999997</v>
      </c>
    </row>
    <row r="124" spans="1:16">
      <c r="A124" s="34" t="s">
        <v>279</v>
      </c>
      <c r="B124" s="33" t="s">
        <v>280</v>
      </c>
      <c r="C124" s="34" t="s">
        <v>281</v>
      </c>
      <c r="D124" s="60">
        <v>321.77</v>
      </c>
      <c r="E124" s="60">
        <v>2151.94</v>
      </c>
      <c r="F124" s="60">
        <v>1788.91</v>
      </c>
      <c r="G124" s="60">
        <v>2078.2199999999998</v>
      </c>
      <c r="H124" s="60">
        <v>75.14</v>
      </c>
      <c r="I124" s="56">
        <v>247.9</v>
      </c>
      <c r="J124" s="60">
        <v>1136.1199999999999</v>
      </c>
      <c r="K124" s="60">
        <v>1437.72</v>
      </c>
      <c r="L124" s="60">
        <v>940</v>
      </c>
      <c r="M124" s="60">
        <f t="shared" si="70"/>
        <v>940</v>
      </c>
      <c r="N124" s="60">
        <f t="shared" si="70"/>
        <v>940</v>
      </c>
      <c r="O124" s="60">
        <f t="shared" si="70"/>
        <v>940</v>
      </c>
      <c r="P124" s="56">
        <f t="shared" si="71"/>
        <v>12997.72</v>
      </c>
    </row>
    <row r="125" spans="1:16">
      <c r="A125" s="34" t="s">
        <v>282</v>
      </c>
      <c r="B125" s="33" t="s">
        <v>283</v>
      </c>
      <c r="C125" s="34" t="s">
        <v>284</v>
      </c>
      <c r="D125" s="60">
        <v>183.19</v>
      </c>
      <c r="E125" s="60">
        <v>356.74</v>
      </c>
      <c r="F125" s="60">
        <v>346.3</v>
      </c>
      <c r="G125" s="60">
        <v>270.02999999999997</v>
      </c>
      <c r="H125" s="60">
        <v>83.97</v>
      </c>
      <c r="I125" s="56">
        <v>3.09</v>
      </c>
      <c r="J125" s="60">
        <v>385.65</v>
      </c>
      <c r="K125" s="60">
        <v>998.73</v>
      </c>
      <c r="L125" s="60">
        <v>400</v>
      </c>
      <c r="M125" s="60">
        <f t="shared" si="70"/>
        <v>400</v>
      </c>
      <c r="N125" s="60">
        <f t="shared" si="70"/>
        <v>400</v>
      </c>
      <c r="O125" s="60">
        <f t="shared" si="70"/>
        <v>400</v>
      </c>
      <c r="P125" s="56">
        <f t="shared" si="71"/>
        <v>4227.7</v>
      </c>
    </row>
    <row r="126" spans="1:16">
      <c r="A126" s="34" t="s">
        <v>285</v>
      </c>
      <c r="B126" s="33" t="s">
        <v>286</v>
      </c>
      <c r="C126" s="34" t="s">
        <v>287</v>
      </c>
      <c r="D126" s="60">
        <v>1322.65</v>
      </c>
      <c r="E126" s="60">
        <v>5334.76</v>
      </c>
      <c r="F126" s="60">
        <v>4644.6400000000003</v>
      </c>
      <c r="G126" s="60">
        <v>6184.63</v>
      </c>
      <c r="H126" s="60">
        <v>7798.13</v>
      </c>
      <c r="I126" s="56">
        <v>6488.57</v>
      </c>
      <c r="J126" s="60">
        <v>6722.47</v>
      </c>
      <c r="K126" s="60">
        <v>4598.46</v>
      </c>
      <c r="L126" s="60">
        <v>4200</v>
      </c>
      <c r="M126" s="60">
        <f t="shared" si="70"/>
        <v>4200</v>
      </c>
      <c r="N126" s="60">
        <f t="shared" si="70"/>
        <v>4200</v>
      </c>
      <c r="O126" s="60">
        <f t="shared" si="70"/>
        <v>4200</v>
      </c>
      <c r="P126" s="56">
        <f t="shared" si="71"/>
        <v>59894.31</v>
      </c>
    </row>
    <row r="127" spans="1:16">
      <c r="A127" s="34" t="s">
        <v>288</v>
      </c>
      <c r="B127" s="33" t="s">
        <v>289</v>
      </c>
      <c r="C127" s="34" t="s">
        <v>290</v>
      </c>
      <c r="D127" s="60">
        <v>413</v>
      </c>
      <c r="E127" s="60">
        <v>1091.7</v>
      </c>
      <c r="F127" s="60">
        <v>784.24</v>
      </c>
      <c r="G127" s="60">
        <v>787.79</v>
      </c>
      <c r="H127" s="60">
        <v>619.14</v>
      </c>
      <c r="I127" s="56">
        <v>353.28</v>
      </c>
      <c r="J127" s="60">
        <v>322.56</v>
      </c>
      <c r="K127" s="60">
        <v>287.25</v>
      </c>
      <c r="L127" s="60">
        <v>250</v>
      </c>
      <c r="M127" s="60">
        <f t="shared" si="70"/>
        <v>250</v>
      </c>
      <c r="N127" s="60">
        <f t="shared" si="70"/>
        <v>250</v>
      </c>
      <c r="O127" s="60">
        <f t="shared" si="70"/>
        <v>250</v>
      </c>
      <c r="P127" s="56">
        <f t="shared" si="71"/>
        <v>5658.96</v>
      </c>
    </row>
    <row r="128" spans="1:16">
      <c r="A128" s="34" t="s">
        <v>291</v>
      </c>
      <c r="B128" s="33" t="s">
        <v>292</v>
      </c>
      <c r="C128" s="34" t="s">
        <v>293</v>
      </c>
      <c r="D128" s="60">
        <v>1054.57</v>
      </c>
      <c r="E128" s="60">
        <v>999.42</v>
      </c>
      <c r="F128" s="60">
        <v>1002.5</v>
      </c>
      <c r="G128" s="60">
        <v>1068.6199999999999</v>
      </c>
      <c r="H128" s="60">
        <v>1030.32</v>
      </c>
      <c r="I128" s="56">
        <v>127.58</v>
      </c>
      <c r="J128" s="60">
        <v>345.99</v>
      </c>
      <c r="K128" s="60">
        <v>299.42</v>
      </c>
      <c r="L128" s="60">
        <v>250</v>
      </c>
      <c r="M128" s="60">
        <f t="shared" si="70"/>
        <v>250</v>
      </c>
      <c r="N128" s="60">
        <f t="shared" si="70"/>
        <v>250</v>
      </c>
      <c r="O128" s="60">
        <f t="shared" si="70"/>
        <v>250</v>
      </c>
      <c r="P128" s="56">
        <f t="shared" si="71"/>
        <v>6928.4199999999992</v>
      </c>
    </row>
    <row r="129" spans="1:16">
      <c r="A129" s="34" t="s">
        <v>294</v>
      </c>
      <c r="B129" s="33" t="s">
        <v>295</v>
      </c>
      <c r="C129" s="34" t="s">
        <v>296</v>
      </c>
      <c r="D129" s="60">
        <v>223.05</v>
      </c>
      <c r="E129" s="60">
        <v>645.36</v>
      </c>
      <c r="F129" s="60">
        <v>635.6</v>
      </c>
      <c r="G129" s="60">
        <v>835.08</v>
      </c>
      <c r="H129" s="60">
        <v>1235.8399999999999</v>
      </c>
      <c r="I129" s="56">
        <v>1088.79</v>
      </c>
      <c r="J129" s="60">
        <v>1076.95</v>
      </c>
      <c r="K129" s="60">
        <v>1002.65</v>
      </c>
      <c r="L129" s="60">
        <v>1000</v>
      </c>
      <c r="M129" s="60">
        <f t="shared" si="70"/>
        <v>1000</v>
      </c>
      <c r="N129" s="60">
        <f t="shared" si="70"/>
        <v>1000</v>
      </c>
      <c r="O129" s="60">
        <f t="shared" si="70"/>
        <v>1000</v>
      </c>
      <c r="P129" s="56">
        <f t="shared" si="71"/>
        <v>10743.32</v>
      </c>
    </row>
    <row r="130" spans="1:16">
      <c r="A130" s="34" t="s">
        <v>297</v>
      </c>
      <c r="B130" s="33" t="s">
        <v>298</v>
      </c>
      <c r="C130" s="34" t="s">
        <v>299</v>
      </c>
      <c r="D130" s="60">
        <v>5461.41</v>
      </c>
      <c r="E130" s="60">
        <v>15733.5</v>
      </c>
      <c r="F130" s="60">
        <v>11270.54</v>
      </c>
      <c r="G130" s="60">
        <v>13235.37</v>
      </c>
      <c r="H130" s="60">
        <v>14046.35</v>
      </c>
      <c r="I130" s="56">
        <v>12769.17</v>
      </c>
      <c r="J130" s="60">
        <v>13651.07</v>
      </c>
      <c r="K130" s="60">
        <v>12333.86</v>
      </c>
      <c r="L130" s="60">
        <v>12500</v>
      </c>
      <c r="M130" s="60">
        <f t="shared" si="70"/>
        <v>12500</v>
      </c>
      <c r="N130" s="60">
        <f t="shared" si="70"/>
        <v>12500</v>
      </c>
      <c r="O130" s="60">
        <f t="shared" si="70"/>
        <v>12500</v>
      </c>
      <c r="P130" s="56">
        <f t="shared" si="71"/>
        <v>148501.27000000002</v>
      </c>
    </row>
    <row r="131" spans="1:16">
      <c r="A131" s="62" t="s">
        <v>300</v>
      </c>
      <c r="B131" s="33" t="s">
        <v>301</v>
      </c>
      <c r="C131" s="34" t="s">
        <v>302</v>
      </c>
      <c r="D131" s="60">
        <v>10787.16</v>
      </c>
      <c r="E131" s="60">
        <v>9790.18</v>
      </c>
      <c r="F131" s="60">
        <v>10114.74</v>
      </c>
      <c r="G131" s="60">
        <v>10880.69</v>
      </c>
      <c r="H131" s="60">
        <v>10929.26</v>
      </c>
      <c r="I131" s="56">
        <v>11342.78</v>
      </c>
      <c r="J131" s="60">
        <v>13943.52</v>
      </c>
      <c r="K131" s="60">
        <v>12611.64</v>
      </c>
      <c r="L131" s="60">
        <v>12600</v>
      </c>
      <c r="M131" s="60">
        <f t="shared" si="70"/>
        <v>12600</v>
      </c>
      <c r="N131" s="60">
        <f t="shared" si="70"/>
        <v>12600</v>
      </c>
      <c r="O131" s="60">
        <f t="shared" si="70"/>
        <v>12600</v>
      </c>
      <c r="P131" s="56">
        <f t="shared" si="71"/>
        <v>140799.97</v>
      </c>
    </row>
    <row r="132" spans="1:16">
      <c r="A132" s="34" t="s">
        <v>303</v>
      </c>
      <c r="B132" s="33" t="s">
        <v>304</v>
      </c>
      <c r="C132" s="34" t="s">
        <v>305</v>
      </c>
      <c r="D132" s="60">
        <v>283.04000000000002</v>
      </c>
      <c r="E132" s="60">
        <v>332.27</v>
      </c>
      <c r="F132" s="60">
        <v>261.3</v>
      </c>
      <c r="G132" s="60">
        <v>291.87</v>
      </c>
      <c r="H132" s="60">
        <v>285.66000000000003</v>
      </c>
      <c r="I132" s="56">
        <v>327.45</v>
      </c>
      <c r="J132" s="60">
        <v>309.68</v>
      </c>
      <c r="K132" s="60">
        <v>0</v>
      </c>
      <c r="L132" s="60">
        <v>0</v>
      </c>
      <c r="M132" s="60">
        <f t="shared" si="70"/>
        <v>0</v>
      </c>
      <c r="N132" s="60">
        <f t="shared" si="70"/>
        <v>0</v>
      </c>
      <c r="O132" s="60">
        <f t="shared" si="70"/>
        <v>0</v>
      </c>
      <c r="P132" s="56">
        <f t="shared" si="71"/>
        <v>2091.27</v>
      </c>
    </row>
    <row r="133" spans="1:16">
      <c r="A133" s="34" t="s">
        <v>306</v>
      </c>
      <c r="B133" s="33" t="s">
        <v>307</v>
      </c>
      <c r="C133" s="34" t="s">
        <v>308</v>
      </c>
      <c r="D133" s="60">
        <v>1783.83</v>
      </c>
      <c r="E133" s="60">
        <v>1301.3399999999999</v>
      </c>
      <c r="F133" s="60">
        <v>880.2</v>
      </c>
      <c r="G133" s="60">
        <v>1764.39</v>
      </c>
      <c r="H133" s="60">
        <v>1321.2</v>
      </c>
      <c r="I133" s="56">
        <v>1551.79</v>
      </c>
      <c r="J133" s="60">
        <v>578.16</v>
      </c>
      <c r="K133" s="60">
        <v>1178.74</v>
      </c>
      <c r="L133" s="60">
        <v>1100</v>
      </c>
      <c r="M133" s="60">
        <f t="shared" si="70"/>
        <v>1100</v>
      </c>
      <c r="N133" s="60">
        <f t="shared" si="70"/>
        <v>1100</v>
      </c>
      <c r="O133" s="60">
        <f t="shared" si="70"/>
        <v>1100</v>
      </c>
      <c r="P133" s="56">
        <f t="shared" si="71"/>
        <v>14759.65</v>
      </c>
    </row>
    <row r="134" spans="1:16">
      <c r="A134" s="34" t="s">
        <v>309</v>
      </c>
      <c r="B134" s="33" t="s">
        <v>310</v>
      </c>
      <c r="C134" s="34" t="s">
        <v>311</v>
      </c>
      <c r="D134" s="60">
        <v>55.63</v>
      </c>
      <c r="E134" s="60">
        <v>50.19</v>
      </c>
      <c r="F134" s="60">
        <v>710.18</v>
      </c>
      <c r="G134" s="60">
        <v>889.16</v>
      </c>
      <c r="H134" s="60">
        <v>917.96</v>
      </c>
      <c r="I134" s="56">
        <v>887.55</v>
      </c>
      <c r="J134" s="60">
        <v>1078.71</v>
      </c>
      <c r="K134" s="60">
        <v>960</v>
      </c>
      <c r="L134" s="60">
        <v>950</v>
      </c>
      <c r="M134" s="60">
        <f t="shared" si="70"/>
        <v>950</v>
      </c>
      <c r="N134" s="60">
        <f t="shared" si="70"/>
        <v>950</v>
      </c>
      <c r="O134" s="60">
        <f t="shared" si="70"/>
        <v>950</v>
      </c>
      <c r="P134" s="56">
        <f t="shared" si="71"/>
        <v>9349.380000000001</v>
      </c>
    </row>
    <row r="135" spans="1:16">
      <c r="A135" s="34" t="s">
        <v>312</v>
      </c>
      <c r="B135" s="33" t="s">
        <v>313</v>
      </c>
      <c r="C135" s="34" t="s">
        <v>314</v>
      </c>
      <c r="D135" s="60">
        <v>1.72</v>
      </c>
      <c r="E135" s="60">
        <v>1.64</v>
      </c>
      <c r="F135" s="60">
        <v>1.65</v>
      </c>
      <c r="G135" s="60">
        <v>1.8</v>
      </c>
      <c r="H135" s="60">
        <v>1.93</v>
      </c>
      <c r="I135" s="56">
        <v>1.58</v>
      </c>
      <c r="J135" s="60">
        <v>2.15</v>
      </c>
      <c r="K135" s="60">
        <v>0.75</v>
      </c>
      <c r="L135" s="60">
        <v>0</v>
      </c>
      <c r="M135" s="60">
        <f t="shared" si="70"/>
        <v>0</v>
      </c>
      <c r="N135" s="60">
        <f t="shared" si="70"/>
        <v>0</v>
      </c>
      <c r="O135" s="60">
        <f t="shared" si="70"/>
        <v>0</v>
      </c>
      <c r="P135" s="56">
        <f t="shared" si="71"/>
        <v>13.22</v>
      </c>
    </row>
    <row r="136" spans="1:16">
      <c r="A136" s="34" t="s">
        <v>315</v>
      </c>
      <c r="B136" s="33" t="s">
        <v>316</v>
      </c>
      <c r="C136" s="34" t="s">
        <v>317</v>
      </c>
      <c r="D136" s="60">
        <v>1149.5899999999999</v>
      </c>
      <c r="E136" s="60">
        <v>3396.82</v>
      </c>
      <c r="F136" s="60">
        <v>2431.19</v>
      </c>
      <c r="G136" s="60">
        <v>2865.96</v>
      </c>
      <c r="H136" s="60">
        <v>3077.06</v>
      </c>
      <c r="I136" s="56">
        <v>2811.77</v>
      </c>
      <c r="J136" s="60">
        <v>3085.17</v>
      </c>
      <c r="K136" s="60">
        <v>2750.51</v>
      </c>
      <c r="L136" s="60">
        <v>2800</v>
      </c>
      <c r="M136" s="60">
        <f t="shared" si="70"/>
        <v>2800</v>
      </c>
      <c r="N136" s="60">
        <f t="shared" si="70"/>
        <v>2800</v>
      </c>
      <c r="O136" s="60">
        <f t="shared" si="70"/>
        <v>2800</v>
      </c>
      <c r="P136" s="56">
        <f t="shared" si="71"/>
        <v>32768.07</v>
      </c>
    </row>
    <row r="137" spans="1:16">
      <c r="A137" s="34" t="s">
        <v>318</v>
      </c>
      <c r="B137" s="33" t="s">
        <v>319</v>
      </c>
      <c r="C137" s="34" t="s">
        <v>320</v>
      </c>
      <c r="D137" s="60">
        <v>1018.55</v>
      </c>
      <c r="E137" s="60">
        <v>3755.64</v>
      </c>
      <c r="F137" s="60">
        <v>1248.55</v>
      </c>
      <c r="G137" s="60">
        <v>1520.9</v>
      </c>
      <c r="H137" s="60">
        <v>1845.85</v>
      </c>
      <c r="I137" s="56">
        <v>1686.04</v>
      </c>
      <c r="J137" s="60">
        <v>2125.59</v>
      </c>
      <c r="K137" s="60">
        <v>1644.95</v>
      </c>
      <c r="L137" s="60">
        <v>1800</v>
      </c>
      <c r="M137" s="60">
        <f t="shared" si="70"/>
        <v>1800</v>
      </c>
      <c r="N137" s="60">
        <f t="shared" si="70"/>
        <v>1800</v>
      </c>
      <c r="O137" s="60">
        <f t="shared" si="70"/>
        <v>1800</v>
      </c>
      <c r="P137" s="56">
        <f t="shared" si="71"/>
        <v>22046.07</v>
      </c>
    </row>
    <row r="138" spans="1:16">
      <c r="A138" s="34" t="s">
        <v>321</v>
      </c>
      <c r="B138" s="33" t="s">
        <v>322</v>
      </c>
      <c r="C138" s="34" t="s">
        <v>323</v>
      </c>
      <c r="D138" s="60">
        <v>279.89999999999998</v>
      </c>
      <c r="E138" s="60">
        <v>264.83999999999997</v>
      </c>
      <c r="F138" s="60">
        <v>259.49</v>
      </c>
      <c r="G138" s="60">
        <v>282.43</v>
      </c>
      <c r="H138" s="60">
        <v>298.89</v>
      </c>
      <c r="I138" s="56">
        <v>286.73</v>
      </c>
      <c r="J138" s="60">
        <v>331.67</v>
      </c>
      <c r="K138" s="60">
        <v>304.77</v>
      </c>
      <c r="L138" s="60">
        <v>300</v>
      </c>
      <c r="M138" s="60">
        <f t="shared" si="70"/>
        <v>300</v>
      </c>
      <c r="N138" s="60">
        <f t="shared" si="70"/>
        <v>300</v>
      </c>
      <c r="O138" s="60">
        <f t="shared" si="70"/>
        <v>300</v>
      </c>
      <c r="P138" s="56">
        <f t="shared" si="71"/>
        <v>3508.7200000000003</v>
      </c>
    </row>
    <row r="139" spans="1:16">
      <c r="A139" s="34" t="s">
        <v>324</v>
      </c>
      <c r="B139" s="33" t="s">
        <v>325</v>
      </c>
      <c r="C139" s="34" t="s">
        <v>326</v>
      </c>
      <c r="D139" s="60">
        <v>1395.16</v>
      </c>
      <c r="E139" s="60">
        <v>2506.85</v>
      </c>
      <c r="F139" s="60">
        <v>1707.58</v>
      </c>
      <c r="G139" s="60">
        <v>2525.41</v>
      </c>
      <c r="H139" s="60">
        <v>2509.33</v>
      </c>
      <c r="I139" s="56">
        <v>2432.5100000000002</v>
      </c>
      <c r="J139" s="60">
        <v>2618.6999999999998</v>
      </c>
      <c r="K139" s="60">
        <v>2415.16</v>
      </c>
      <c r="L139" s="60">
        <v>2400</v>
      </c>
      <c r="M139" s="60">
        <f t="shared" si="70"/>
        <v>2400</v>
      </c>
      <c r="N139" s="60">
        <f t="shared" si="70"/>
        <v>2400</v>
      </c>
      <c r="O139" s="60">
        <f t="shared" si="70"/>
        <v>2400</v>
      </c>
      <c r="P139" s="56">
        <f t="shared" si="71"/>
        <v>27710.7</v>
      </c>
    </row>
    <row r="140" spans="1:16">
      <c r="A140" s="34" t="s">
        <v>327</v>
      </c>
      <c r="B140" s="33" t="s">
        <v>328</v>
      </c>
      <c r="C140" s="34" t="s">
        <v>329</v>
      </c>
      <c r="D140" s="60">
        <v>80.44</v>
      </c>
      <c r="E140" s="60">
        <v>72.48</v>
      </c>
      <c r="F140" s="60">
        <v>72.7</v>
      </c>
      <c r="G140" s="60">
        <v>77.5</v>
      </c>
      <c r="H140" s="60">
        <v>80</v>
      </c>
      <c r="I140" s="56">
        <v>77.349999999999994</v>
      </c>
      <c r="J140" s="60">
        <v>5746.56</v>
      </c>
      <c r="K140" s="60">
        <v>8299.1200000000008</v>
      </c>
      <c r="L140" s="60">
        <v>4700</v>
      </c>
      <c r="M140" s="60">
        <f t="shared" si="70"/>
        <v>4700</v>
      </c>
      <c r="N140" s="60">
        <f t="shared" si="70"/>
        <v>4700</v>
      </c>
      <c r="O140" s="60">
        <f t="shared" si="70"/>
        <v>4700</v>
      </c>
      <c r="P140" s="56">
        <f t="shared" si="71"/>
        <v>33306.15</v>
      </c>
    </row>
    <row r="141" spans="1:16">
      <c r="A141" s="34" t="s">
        <v>330</v>
      </c>
      <c r="B141" s="33" t="s">
        <v>331</v>
      </c>
      <c r="C141" s="34" t="s">
        <v>332</v>
      </c>
      <c r="D141" s="60"/>
      <c r="E141" s="60">
        <v>3016.05</v>
      </c>
      <c r="F141" s="60">
        <v>18685.75</v>
      </c>
      <c r="G141" s="60">
        <v>-10539.09</v>
      </c>
      <c r="H141" s="60">
        <v>-3612.25</v>
      </c>
      <c r="I141" s="56">
        <v>852.09</v>
      </c>
      <c r="J141" s="60">
        <v>1364.55</v>
      </c>
      <c r="K141" s="60">
        <v>733.33</v>
      </c>
      <c r="L141" s="60">
        <v>980</v>
      </c>
      <c r="M141" s="60">
        <f t="shared" si="70"/>
        <v>980</v>
      </c>
      <c r="N141" s="60">
        <f t="shared" si="70"/>
        <v>980</v>
      </c>
      <c r="O141" s="60">
        <f t="shared" si="70"/>
        <v>980</v>
      </c>
      <c r="P141" s="56">
        <f t="shared" si="71"/>
        <v>14420.429999999998</v>
      </c>
    </row>
    <row r="142" spans="1:16">
      <c r="A142" s="34" t="s">
        <v>333</v>
      </c>
      <c r="B142" s="33" t="s">
        <v>334</v>
      </c>
      <c r="C142" s="34" t="s">
        <v>335</v>
      </c>
      <c r="D142" s="60">
        <v>2780.95</v>
      </c>
      <c r="E142" s="60">
        <v>2517.7600000000002</v>
      </c>
      <c r="F142" s="60">
        <v>2534.5500000000002</v>
      </c>
      <c r="G142" s="60">
        <v>2342.2399999999998</v>
      </c>
      <c r="H142" s="60">
        <v>2298.13</v>
      </c>
      <c r="I142" s="56">
        <v>1844.95</v>
      </c>
      <c r="J142" s="60">
        <v>2088.2600000000002</v>
      </c>
      <c r="K142" s="60">
        <v>2308.35</v>
      </c>
      <c r="L142" s="60">
        <v>2100</v>
      </c>
      <c r="M142" s="60">
        <f t="shared" si="70"/>
        <v>2100</v>
      </c>
      <c r="N142" s="60">
        <f t="shared" si="70"/>
        <v>2100</v>
      </c>
      <c r="O142" s="60">
        <f t="shared" si="70"/>
        <v>2100</v>
      </c>
      <c r="P142" s="56">
        <f t="shared" si="71"/>
        <v>27115.190000000002</v>
      </c>
    </row>
    <row r="143" spans="1:16">
      <c r="A143" s="34" t="s">
        <v>336</v>
      </c>
      <c r="B143" s="33" t="s">
        <v>337</v>
      </c>
      <c r="C143" s="34" t="s">
        <v>338</v>
      </c>
      <c r="D143" s="60">
        <v>152.52000000000001</v>
      </c>
      <c r="E143" s="60">
        <v>137.46</v>
      </c>
      <c r="F143" s="60">
        <v>137.88</v>
      </c>
      <c r="G143" s="60">
        <v>146.99</v>
      </c>
      <c r="H143" s="60">
        <v>151.76</v>
      </c>
      <c r="I143" s="56">
        <v>146.72999999999999</v>
      </c>
      <c r="J143" s="60">
        <v>178.3</v>
      </c>
      <c r="K143" s="60">
        <v>164.17</v>
      </c>
      <c r="L143" s="60">
        <v>160</v>
      </c>
      <c r="M143" s="60">
        <f t="shared" si="70"/>
        <v>160</v>
      </c>
      <c r="N143" s="60">
        <f t="shared" si="70"/>
        <v>160</v>
      </c>
      <c r="O143" s="60">
        <f t="shared" si="70"/>
        <v>160</v>
      </c>
      <c r="P143" s="56">
        <f t="shared" si="71"/>
        <v>1855.8100000000002</v>
      </c>
    </row>
    <row r="144" spans="1:16">
      <c r="A144" s="34" t="s">
        <v>339</v>
      </c>
      <c r="B144" s="33" t="s">
        <v>340</v>
      </c>
      <c r="C144" s="34" t="s">
        <v>341</v>
      </c>
      <c r="D144" s="60">
        <v>339.59</v>
      </c>
      <c r="E144" s="60">
        <v>305.99</v>
      </c>
      <c r="F144" s="60">
        <v>306.94</v>
      </c>
      <c r="G144" s="60">
        <v>327.18</v>
      </c>
      <c r="H144" s="60">
        <v>337.77</v>
      </c>
      <c r="I144" s="56">
        <v>326.58</v>
      </c>
      <c r="J144" s="60">
        <v>396.93</v>
      </c>
      <c r="K144" s="60">
        <v>357.02</v>
      </c>
      <c r="L144" s="60">
        <v>360</v>
      </c>
      <c r="M144" s="60">
        <f t="shared" si="70"/>
        <v>360</v>
      </c>
      <c r="N144" s="60">
        <f t="shared" si="70"/>
        <v>360</v>
      </c>
      <c r="O144" s="60">
        <f t="shared" si="70"/>
        <v>360</v>
      </c>
      <c r="P144" s="56">
        <f t="shared" si="71"/>
        <v>4138</v>
      </c>
    </row>
    <row r="145" spans="1:16">
      <c r="A145" s="34" t="s">
        <v>342</v>
      </c>
      <c r="B145" s="33" t="s">
        <v>343</v>
      </c>
      <c r="C145" s="34" t="s">
        <v>344</v>
      </c>
      <c r="D145" s="60">
        <v>2.81</v>
      </c>
      <c r="E145" s="60">
        <v>2.69</v>
      </c>
      <c r="F145" s="60">
        <v>2.66</v>
      </c>
      <c r="G145" s="60">
        <v>2.92</v>
      </c>
      <c r="H145" s="60">
        <v>3.09</v>
      </c>
      <c r="I145" s="56">
        <v>14.78</v>
      </c>
      <c r="J145" s="60">
        <v>17.72</v>
      </c>
      <c r="K145" s="60">
        <v>16.309999999999999</v>
      </c>
      <c r="L145" s="60">
        <v>20</v>
      </c>
      <c r="M145" s="60">
        <f t="shared" si="70"/>
        <v>20</v>
      </c>
      <c r="N145" s="60">
        <f t="shared" si="70"/>
        <v>20</v>
      </c>
      <c r="O145" s="60">
        <f t="shared" si="70"/>
        <v>20</v>
      </c>
      <c r="P145" s="56">
        <f t="shared" si="71"/>
        <v>142.98000000000002</v>
      </c>
    </row>
    <row r="146" spans="1:16">
      <c r="A146" s="34" t="s">
        <v>345</v>
      </c>
      <c r="B146" s="33" t="s">
        <v>346</v>
      </c>
      <c r="C146" s="34" t="s">
        <v>347</v>
      </c>
      <c r="D146" s="60">
        <v>1289.75</v>
      </c>
      <c r="E146" s="60">
        <v>1162.1400000000001</v>
      </c>
      <c r="F146" s="60">
        <v>1165.75</v>
      </c>
      <c r="G146" s="60">
        <v>1242.5999999999999</v>
      </c>
      <c r="H146" s="60">
        <v>1282.82</v>
      </c>
      <c r="I146" s="56">
        <v>1240.3399999999999</v>
      </c>
      <c r="J146" s="60">
        <v>1507.52</v>
      </c>
      <c r="K146" s="60">
        <v>1355.95</v>
      </c>
      <c r="L146" s="60">
        <v>1400</v>
      </c>
      <c r="M146" s="60">
        <f t="shared" si="70"/>
        <v>1400</v>
      </c>
      <c r="N146" s="60">
        <f t="shared" si="70"/>
        <v>1400</v>
      </c>
      <c r="O146" s="60">
        <f t="shared" si="70"/>
        <v>1400</v>
      </c>
      <c r="P146" s="56">
        <f t="shared" si="71"/>
        <v>15846.87</v>
      </c>
    </row>
    <row r="147" spans="1:16">
      <c r="A147" s="34" t="s">
        <v>348</v>
      </c>
      <c r="B147" s="33" t="s">
        <v>349</v>
      </c>
      <c r="C147" s="34" t="s">
        <v>350</v>
      </c>
      <c r="D147" s="60">
        <v>333.55</v>
      </c>
      <c r="E147" s="60">
        <v>300.56</v>
      </c>
      <c r="F147" s="60">
        <v>301.48</v>
      </c>
      <c r="G147" s="60">
        <v>321.36</v>
      </c>
      <c r="H147" s="60">
        <v>331.77</v>
      </c>
      <c r="I147" s="56">
        <v>320.77</v>
      </c>
      <c r="J147" s="60">
        <v>389.88</v>
      </c>
      <c r="K147" s="60">
        <v>350.68</v>
      </c>
      <c r="L147" s="60">
        <v>350</v>
      </c>
      <c r="M147" s="60">
        <f t="shared" si="70"/>
        <v>350</v>
      </c>
      <c r="N147" s="60">
        <f t="shared" si="70"/>
        <v>350</v>
      </c>
      <c r="O147" s="60">
        <f t="shared" si="70"/>
        <v>350</v>
      </c>
      <c r="P147" s="56">
        <f t="shared" si="71"/>
        <v>4050.0499999999997</v>
      </c>
    </row>
    <row r="148" spans="1:16">
      <c r="A148" s="34" t="s">
        <v>351</v>
      </c>
      <c r="B148" s="33" t="s">
        <v>352</v>
      </c>
      <c r="C148" s="34" t="s">
        <v>353</v>
      </c>
      <c r="D148" s="60">
        <v>1506.39</v>
      </c>
      <c r="E148" s="60">
        <v>2615.64</v>
      </c>
      <c r="F148" s="60">
        <v>3260.79</v>
      </c>
      <c r="G148" s="60">
        <v>1545.06</v>
      </c>
      <c r="H148" s="60">
        <v>1312.81</v>
      </c>
      <c r="I148" s="56">
        <v>2210.56</v>
      </c>
      <c r="J148" s="60">
        <v>1507.67</v>
      </c>
      <c r="K148" s="60">
        <v>1414.91</v>
      </c>
      <c r="L148" s="60">
        <v>1700</v>
      </c>
      <c r="M148" s="60">
        <f t="shared" si="70"/>
        <v>1700</v>
      </c>
      <c r="N148" s="60">
        <f t="shared" si="70"/>
        <v>1700</v>
      </c>
      <c r="O148" s="60">
        <f t="shared" si="70"/>
        <v>1700</v>
      </c>
      <c r="P148" s="56">
        <f t="shared" si="71"/>
        <v>22173.829999999998</v>
      </c>
    </row>
    <row r="149" spans="1:16">
      <c r="A149" s="34" t="s">
        <v>354</v>
      </c>
      <c r="B149" s="33" t="s">
        <v>355</v>
      </c>
      <c r="C149" s="34" t="s">
        <v>356</v>
      </c>
      <c r="D149" s="60">
        <v>1748.85</v>
      </c>
      <c r="E149" s="60">
        <v>1639.89</v>
      </c>
      <c r="F149" s="60">
        <v>1470</v>
      </c>
      <c r="G149" s="60">
        <v>930.13</v>
      </c>
      <c r="H149" s="60">
        <v>954.15</v>
      </c>
      <c r="I149" s="56">
        <v>1244.68</v>
      </c>
      <c r="J149" s="60">
        <v>1733.34</v>
      </c>
      <c r="K149" s="60">
        <v>1396.02</v>
      </c>
      <c r="L149" s="60">
        <v>1500</v>
      </c>
      <c r="M149" s="60">
        <f t="shared" si="70"/>
        <v>1500</v>
      </c>
      <c r="N149" s="60">
        <f t="shared" si="70"/>
        <v>1500</v>
      </c>
      <c r="O149" s="60">
        <f t="shared" si="70"/>
        <v>1500</v>
      </c>
      <c r="P149" s="56">
        <f t="shared" si="71"/>
        <v>17117.059999999998</v>
      </c>
    </row>
    <row r="150" spans="1:16">
      <c r="A150" s="34" t="s">
        <v>357</v>
      </c>
      <c r="B150" s="33" t="s">
        <v>358</v>
      </c>
      <c r="C150" s="34" t="s">
        <v>359</v>
      </c>
      <c r="D150" s="60">
        <v>292.27999999999997</v>
      </c>
      <c r="E150" s="60">
        <v>285.04000000000002</v>
      </c>
      <c r="F150" s="60">
        <v>191.66</v>
      </c>
      <c r="G150" s="60">
        <v>218.58</v>
      </c>
      <c r="H150" s="60">
        <v>202.68</v>
      </c>
      <c r="I150" s="56">
        <v>197.61</v>
      </c>
      <c r="J150" s="60">
        <v>249.46</v>
      </c>
      <c r="K150" s="60">
        <v>246.51</v>
      </c>
      <c r="L150" s="60">
        <v>250</v>
      </c>
      <c r="M150" s="60">
        <f t="shared" si="70"/>
        <v>250</v>
      </c>
      <c r="N150" s="60">
        <f t="shared" si="70"/>
        <v>250</v>
      </c>
      <c r="O150" s="60">
        <f t="shared" si="70"/>
        <v>250</v>
      </c>
      <c r="P150" s="56">
        <f t="shared" si="71"/>
        <v>2883.8199999999997</v>
      </c>
    </row>
    <row r="151" spans="1:16">
      <c r="A151" s="34" t="s">
        <v>360</v>
      </c>
      <c r="B151" s="33" t="s">
        <v>361</v>
      </c>
      <c r="C151" s="34" t="s">
        <v>362</v>
      </c>
      <c r="D151" s="60">
        <v>595.55999999999995</v>
      </c>
      <c r="E151" s="60">
        <v>516.11</v>
      </c>
      <c r="F151" s="60">
        <v>432.45</v>
      </c>
      <c r="G151" s="60">
        <v>394.08</v>
      </c>
      <c r="H151" s="60">
        <v>274.75</v>
      </c>
      <c r="I151" s="56">
        <v>289.06</v>
      </c>
      <c r="J151" s="60">
        <v>345.12</v>
      </c>
      <c r="K151" s="60">
        <v>257.05</v>
      </c>
      <c r="L151" s="60">
        <v>300</v>
      </c>
      <c r="M151" s="60">
        <f t="shared" si="70"/>
        <v>300</v>
      </c>
      <c r="N151" s="60">
        <f t="shared" si="70"/>
        <v>300</v>
      </c>
      <c r="O151" s="60">
        <f t="shared" si="70"/>
        <v>300</v>
      </c>
      <c r="P151" s="56">
        <f t="shared" si="71"/>
        <v>4304.18</v>
      </c>
    </row>
    <row r="152" spans="1:16">
      <c r="A152" s="34" t="s">
        <v>363</v>
      </c>
      <c r="B152" s="33" t="s">
        <v>364</v>
      </c>
      <c r="C152" s="34" t="s">
        <v>365</v>
      </c>
      <c r="D152" s="60">
        <v>5174.26</v>
      </c>
      <c r="E152" s="60">
        <v>3251.23</v>
      </c>
      <c r="F152" s="60">
        <v>391.49</v>
      </c>
      <c r="G152" s="60">
        <v>24.32</v>
      </c>
      <c r="H152" s="60">
        <v>3.55</v>
      </c>
      <c r="I152" s="56">
        <v>2.8</v>
      </c>
      <c r="J152" s="60">
        <v>113.06</v>
      </c>
      <c r="K152" s="60">
        <v>264.54000000000002</v>
      </c>
      <c r="L152" s="60">
        <v>100</v>
      </c>
      <c r="M152" s="60">
        <f t="shared" si="70"/>
        <v>100</v>
      </c>
      <c r="N152" s="60">
        <f t="shared" si="70"/>
        <v>100</v>
      </c>
      <c r="O152" s="60">
        <f t="shared" si="70"/>
        <v>100</v>
      </c>
      <c r="P152" s="56">
        <f t="shared" si="71"/>
        <v>9625.2499999999982</v>
      </c>
    </row>
    <row r="153" spans="1:16">
      <c r="A153" s="34" t="s">
        <v>366</v>
      </c>
      <c r="B153" s="33" t="s">
        <v>367</v>
      </c>
      <c r="C153" s="34" t="s">
        <v>368</v>
      </c>
      <c r="D153" s="60">
        <v>6461.97</v>
      </c>
      <c r="E153" s="60">
        <v>20266.580000000002</v>
      </c>
      <c r="F153" s="60">
        <v>14585.88</v>
      </c>
      <c r="G153" s="60">
        <v>16450.259999999998</v>
      </c>
      <c r="H153" s="60">
        <v>16980.8</v>
      </c>
      <c r="I153" s="56">
        <v>15515.88</v>
      </c>
      <c r="J153" s="60">
        <v>17023.48</v>
      </c>
      <c r="K153" s="60">
        <v>15176.28</v>
      </c>
      <c r="L153" s="60">
        <v>16000</v>
      </c>
      <c r="M153" s="60">
        <f t="shared" si="70"/>
        <v>16000</v>
      </c>
      <c r="N153" s="60">
        <f t="shared" si="70"/>
        <v>16000</v>
      </c>
      <c r="O153" s="60">
        <f t="shared" si="70"/>
        <v>16000</v>
      </c>
      <c r="P153" s="56">
        <f t="shared" si="71"/>
        <v>186461.13</v>
      </c>
    </row>
    <row r="154" spans="1:16">
      <c r="A154" s="34" t="s">
        <v>369</v>
      </c>
      <c r="B154" s="33" t="s">
        <v>370</v>
      </c>
      <c r="C154" s="34" t="s">
        <v>371</v>
      </c>
      <c r="D154" s="60">
        <v>135.32</v>
      </c>
      <c r="E154" s="60">
        <v>121.94</v>
      </c>
      <c r="F154" s="60">
        <v>122.31</v>
      </c>
      <c r="G154" s="60">
        <v>130.37</v>
      </c>
      <c r="H154" s="60">
        <v>134.6</v>
      </c>
      <c r="I154" s="56">
        <v>107.55</v>
      </c>
      <c r="J154" s="60">
        <v>86.52</v>
      </c>
      <c r="K154" s="60">
        <v>77.819999999999993</v>
      </c>
      <c r="L154" s="60">
        <v>90</v>
      </c>
      <c r="M154" s="60">
        <f t="shared" si="70"/>
        <v>90</v>
      </c>
      <c r="N154" s="60">
        <f t="shared" si="70"/>
        <v>90</v>
      </c>
      <c r="O154" s="60">
        <f t="shared" si="70"/>
        <v>90</v>
      </c>
      <c r="P154" s="56">
        <f t="shared" si="71"/>
        <v>1276.4299999999998</v>
      </c>
    </row>
    <row r="155" spans="1:16">
      <c r="A155" s="34" t="s">
        <v>372</v>
      </c>
      <c r="B155" s="33" t="s">
        <v>373</v>
      </c>
      <c r="C155" s="34" t="s">
        <v>374</v>
      </c>
      <c r="D155" s="60">
        <v>149.19999999999999</v>
      </c>
      <c r="E155" s="60">
        <v>4326.17</v>
      </c>
      <c r="F155" s="60">
        <v>1189.99</v>
      </c>
      <c r="G155" s="60">
        <v>1741.1</v>
      </c>
      <c r="H155" s="60">
        <v>2111.0500000000002</v>
      </c>
      <c r="I155" s="56">
        <v>2196.9899999999998</v>
      </c>
      <c r="J155" s="60">
        <v>3290.94</v>
      </c>
      <c r="K155" s="60">
        <v>3461.38</v>
      </c>
      <c r="L155" s="60">
        <v>2900</v>
      </c>
      <c r="M155" s="60">
        <f t="shared" si="70"/>
        <v>2900</v>
      </c>
      <c r="N155" s="60">
        <f t="shared" si="70"/>
        <v>2900</v>
      </c>
      <c r="O155" s="60">
        <f t="shared" si="70"/>
        <v>2900</v>
      </c>
      <c r="P155" s="56">
        <f t="shared" si="71"/>
        <v>30066.82</v>
      </c>
    </row>
    <row r="156" spans="1:16">
      <c r="A156" s="34" t="s">
        <v>375</v>
      </c>
      <c r="B156" s="33" t="s">
        <v>376</v>
      </c>
      <c r="C156" s="34" t="s">
        <v>377</v>
      </c>
      <c r="D156" s="60">
        <v>1899</v>
      </c>
      <c r="E156" s="60">
        <v>2013.01</v>
      </c>
      <c r="F156" s="60">
        <v>2324.67</v>
      </c>
      <c r="G156" s="60">
        <v>2477.92</v>
      </c>
      <c r="H156" s="60">
        <v>259.83999999999997</v>
      </c>
      <c r="I156" s="56">
        <v>659.59</v>
      </c>
      <c r="J156" s="60">
        <v>1126.57</v>
      </c>
      <c r="K156" s="60">
        <v>2117.48</v>
      </c>
      <c r="L156" s="60">
        <v>1300</v>
      </c>
      <c r="M156" s="60">
        <f t="shared" si="70"/>
        <v>1300</v>
      </c>
      <c r="N156" s="60">
        <f t="shared" si="70"/>
        <v>1300</v>
      </c>
      <c r="O156" s="60">
        <f t="shared" si="70"/>
        <v>1300</v>
      </c>
      <c r="P156" s="56">
        <f t="shared" si="71"/>
        <v>18078.080000000002</v>
      </c>
    </row>
    <row r="157" spans="1:16">
      <c r="A157" s="34" t="s">
        <v>378</v>
      </c>
      <c r="B157" s="33" t="s">
        <v>379</v>
      </c>
      <c r="C157" s="34" t="s">
        <v>380</v>
      </c>
      <c r="D157" s="60">
        <v>197.54</v>
      </c>
      <c r="E157" s="60">
        <v>185.59</v>
      </c>
      <c r="F157" s="60">
        <v>186.18</v>
      </c>
      <c r="G157" s="60">
        <v>198.44</v>
      </c>
      <c r="H157" s="60">
        <v>204.87</v>
      </c>
      <c r="I157" s="56">
        <v>198.08</v>
      </c>
      <c r="J157" s="60">
        <v>240.77</v>
      </c>
      <c r="K157" s="60">
        <v>285.23</v>
      </c>
      <c r="L157" s="60">
        <v>250</v>
      </c>
      <c r="M157" s="60">
        <f t="shared" si="70"/>
        <v>250</v>
      </c>
      <c r="N157" s="60">
        <f t="shared" si="70"/>
        <v>250</v>
      </c>
      <c r="O157" s="60">
        <f t="shared" si="70"/>
        <v>250</v>
      </c>
      <c r="P157" s="56">
        <f t="shared" si="71"/>
        <v>2696.7</v>
      </c>
    </row>
    <row r="158" spans="1:16">
      <c r="A158" s="34" t="s">
        <v>381</v>
      </c>
      <c r="B158" s="33" t="s">
        <v>382</v>
      </c>
      <c r="C158" s="34" t="s">
        <v>383</v>
      </c>
      <c r="D158" s="60">
        <v>453.68</v>
      </c>
      <c r="E158" s="60">
        <v>408.79</v>
      </c>
      <c r="F158" s="60">
        <v>410.05</v>
      </c>
      <c r="G158" s="60">
        <v>437.09</v>
      </c>
      <c r="H158" s="60">
        <v>451.24</v>
      </c>
      <c r="I158" s="56">
        <v>436.29</v>
      </c>
      <c r="J158" s="60">
        <v>530.28</v>
      </c>
      <c r="K158" s="60">
        <v>476.96</v>
      </c>
      <c r="L158" s="60">
        <v>480</v>
      </c>
      <c r="M158" s="60">
        <f t="shared" si="70"/>
        <v>480</v>
      </c>
      <c r="N158" s="60">
        <f t="shared" si="70"/>
        <v>480</v>
      </c>
      <c r="O158" s="60">
        <f t="shared" si="70"/>
        <v>480</v>
      </c>
      <c r="P158" s="56">
        <f t="shared" si="71"/>
        <v>5524.38</v>
      </c>
    </row>
    <row r="159" spans="1:16">
      <c r="A159" s="34" t="s">
        <v>384</v>
      </c>
      <c r="B159" s="33" t="s">
        <v>385</v>
      </c>
      <c r="C159" s="34" t="s">
        <v>383</v>
      </c>
      <c r="D159" s="60"/>
      <c r="E159" s="60"/>
      <c r="F159" s="60">
        <v>106.87</v>
      </c>
      <c r="G159" s="60">
        <v>319.99</v>
      </c>
      <c r="H159" s="60">
        <v>410.11</v>
      </c>
      <c r="I159" s="56">
        <v>483.15</v>
      </c>
      <c r="J159" s="60">
        <v>473.91</v>
      </c>
      <c r="K159" s="60">
        <v>461.27</v>
      </c>
      <c r="L159" s="60">
        <v>470</v>
      </c>
      <c r="M159" s="60">
        <f t="shared" si="70"/>
        <v>470</v>
      </c>
      <c r="N159" s="60">
        <f t="shared" si="70"/>
        <v>470</v>
      </c>
      <c r="O159" s="60">
        <f t="shared" si="70"/>
        <v>470</v>
      </c>
      <c r="P159" s="56">
        <f t="shared" si="71"/>
        <v>4135.3</v>
      </c>
    </row>
    <row r="160" spans="1:16">
      <c r="A160" s="34" t="s">
        <v>386</v>
      </c>
      <c r="B160" s="33" t="s">
        <v>387</v>
      </c>
      <c r="C160" s="34" t="s">
        <v>388</v>
      </c>
      <c r="D160" s="60"/>
      <c r="E160" s="60"/>
      <c r="F160" s="60"/>
      <c r="G160" s="60">
        <v>1983.71</v>
      </c>
      <c r="H160" s="60">
        <v>2047.93</v>
      </c>
      <c r="I160" s="56">
        <v>1980.1</v>
      </c>
      <c r="J160" s="60">
        <v>2406.66</v>
      </c>
      <c r="K160" s="60">
        <v>2164.67</v>
      </c>
      <c r="L160" s="60">
        <v>2200</v>
      </c>
      <c r="M160" s="60">
        <f t="shared" si="70"/>
        <v>2200</v>
      </c>
      <c r="N160" s="60">
        <f t="shared" si="70"/>
        <v>2200</v>
      </c>
      <c r="O160" s="60">
        <f t="shared" si="70"/>
        <v>2200</v>
      </c>
      <c r="P160" s="56">
        <f t="shared" si="71"/>
        <v>19383.07</v>
      </c>
    </row>
    <row r="161" spans="1:16">
      <c r="A161" s="34" t="s">
        <v>389</v>
      </c>
      <c r="B161" s="33" t="s">
        <v>390</v>
      </c>
      <c r="C161" s="34" t="s">
        <v>391</v>
      </c>
      <c r="D161" s="60"/>
      <c r="E161" s="60"/>
      <c r="F161" s="60"/>
      <c r="G161" s="60"/>
      <c r="H161" s="60"/>
      <c r="I161" s="56"/>
      <c r="J161" s="60">
        <v>660</v>
      </c>
      <c r="K161" s="60">
        <v>1838.25</v>
      </c>
      <c r="L161" s="60">
        <v>1000</v>
      </c>
      <c r="M161" s="60">
        <f t="shared" si="70"/>
        <v>1000</v>
      </c>
      <c r="N161" s="60">
        <f t="shared" si="70"/>
        <v>1000</v>
      </c>
      <c r="O161" s="60">
        <f t="shared" si="70"/>
        <v>1000</v>
      </c>
      <c r="P161" s="56">
        <f t="shared" si="71"/>
        <v>6498.25</v>
      </c>
    </row>
    <row r="162" spans="1:16">
      <c r="A162" s="52" t="s">
        <v>392</v>
      </c>
      <c r="B162" s="33" t="s">
        <v>32</v>
      </c>
      <c r="C162" s="52" t="s">
        <v>393</v>
      </c>
      <c r="D162" s="54">
        <v>8613.44</v>
      </c>
      <c r="E162" s="54">
        <v>34282.980000000003</v>
      </c>
      <c r="F162" s="54">
        <v>31125.599999999999</v>
      </c>
      <c r="G162" s="54">
        <v>33869.19</v>
      </c>
      <c r="H162" s="54">
        <v>40829.67</v>
      </c>
      <c r="I162" s="54">
        <v>34440.800000000003</v>
      </c>
      <c r="J162" s="54">
        <v>38414.53</v>
      </c>
      <c r="K162" s="54">
        <v>32270</v>
      </c>
      <c r="L162" s="60">
        <v>35000</v>
      </c>
      <c r="M162" s="60">
        <f t="shared" si="70"/>
        <v>35000</v>
      </c>
      <c r="N162" s="60">
        <f t="shared" si="70"/>
        <v>35000</v>
      </c>
      <c r="O162" s="60">
        <f t="shared" si="70"/>
        <v>35000</v>
      </c>
      <c r="P162" s="56">
        <f t="shared" si="71"/>
        <v>393846.20999999996</v>
      </c>
    </row>
    <row r="163" spans="1:16" ht="22.5">
      <c r="A163" s="52" t="s">
        <v>394</v>
      </c>
      <c r="B163" s="33" t="s">
        <v>35</v>
      </c>
      <c r="C163" s="57" t="s">
        <v>395</v>
      </c>
      <c r="D163" s="58">
        <v>5160.13</v>
      </c>
      <c r="E163" s="58">
        <v>18520.87</v>
      </c>
      <c r="F163" s="58">
        <v>14832.3</v>
      </c>
      <c r="G163" s="58">
        <v>13709.39</v>
      </c>
      <c r="H163" s="58">
        <v>18234.61</v>
      </c>
      <c r="I163" s="54">
        <v>7197.65</v>
      </c>
      <c r="J163" s="58">
        <v>7358.54</v>
      </c>
      <c r="K163" s="54">
        <v>3739.29</v>
      </c>
      <c r="L163" s="60">
        <v>3500</v>
      </c>
      <c r="M163" s="60">
        <f t="shared" si="70"/>
        <v>3500</v>
      </c>
      <c r="N163" s="60">
        <f t="shared" si="70"/>
        <v>3500</v>
      </c>
      <c r="O163" s="60">
        <f t="shared" si="70"/>
        <v>3500</v>
      </c>
      <c r="P163" s="56">
        <f t="shared" si="71"/>
        <v>102752.77999999998</v>
      </c>
    </row>
    <row r="164" spans="1:16">
      <c r="A164" s="52" t="s">
        <v>396</v>
      </c>
      <c r="B164" s="33" t="s">
        <v>397</v>
      </c>
      <c r="C164" s="57" t="s">
        <v>398</v>
      </c>
      <c r="D164" s="58">
        <v>154.29</v>
      </c>
      <c r="E164" s="58">
        <v>170.49</v>
      </c>
      <c r="F164" s="58">
        <v>168.3</v>
      </c>
      <c r="G164" s="58">
        <v>184.24</v>
      </c>
      <c r="H164" s="58">
        <v>194.73</v>
      </c>
      <c r="I164" s="54">
        <v>186.7</v>
      </c>
      <c r="J164" s="58">
        <v>215.14</v>
      </c>
      <c r="K164" s="54">
        <v>197.81</v>
      </c>
      <c r="L164" s="60">
        <v>0</v>
      </c>
      <c r="M164" s="60">
        <f>L164</f>
        <v>0</v>
      </c>
      <c r="N164" s="60">
        <f>M164</f>
        <v>0</v>
      </c>
      <c r="O164" s="60">
        <f>N164</f>
        <v>0</v>
      </c>
      <c r="P164" s="56">
        <f t="shared" si="71"/>
        <v>1471.6999999999998</v>
      </c>
    </row>
    <row r="165" spans="1:16" ht="22.5">
      <c r="A165" s="52" t="s">
        <v>399</v>
      </c>
      <c r="B165" s="33"/>
      <c r="C165" s="57" t="s">
        <v>400</v>
      </c>
      <c r="D165" s="63">
        <f t="shared" ref="D165:P165" si="72">SUM(D166:D191)</f>
        <v>21207.119999999999</v>
      </c>
      <c r="E165" s="63">
        <f t="shared" si="72"/>
        <v>17321.39</v>
      </c>
      <c r="F165" s="63">
        <f t="shared" si="72"/>
        <v>14891.34</v>
      </c>
      <c r="G165" s="63">
        <f t="shared" si="72"/>
        <v>17043.12</v>
      </c>
      <c r="H165" s="63">
        <f t="shared" si="72"/>
        <v>17221.789999999997</v>
      </c>
      <c r="I165" s="63">
        <f t="shared" si="72"/>
        <v>16486.830000000002</v>
      </c>
      <c r="J165" s="63">
        <f t="shared" si="72"/>
        <v>18681.809999999998</v>
      </c>
      <c r="K165" s="63">
        <f t="shared" si="72"/>
        <v>17356.25</v>
      </c>
      <c r="L165" s="63">
        <f t="shared" si="72"/>
        <v>17594.083333333336</v>
      </c>
      <c r="M165" s="63">
        <f t="shared" si="72"/>
        <v>17919.834444444448</v>
      </c>
      <c r="N165" s="63">
        <f t="shared" si="72"/>
        <v>17622.509259259259</v>
      </c>
      <c r="O165" s="63">
        <f t="shared" si="72"/>
        <v>17712.142345679014</v>
      </c>
      <c r="P165" s="63">
        <f t="shared" si="72"/>
        <v>211058.21938271605</v>
      </c>
    </row>
    <row r="166" spans="1:16">
      <c r="A166" s="34" t="s">
        <v>401</v>
      </c>
      <c r="B166" s="33" t="s">
        <v>402</v>
      </c>
      <c r="C166" s="34" t="s">
        <v>403</v>
      </c>
      <c r="D166" s="60">
        <v>453.86</v>
      </c>
      <c r="E166" s="60">
        <v>240.96</v>
      </c>
      <c r="F166" s="60">
        <v>257.70999999999998</v>
      </c>
      <c r="G166" s="60">
        <v>260.23</v>
      </c>
      <c r="H166" s="60">
        <v>325.88</v>
      </c>
      <c r="I166" s="56">
        <v>191.1</v>
      </c>
      <c r="J166" s="60">
        <v>141.34</v>
      </c>
      <c r="K166" s="60">
        <v>94.66</v>
      </c>
      <c r="L166" s="60">
        <f>SUM(I166:K166)/3</f>
        <v>142.36666666666667</v>
      </c>
      <c r="M166" s="60">
        <f>SUM(J166:L166)/3</f>
        <v>126.12222222222222</v>
      </c>
      <c r="N166" s="60">
        <f>SUM(K166:M166)/3</f>
        <v>121.04962962962964</v>
      </c>
      <c r="O166" s="60">
        <f>SUM(L166:N166)/3</f>
        <v>129.84617283950618</v>
      </c>
      <c r="P166" s="56">
        <f>SUM(D166:O166)</f>
        <v>2485.1246913580248</v>
      </c>
    </row>
    <row r="167" spans="1:16">
      <c r="A167" s="34" t="s">
        <v>404</v>
      </c>
      <c r="B167" s="33" t="s">
        <v>405</v>
      </c>
      <c r="C167" s="34" t="s">
        <v>406</v>
      </c>
      <c r="D167" s="60">
        <v>850.26</v>
      </c>
      <c r="E167" s="60">
        <v>513.69000000000005</v>
      </c>
      <c r="F167" s="60">
        <v>323.35000000000002</v>
      </c>
      <c r="G167" s="60">
        <v>210.02</v>
      </c>
      <c r="H167" s="60">
        <v>164.28</v>
      </c>
      <c r="I167" s="56">
        <v>-32.08</v>
      </c>
      <c r="J167" s="60">
        <v>7.79</v>
      </c>
      <c r="K167" s="60">
        <v>312.45999999999998</v>
      </c>
      <c r="L167" s="60">
        <f t="shared" ref="L167:L190" si="73">SUM(I167:K167)/3</f>
        <v>96.056666666666658</v>
      </c>
      <c r="M167" s="60">
        <f t="shared" ref="M167:M190" si="74">SUM(J167:L167)/3</f>
        <v>138.76888888888888</v>
      </c>
      <c r="N167" s="60">
        <f t="shared" ref="N167:N190" si="75">SUM(K167:M167)/3</f>
        <v>182.42851851851853</v>
      </c>
      <c r="O167" s="60">
        <f t="shared" ref="O167:O190" si="76">SUM(L167:N167)/3</f>
        <v>139.08469135802468</v>
      </c>
      <c r="P167" s="56">
        <f t="shared" ref="P167:P230" si="77">SUM(D167:O167)</f>
        <v>2906.1087654320995</v>
      </c>
    </row>
    <row r="168" spans="1:16">
      <c r="A168" s="34" t="s">
        <v>407</v>
      </c>
      <c r="B168" s="33" t="s">
        <v>408</v>
      </c>
      <c r="C168" s="34" t="s">
        <v>409</v>
      </c>
      <c r="D168" s="60">
        <v>510.46</v>
      </c>
      <c r="E168" s="60">
        <v>683.47</v>
      </c>
      <c r="F168" s="60">
        <v>962.14</v>
      </c>
      <c r="G168" s="60">
        <v>1044.3499999999999</v>
      </c>
      <c r="H168" s="60">
        <v>1073.79</v>
      </c>
      <c r="I168" s="56">
        <v>960.83</v>
      </c>
      <c r="J168" s="60">
        <v>1057.26</v>
      </c>
      <c r="K168" s="60">
        <v>959.98</v>
      </c>
      <c r="L168" s="60">
        <f t="shared" si="73"/>
        <v>992.69</v>
      </c>
      <c r="M168" s="60">
        <f t="shared" si="74"/>
        <v>1003.3100000000001</v>
      </c>
      <c r="N168" s="60">
        <f t="shared" si="75"/>
        <v>985.32666666666671</v>
      </c>
      <c r="O168" s="60">
        <f t="shared" si="76"/>
        <v>993.77555555555557</v>
      </c>
      <c r="P168" s="56">
        <f t="shared" si="77"/>
        <v>11227.382222222222</v>
      </c>
    </row>
    <row r="169" spans="1:16">
      <c r="A169" s="34" t="s">
        <v>410</v>
      </c>
      <c r="B169" s="33" t="s">
        <v>411</v>
      </c>
      <c r="C169" s="34" t="s">
        <v>412</v>
      </c>
      <c r="D169" s="60">
        <v>664.98</v>
      </c>
      <c r="E169" s="60">
        <v>306.64999999999998</v>
      </c>
      <c r="F169" s="60">
        <v>116.11</v>
      </c>
      <c r="G169" s="60">
        <v>65.739999999999995</v>
      </c>
      <c r="H169" s="60">
        <v>85.75</v>
      </c>
      <c r="I169" s="56">
        <v>67.16</v>
      </c>
      <c r="J169" s="60">
        <v>149.31</v>
      </c>
      <c r="K169" s="60">
        <v>236.27</v>
      </c>
      <c r="L169" s="60">
        <f t="shared" si="73"/>
        <v>150.91333333333333</v>
      </c>
      <c r="M169" s="60">
        <f t="shared" si="74"/>
        <v>178.83111111111111</v>
      </c>
      <c r="N169" s="60">
        <f t="shared" si="75"/>
        <v>188.67148148148149</v>
      </c>
      <c r="O169" s="60">
        <f t="shared" si="76"/>
        <v>172.8053086419753</v>
      </c>
      <c r="P169" s="56">
        <f t="shared" si="77"/>
        <v>2383.1912345679016</v>
      </c>
    </row>
    <row r="170" spans="1:16">
      <c r="A170" s="34" t="s">
        <v>413</v>
      </c>
      <c r="B170" s="33" t="s">
        <v>414</v>
      </c>
      <c r="C170" s="34" t="s">
        <v>415</v>
      </c>
      <c r="D170" s="60">
        <v>2315.31</v>
      </c>
      <c r="E170" s="60">
        <v>2180.7199999999998</v>
      </c>
      <c r="F170" s="60">
        <v>2134.04</v>
      </c>
      <c r="G170" s="60">
        <v>2316.39</v>
      </c>
      <c r="H170" s="60">
        <v>2454.6</v>
      </c>
      <c r="I170" s="56">
        <v>2356.4899999999998</v>
      </c>
      <c r="J170" s="60">
        <v>2726.79</v>
      </c>
      <c r="K170" s="60">
        <v>2311.73</v>
      </c>
      <c r="L170" s="60">
        <f t="shared" si="73"/>
        <v>2465.0033333333336</v>
      </c>
      <c r="M170" s="60">
        <f t="shared" si="74"/>
        <v>2501.1744444444448</v>
      </c>
      <c r="N170" s="60">
        <f t="shared" si="75"/>
        <v>2425.9692592592596</v>
      </c>
      <c r="O170" s="60">
        <f t="shared" si="76"/>
        <v>2464.0490123456798</v>
      </c>
      <c r="P170" s="56">
        <f t="shared" si="77"/>
        <v>28652.266049382717</v>
      </c>
    </row>
    <row r="171" spans="1:16">
      <c r="A171" s="34" t="s">
        <v>416</v>
      </c>
      <c r="B171" s="33" t="s">
        <v>417</v>
      </c>
      <c r="C171" s="34" t="s">
        <v>418</v>
      </c>
      <c r="D171" s="60">
        <v>211.49</v>
      </c>
      <c r="E171" s="60">
        <v>200.11</v>
      </c>
      <c r="F171" s="60">
        <v>196.05</v>
      </c>
      <c r="G171" s="60">
        <v>213.37</v>
      </c>
      <c r="H171" s="60">
        <v>225.8</v>
      </c>
      <c r="I171" s="56">
        <v>216.62</v>
      </c>
      <c r="J171" s="60">
        <v>250.58</v>
      </c>
      <c r="K171" s="60">
        <v>245.16</v>
      </c>
      <c r="L171" s="60">
        <f t="shared" si="73"/>
        <v>237.45333333333335</v>
      </c>
      <c r="M171" s="60">
        <f t="shared" si="74"/>
        <v>244.3977777777778</v>
      </c>
      <c r="N171" s="60">
        <f t="shared" si="75"/>
        <v>242.33703703703705</v>
      </c>
      <c r="O171" s="60">
        <f t="shared" si="76"/>
        <v>241.39604938271609</v>
      </c>
      <c r="P171" s="56">
        <f t="shared" si="77"/>
        <v>2724.7641975308647</v>
      </c>
    </row>
    <row r="172" spans="1:16">
      <c r="A172" s="34" t="s">
        <v>419</v>
      </c>
      <c r="B172" s="33" t="s">
        <v>420</v>
      </c>
      <c r="C172" s="34" t="s">
        <v>421</v>
      </c>
      <c r="D172" s="60">
        <v>5.7</v>
      </c>
      <c r="E172" s="60">
        <v>5.46</v>
      </c>
      <c r="F172" s="60">
        <v>5.41</v>
      </c>
      <c r="G172" s="60">
        <v>5.92</v>
      </c>
      <c r="H172" s="60">
        <v>3.61</v>
      </c>
      <c r="I172" s="56">
        <v>5.99</v>
      </c>
      <c r="J172" s="60">
        <v>6.91</v>
      </c>
      <c r="K172" s="60">
        <v>6.35</v>
      </c>
      <c r="L172" s="60">
        <f t="shared" si="73"/>
        <v>6.416666666666667</v>
      </c>
      <c r="M172" s="60">
        <f t="shared" si="74"/>
        <v>6.5588888888888883</v>
      </c>
      <c r="N172" s="60">
        <f t="shared" si="75"/>
        <v>6.4418518518518511</v>
      </c>
      <c r="O172" s="60">
        <f t="shared" si="76"/>
        <v>6.4724691358024691</v>
      </c>
      <c r="P172" s="56">
        <f t="shared" si="77"/>
        <v>71.239876543209874</v>
      </c>
    </row>
    <row r="173" spans="1:16">
      <c r="A173" s="34" t="s">
        <v>422</v>
      </c>
      <c r="B173" s="33" t="s">
        <v>423</v>
      </c>
      <c r="C173" s="34" t="s">
        <v>424</v>
      </c>
      <c r="D173" s="60">
        <v>31.47</v>
      </c>
      <c r="E173" s="60">
        <v>30.1</v>
      </c>
      <c r="F173" s="60">
        <v>29.79</v>
      </c>
      <c r="G173" s="60">
        <v>32.65</v>
      </c>
      <c r="H173" s="60">
        <v>34.51</v>
      </c>
      <c r="I173" s="56">
        <v>33.08</v>
      </c>
      <c r="J173" s="60">
        <v>38.07</v>
      </c>
      <c r="K173" s="60">
        <v>20.13</v>
      </c>
      <c r="L173" s="60">
        <f t="shared" si="73"/>
        <v>30.426666666666666</v>
      </c>
      <c r="M173" s="60">
        <f t="shared" si="74"/>
        <v>29.542222222222222</v>
      </c>
      <c r="N173" s="60">
        <f t="shared" si="75"/>
        <v>26.69962962962963</v>
      </c>
      <c r="O173" s="60">
        <f t="shared" si="76"/>
        <v>28.889506172839504</v>
      </c>
      <c r="P173" s="56">
        <f t="shared" si="77"/>
        <v>365.35802469135797</v>
      </c>
    </row>
    <row r="174" spans="1:16">
      <c r="A174" s="34" t="s">
        <v>425</v>
      </c>
      <c r="B174" s="33" t="s">
        <v>426</v>
      </c>
      <c r="C174" s="34" t="s">
        <v>427</v>
      </c>
      <c r="D174" s="60">
        <v>31.33</v>
      </c>
      <c r="E174" s="60">
        <v>29.98</v>
      </c>
      <c r="F174" s="60">
        <v>29.65</v>
      </c>
      <c r="G174" s="60">
        <v>32.520000000000003</v>
      </c>
      <c r="H174" s="60">
        <v>34.36</v>
      </c>
      <c r="I174" s="56">
        <v>32.94</v>
      </c>
      <c r="J174" s="60">
        <v>39.82</v>
      </c>
      <c r="K174" s="60">
        <v>37.4</v>
      </c>
      <c r="L174" s="60">
        <f t="shared" si="73"/>
        <v>36.72</v>
      </c>
      <c r="M174" s="60">
        <f t="shared" si="74"/>
        <v>37.979999999999997</v>
      </c>
      <c r="N174" s="60">
        <f t="shared" si="75"/>
        <v>37.366666666666667</v>
      </c>
      <c r="O174" s="60">
        <f t="shared" si="76"/>
        <v>37.355555555555554</v>
      </c>
      <c r="P174" s="56">
        <f t="shared" si="77"/>
        <v>417.42222222222227</v>
      </c>
    </row>
    <row r="175" spans="1:16">
      <c r="A175" s="34" t="s">
        <v>428</v>
      </c>
      <c r="B175" s="33" t="s">
        <v>429</v>
      </c>
      <c r="C175" s="34" t="s">
        <v>430</v>
      </c>
      <c r="D175" s="60">
        <v>112.39</v>
      </c>
      <c r="E175" s="60">
        <v>64.13</v>
      </c>
      <c r="F175" s="60">
        <v>16.059999999999999</v>
      </c>
      <c r="G175" s="60">
        <v>0</v>
      </c>
      <c r="H175" s="60">
        <v>0</v>
      </c>
      <c r="I175" s="56">
        <v>0</v>
      </c>
      <c r="J175" s="60">
        <v>0</v>
      </c>
      <c r="K175" s="60">
        <v>0</v>
      </c>
      <c r="L175" s="60">
        <f t="shared" si="73"/>
        <v>0</v>
      </c>
      <c r="M175" s="60">
        <f t="shared" si="74"/>
        <v>0</v>
      </c>
      <c r="N175" s="60">
        <f t="shared" si="75"/>
        <v>0</v>
      </c>
      <c r="O175" s="60">
        <f t="shared" si="76"/>
        <v>0</v>
      </c>
      <c r="P175" s="56">
        <f t="shared" si="77"/>
        <v>192.57999999999998</v>
      </c>
    </row>
    <row r="176" spans="1:16">
      <c r="A176" s="34" t="s">
        <v>431</v>
      </c>
      <c r="B176" s="33" t="s">
        <v>432</v>
      </c>
      <c r="C176" s="34" t="s">
        <v>433</v>
      </c>
      <c r="D176" s="60">
        <v>429.16</v>
      </c>
      <c r="E176" s="60">
        <v>406.68</v>
      </c>
      <c r="F176" s="60">
        <v>399.04</v>
      </c>
      <c r="G176" s="60">
        <v>434.77</v>
      </c>
      <c r="H176" s="60">
        <v>460.02</v>
      </c>
      <c r="I176" s="56">
        <v>441.24</v>
      </c>
      <c r="J176" s="60">
        <v>510.05</v>
      </c>
      <c r="K176" s="60">
        <v>468.72</v>
      </c>
      <c r="L176" s="60">
        <f t="shared" si="73"/>
        <v>473.33666666666664</v>
      </c>
      <c r="M176" s="60">
        <f t="shared" si="74"/>
        <v>484.0355555555555</v>
      </c>
      <c r="N176" s="60">
        <f t="shared" si="75"/>
        <v>475.36407407407404</v>
      </c>
      <c r="O176" s="60">
        <f t="shared" si="76"/>
        <v>477.57876543209869</v>
      </c>
      <c r="P176" s="56">
        <f t="shared" si="77"/>
        <v>5459.9950617283948</v>
      </c>
    </row>
    <row r="177" spans="1:16">
      <c r="A177" s="34" t="s">
        <v>434</v>
      </c>
      <c r="B177" s="33" t="s">
        <v>435</v>
      </c>
      <c r="C177" s="34" t="s">
        <v>436</v>
      </c>
      <c r="D177" s="60">
        <v>34.549999999999997</v>
      </c>
      <c r="E177" s="60">
        <v>33.049999999999997</v>
      </c>
      <c r="F177" s="60">
        <v>32.700000000000003</v>
      </c>
      <c r="G177" s="60">
        <v>35.85</v>
      </c>
      <c r="H177" s="60">
        <v>37.89</v>
      </c>
      <c r="I177" s="56">
        <v>36.31</v>
      </c>
      <c r="J177" s="60">
        <v>41.8</v>
      </c>
      <c r="K177" s="60">
        <v>38.44</v>
      </c>
      <c r="L177" s="60">
        <f t="shared" si="73"/>
        <v>38.85</v>
      </c>
      <c r="M177" s="60">
        <f t="shared" si="74"/>
        <v>39.696666666666665</v>
      </c>
      <c r="N177" s="60">
        <f t="shared" si="75"/>
        <v>38.995555555555548</v>
      </c>
      <c r="O177" s="60">
        <f t="shared" si="76"/>
        <v>39.180740740740738</v>
      </c>
      <c r="P177" s="56">
        <f t="shared" si="77"/>
        <v>447.31296296296301</v>
      </c>
    </row>
    <row r="178" spans="1:16">
      <c r="A178" s="34" t="s">
        <v>437</v>
      </c>
      <c r="B178" s="33" t="s">
        <v>438</v>
      </c>
      <c r="C178" s="34" t="s">
        <v>439</v>
      </c>
      <c r="D178" s="60">
        <v>88.52</v>
      </c>
      <c r="E178" s="60">
        <v>84.67</v>
      </c>
      <c r="F178" s="60">
        <v>83.77</v>
      </c>
      <c r="G178" s="60">
        <v>91.86</v>
      </c>
      <c r="H178" s="60">
        <v>97.06</v>
      </c>
      <c r="I178" s="56">
        <v>93.04</v>
      </c>
      <c r="J178" s="60">
        <v>107.09</v>
      </c>
      <c r="K178" s="60">
        <v>98.49</v>
      </c>
      <c r="L178" s="60">
        <f t="shared" si="73"/>
        <v>99.54</v>
      </c>
      <c r="M178" s="60">
        <f t="shared" si="74"/>
        <v>101.70666666666666</v>
      </c>
      <c r="N178" s="60">
        <f t="shared" si="75"/>
        <v>99.912222222222226</v>
      </c>
      <c r="O178" s="60">
        <f t="shared" si="76"/>
        <v>100.38629629629629</v>
      </c>
      <c r="P178" s="56">
        <f t="shared" si="77"/>
        <v>1146.0451851851851</v>
      </c>
    </row>
    <row r="179" spans="1:16">
      <c r="A179" s="34" t="s">
        <v>440</v>
      </c>
      <c r="B179" s="33" t="s">
        <v>441</v>
      </c>
      <c r="C179" s="34" t="s">
        <v>442</v>
      </c>
      <c r="D179" s="60">
        <v>4837.6000000000004</v>
      </c>
      <c r="E179" s="60">
        <v>3825.64</v>
      </c>
      <c r="F179" s="60">
        <v>2606.52</v>
      </c>
      <c r="G179" s="60">
        <v>4025.22</v>
      </c>
      <c r="H179" s="60">
        <v>3696.91</v>
      </c>
      <c r="I179" s="56">
        <v>3513.34</v>
      </c>
      <c r="J179" s="60">
        <v>3950.57</v>
      </c>
      <c r="K179" s="60">
        <v>3615.73</v>
      </c>
      <c r="L179" s="60">
        <f t="shared" si="73"/>
        <v>3693.2133333333331</v>
      </c>
      <c r="M179" s="60">
        <f t="shared" si="74"/>
        <v>3753.1711111111108</v>
      </c>
      <c r="N179" s="60">
        <f t="shared" si="75"/>
        <v>3687.3714814814812</v>
      </c>
      <c r="O179" s="60">
        <f t="shared" si="76"/>
        <v>3711.2519753086417</v>
      </c>
      <c r="P179" s="56">
        <f t="shared" si="77"/>
        <v>44916.537901234566</v>
      </c>
    </row>
    <row r="180" spans="1:16">
      <c r="A180" s="34" t="s">
        <v>443</v>
      </c>
      <c r="B180" s="33" t="s">
        <v>444</v>
      </c>
      <c r="C180" s="34" t="s">
        <v>445</v>
      </c>
      <c r="D180" s="60">
        <v>607.54999999999995</v>
      </c>
      <c r="E180" s="60">
        <v>572.79</v>
      </c>
      <c r="F180" s="60">
        <v>561.65</v>
      </c>
      <c r="G180" s="60">
        <v>609.54</v>
      </c>
      <c r="H180" s="60">
        <v>648.98</v>
      </c>
      <c r="I180" s="56">
        <v>619.80999999999995</v>
      </c>
      <c r="J180" s="60">
        <v>716.86</v>
      </c>
      <c r="K180" s="60">
        <v>660.87</v>
      </c>
      <c r="L180" s="60">
        <f t="shared" si="73"/>
        <v>665.84666666666669</v>
      </c>
      <c r="M180" s="60">
        <f t="shared" si="74"/>
        <v>681.19222222222231</v>
      </c>
      <c r="N180" s="60">
        <f t="shared" si="75"/>
        <v>669.30296296296308</v>
      </c>
      <c r="O180" s="60">
        <f t="shared" si="76"/>
        <v>672.11395061728399</v>
      </c>
      <c r="P180" s="56">
        <f t="shared" si="77"/>
        <v>7686.5058024691343</v>
      </c>
    </row>
    <row r="181" spans="1:16">
      <c r="A181" s="34" t="s">
        <v>446</v>
      </c>
      <c r="B181" s="33" t="s">
        <v>447</v>
      </c>
      <c r="C181" s="34" t="s">
        <v>448</v>
      </c>
      <c r="D181" s="60">
        <v>461.47</v>
      </c>
      <c r="E181" s="60">
        <v>436.61</v>
      </c>
      <c r="F181" s="60">
        <v>427.71</v>
      </c>
      <c r="G181" s="60">
        <v>465.46</v>
      </c>
      <c r="H181" s="60">
        <v>492.61</v>
      </c>
      <c r="I181" s="56">
        <v>472.58</v>
      </c>
      <c r="J181" s="60">
        <v>546.69000000000005</v>
      </c>
      <c r="K181" s="60">
        <v>502.33</v>
      </c>
      <c r="L181" s="60">
        <f t="shared" si="73"/>
        <v>507.2</v>
      </c>
      <c r="M181" s="60">
        <f t="shared" si="74"/>
        <v>518.74</v>
      </c>
      <c r="N181" s="60">
        <f t="shared" si="75"/>
        <v>509.42333333333335</v>
      </c>
      <c r="O181" s="60">
        <f t="shared" si="76"/>
        <v>511.78777777777782</v>
      </c>
      <c r="P181" s="56">
        <f t="shared" si="77"/>
        <v>5852.6111111111104</v>
      </c>
    </row>
    <row r="182" spans="1:16">
      <c r="A182" s="34" t="s">
        <v>449</v>
      </c>
      <c r="B182" s="33" t="s">
        <v>450</v>
      </c>
      <c r="C182" s="34" t="s">
        <v>451</v>
      </c>
      <c r="D182" s="60">
        <v>2856.13</v>
      </c>
      <c r="E182" s="60">
        <v>2035.89</v>
      </c>
      <c r="F182" s="60">
        <v>1579.62</v>
      </c>
      <c r="G182" s="60">
        <v>1685.35</v>
      </c>
      <c r="H182" s="60">
        <v>1780.71</v>
      </c>
      <c r="I182" s="56">
        <v>1707.12</v>
      </c>
      <c r="J182" s="60">
        <v>1913.73</v>
      </c>
      <c r="K182" s="60">
        <v>1667.3</v>
      </c>
      <c r="L182" s="60">
        <f t="shared" si="73"/>
        <v>1762.7166666666665</v>
      </c>
      <c r="M182" s="60">
        <f t="shared" si="74"/>
        <v>1781.2488888888886</v>
      </c>
      <c r="N182" s="60">
        <f t="shared" si="75"/>
        <v>1737.0885185185182</v>
      </c>
      <c r="O182" s="60">
        <f t="shared" si="76"/>
        <v>1760.3513580246911</v>
      </c>
      <c r="P182" s="56">
        <f t="shared" si="77"/>
        <v>22267.255432098762</v>
      </c>
    </row>
    <row r="183" spans="1:16">
      <c r="A183" s="34" t="s">
        <v>452</v>
      </c>
      <c r="B183" s="33" t="s">
        <v>453</v>
      </c>
      <c r="C183" s="34" t="s">
        <v>454</v>
      </c>
      <c r="D183" s="60">
        <v>23.81</v>
      </c>
      <c r="E183" s="60">
        <v>22.78</v>
      </c>
      <c r="F183" s="60">
        <v>22.53</v>
      </c>
      <c r="G183" s="60">
        <v>24.72</v>
      </c>
      <c r="H183" s="60">
        <v>26.11</v>
      </c>
      <c r="I183" s="56">
        <v>25.03</v>
      </c>
      <c r="J183" s="60">
        <v>28.81</v>
      </c>
      <c r="K183" s="60">
        <v>26.49</v>
      </c>
      <c r="L183" s="60">
        <f t="shared" si="73"/>
        <v>26.776666666666667</v>
      </c>
      <c r="M183" s="60">
        <f t="shared" si="74"/>
        <v>27.358888888888888</v>
      </c>
      <c r="N183" s="60">
        <f t="shared" si="75"/>
        <v>26.875185185185185</v>
      </c>
      <c r="O183" s="60">
        <f t="shared" si="76"/>
        <v>27.003580246913582</v>
      </c>
      <c r="P183" s="56">
        <f t="shared" si="77"/>
        <v>308.29432098765437</v>
      </c>
    </row>
    <row r="184" spans="1:16">
      <c r="A184" s="34" t="s">
        <v>455</v>
      </c>
      <c r="B184" s="33" t="s">
        <v>456</v>
      </c>
      <c r="C184" s="34" t="s">
        <v>457</v>
      </c>
      <c r="D184" s="60">
        <v>538.5</v>
      </c>
      <c r="E184" s="60">
        <v>467.61</v>
      </c>
      <c r="F184" s="60">
        <v>419.75</v>
      </c>
      <c r="G184" s="60">
        <v>406.82</v>
      </c>
      <c r="H184" s="60">
        <v>384.98</v>
      </c>
      <c r="I184" s="56">
        <v>324.77999999999997</v>
      </c>
      <c r="J184" s="60">
        <v>325.19</v>
      </c>
      <c r="K184" s="60">
        <v>255.32</v>
      </c>
      <c r="L184" s="60">
        <f t="shared" si="73"/>
        <v>301.76333333333332</v>
      </c>
      <c r="M184" s="60">
        <f t="shared" si="74"/>
        <v>294.0911111111111</v>
      </c>
      <c r="N184" s="60">
        <f t="shared" si="75"/>
        <v>283.72481481481481</v>
      </c>
      <c r="O184" s="60">
        <f t="shared" si="76"/>
        <v>293.19308641975312</v>
      </c>
      <c r="P184" s="56">
        <f t="shared" si="77"/>
        <v>4295.7223456790116</v>
      </c>
    </row>
    <row r="185" spans="1:16" ht="12.75" customHeight="1">
      <c r="A185" s="34" t="s">
        <v>458</v>
      </c>
      <c r="B185" s="33" t="s">
        <v>459</v>
      </c>
      <c r="C185" s="34" t="s">
        <v>460</v>
      </c>
      <c r="D185" s="60">
        <v>729.68</v>
      </c>
      <c r="E185" s="60">
        <v>591.88</v>
      </c>
      <c r="F185" s="60">
        <v>530.4</v>
      </c>
      <c r="G185" s="60">
        <v>600.76</v>
      </c>
      <c r="H185" s="60">
        <v>661.76</v>
      </c>
      <c r="I185" s="56">
        <v>641.74</v>
      </c>
      <c r="J185" s="60">
        <v>743.04</v>
      </c>
      <c r="K185" s="60">
        <v>702.41</v>
      </c>
      <c r="L185" s="60">
        <f t="shared" si="73"/>
        <v>695.73</v>
      </c>
      <c r="M185" s="60">
        <f t="shared" si="74"/>
        <v>713.72666666666657</v>
      </c>
      <c r="N185" s="60">
        <f t="shared" si="75"/>
        <v>703.95555555555541</v>
      </c>
      <c r="O185" s="60">
        <f t="shared" si="76"/>
        <v>704.47074074074055</v>
      </c>
      <c r="P185" s="56">
        <f t="shared" si="77"/>
        <v>8019.5529629629618</v>
      </c>
    </row>
    <row r="186" spans="1:16">
      <c r="A186" s="34" t="s">
        <v>461</v>
      </c>
      <c r="B186" s="33" t="s">
        <v>462</v>
      </c>
      <c r="C186" s="34" t="s">
        <v>463</v>
      </c>
      <c r="D186" s="60">
        <v>4771.34</v>
      </c>
      <c r="E186" s="60">
        <v>3511.08</v>
      </c>
      <c r="F186" s="60">
        <v>2747.25</v>
      </c>
      <c r="G186" s="60">
        <v>2982.25</v>
      </c>
      <c r="H186" s="60">
        <v>3104.48</v>
      </c>
      <c r="I186" s="56">
        <v>2937.59</v>
      </c>
      <c r="J186" s="60">
        <v>3331.58</v>
      </c>
      <c r="K186" s="60">
        <v>3018.14</v>
      </c>
      <c r="L186" s="60">
        <f t="shared" si="73"/>
        <v>3095.77</v>
      </c>
      <c r="M186" s="60">
        <f t="shared" si="74"/>
        <v>3148.4966666666664</v>
      </c>
      <c r="N186" s="60">
        <f t="shared" si="75"/>
        <v>3087.4688888888886</v>
      </c>
      <c r="O186" s="60">
        <f t="shared" si="76"/>
        <v>3110.5785185185182</v>
      </c>
      <c r="P186" s="56">
        <f t="shared" si="77"/>
        <v>38846.02407407407</v>
      </c>
    </row>
    <row r="187" spans="1:16">
      <c r="A187" s="34" t="s">
        <v>464</v>
      </c>
      <c r="B187" s="33" t="s">
        <v>465</v>
      </c>
      <c r="C187" s="34" t="s">
        <v>466</v>
      </c>
      <c r="D187" s="60">
        <v>641.55999999999995</v>
      </c>
      <c r="E187" s="60">
        <v>1031.1199999999999</v>
      </c>
      <c r="F187" s="60">
        <v>1231.27</v>
      </c>
      <c r="G187" s="60">
        <v>1350</v>
      </c>
      <c r="H187" s="60">
        <v>1426.36</v>
      </c>
      <c r="I187" s="56">
        <v>1367.42</v>
      </c>
      <c r="J187" s="60">
        <v>1799.35</v>
      </c>
      <c r="K187" s="60">
        <v>1711.66</v>
      </c>
      <c r="L187" s="60">
        <f t="shared" si="73"/>
        <v>1626.1433333333334</v>
      </c>
      <c r="M187" s="60">
        <f t="shared" si="74"/>
        <v>1712.3844444444446</v>
      </c>
      <c r="N187" s="60">
        <f t="shared" si="75"/>
        <v>1683.3959259259261</v>
      </c>
      <c r="O187" s="60">
        <f t="shared" si="76"/>
        <v>1673.9745679012349</v>
      </c>
      <c r="P187" s="56">
        <f t="shared" si="77"/>
        <v>17254.638271604937</v>
      </c>
    </row>
    <row r="188" spans="1:16">
      <c r="A188" s="34" t="s">
        <v>467</v>
      </c>
      <c r="B188" s="33" t="s">
        <v>468</v>
      </c>
      <c r="C188" s="34" t="s">
        <v>469</v>
      </c>
      <c r="D188" s="60"/>
      <c r="E188" s="60">
        <v>46.32</v>
      </c>
      <c r="F188" s="60">
        <v>178.82</v>
      </c>
      <c r="G188" s="60">
        <v>29.98</v>
      </c>
      <c r="H188" s="60">
        <v>1.34</v>
      </c>
      <c r="I188" s="56">
        <v>1.29</v>
      </c>
      <c r="J188" s="60">
        <v>1.48</v>
      </c>
      <c r="K188" s="60">
        <v>1.36</v>
      </c>
      <c r="L188" s="60">
        <f t="shared" si="73"/>
        <v>1.3766666666666667</v>
      </c>
      <c r="M188" s="60">
        <f t="shared" si="74"/>
        <v>1.4055555555555557</v>
      </c>
      <c r="N188" s="60">
        <f t="shared" si="75"/>
        <v>1.3807407407407408</v>
      </c>
      <c r="O188" s="60">
        <f t="shared" si="76"/>
        <v>1.3876543209876544</v>
      </c>
      <c r="P188" s="56">
        <f t="shared" si="77"/>
        <v>266.14061728395069</v>
      </c>
    </row>
    <row r="189" spans="1:16">
      <c r="A189" s="34" t="s">
        <v>470</v>
      </c>
      <c r="B189" s="33" t="s">
        <v>471</v>
      </c>
      <c r="C189" s="34" t="s">
        <v>472</v>
      </c>
      <c r="D189" s="60"/>
      <c r="E189" s="60"/>
      <c r="F189" s="60"/>
      <c r="G189" s="60">
        <v>119.35</v>
      </c>
      <c r="H189" s="60">
        <v>0</v>
      </c>
      <c r="I189" s="56">
        <v>0</v>
      </c>
      <c r="J189" s="60">
        <v>0</v>
      </c>
      <c r="K189" s="60">
        <v>0</v>
      </c>
      <c r="L189" s="60">
        <f t="shared" si="73"/>
        <v>0</v>
      </c>
      <c r="M189" s="60">
        <f t="shared" si="74"/>
        <v>0</v>
      </c>
      <c r="N189" s="60">
        <f t="shared" si="75"/>
        <v>0</v>
      </c>
      <c r="O189" s="60">
        <f t="shared" si="76"/>
        <v>0</v>
      </c>
      <c r="P189" s="56">
        <f t="shared" si="77"/>
        <v>119.35</v>
      </c>
    </row>
    <row r="190" spans="1:16">
      <c r="A190" s="97" t="s">
        <v>473</v>
      </c>
      <c r="B190" s="98" t="s">
        <v>474</v>
      </c>
      <c r="C190" s="97" t="s">
        <v>475</v>
      </c>
      <c r="D190" s="60"/>
      <c r="E190" s="60"/>
      <c r="F190" s="60"/>
      <c r="G190" s="60"/>
      <c r="H190" s="60"/>
      <c r="I190" s="60">
        <v>473.41</v>
      </c>
      <c r="J190" s="60">
        <v>247.7</v>
      </c>
      <c r="K190" s="60">
        <v>232.21</v>
      </c>
      <c r="L190" s="60">
        <f t="shared" si="73"/>
        <v>317.77333333333337</v>
      </c>
      <c r="M190" s="60">
        <f t="shared" si="74"/>
        <v>265.89444444444445</v>
      </c>
      <c r="N190" s="60">
        <f t="shared" si="75"/>
        <v>271.95925925925923</v>
      </c>
      <c r="O190" s="60">
        <f t="shared" si="76"/>
        <v>285.20901234567901</v>
      </c>
      <c r="P190" s="56">
        <f t="shared" si="77"/>
        <v>2094.156049382716</v>
      </c>
    </row>
    <row r="191" spans="1:16">
      <c r="A191" s="97" t="s">
        <v>476</v>
      </c>
      <c r="B191" s="98" t="s">
        <v>477</v>
      </c>
      <c r="C191" s="97" t="s">
        <v>478</v>
      </c>
      <c r="D191" s="60"/>
      <c r="E191" s="60"/>
      <c r="F191" s="60"/>
      <c r="G191" s="60"/>
      <c r="H191" s="60"/>
      <c r="I191" s="60"/>
      <c r="J191" s="60"/>
      <c r="K191" s="60">
        <v>132.63999999999999</v>
      </c>
      <c r="L191" s="60">
        <v>130</v>
      </c>
      <c r="M191" s="60">
        <f>L191</f>
        <v>130</v>
      </c>
      <c r="N191" s="60">
        <f>M191</f>
        <v>130</v>
      </c>
      <c r="O191" s="60">
        <f>N191</f>
        <v>130</v>
      </c>
      <c r="P191" s="56">
        <f t="shared" si="77"/>
        <v>652.64</v>
      </c>
    </row>
    <row r="192" spans="1:16">
      <c r="A192" s="52" t="s">
        <v>479</v>
      </c>
      <c r="B192" s="33"/>
      <c r="C192" s="57" t="s">
        <v>480</v>
      </c>
      <c r="D192" s="58">
        <f t="shared" ref="D192:P192" si="78">SUM(D193:D209)</f>
        <v>42937.830000000009</v>
      </c>
      <c r="E192" s="58">
        <f t="shared" si="78"/>
        <v>41567.340000000004</v>
      </c>
      <c r="F192" s="58">
        <f t="shared" si="78"/>
        <v>44337.75</v>
      </c>
      <c r="G192" s="58">
        <f t="shared" si="78"/>
        <v>47420.130000000005</v>
      </c>
      <c r="H192" s="58">
        <f t="shared" si="78"/>
        <v>46182.14</v>
      </c>
      <c r="I192" s="58">
        <f t="shared" si="78"/>
        <v>42182.79</v>
      </c>
      <c r="J192" s="58">
        <f t="shared" si="78"/>
        <v>46965.869999999995</v>
      </c>
      <c r="K192" s="58">
        <f t="shared" si="78"/>
        <v>42237.87000000001</v>
      </c>
      <c r="L192" s="58">
        <f t="shared" si="78"/>
        <v>43795.51</v>
      </c>
      <c r="M192" s="58">
        <f t="shared" si="78"/>
        <v>44333.083333333343</v>
      </c>
      <c r="N192" s="58">
        <f t="shared" si="78"/>
        <v>43455.487777777787</v>
      </c>
      <c r="O192" s="58">
        <f t="shared" si="78"/>
        <v>43861.360370370363</v>
      </c>
      <c r="P192" s="58">
        <f t="shared" si="78"/>
        <v>529277.16148148151</v>
      </c>
    </row>
    <row r="193" spans="1:16">
      <c r="A193" s="34" t="s">
        <v>481</v>
      </c>
      <c r="B193" s="33" t="s">
        <v>482</v>
      </c>
      <c r="C193" s="34" t="s">
        <v>483</v>
      </c>
      <c r="D193" s="60">
        <v>123.78</v>
      </c>
      <c r="E193" s="60">
        <v>53.29</v>
      </c>
      <c r="F193" s="60">
        <v>109.96</v>
      </c>
      <c r="G193" s="60">
        <v>234.67</v>
      </c>
      <c r="H193" s="60">
        <v>233.15</v>
      </c>
      <c r="I193" s="56">
        <v>174.34</v>
      </c>
      <c r="J193" s="60">
        <v>135.47</v>
      </c>
      <c r="K193" s="60">
        <v>179.95</v>
      </c>
      <c r="L193" s="60">
        <f t="shared" ref="L193:L241" si="79">SUM(I193:K193)/3</f>
        <v>163.25333333333333</v>
      </c>
      <c r="M193" s="60">
        <f t="shared" ref="M193:M209" si="80">SUM(J193:L193)/3</f>
        <v>159.55777777777777</v>
      </c>
      <c r="N193" s="60">
        <f t="shared" ref="N193:N209" si="81">SUM(K193:M193)/3</f>
        <v>167.58703703703702</v>
      </c>
      <c r="O193" s="60">
        <f t="shared" ref="O193:O209" si="82">SUM(L193:N193)/3</f>
        <v>163.46604938271605</v>
      </c>
      <c r="P193" s="56">
        <f t="shared" si="77"/>
        <v>1898.4741975308639</v>
      </c>
    </row>
    <row r="194" spans="1:16">
      <c r="A194" s="34" t="s">
        <v>484</v>
      </c>
      <c r="B194" s="33" t="s">
        <v>485</v>
      </c>
      <c r="C194" s="34" t="s">
        <v>486</v>
      </c>
      <c r="D194" s="60">
        <v>7343.13</v>
      </c>
      <c r="E194" s="60">
        <v>8907.59</v>
      </c>
      <c r="F194" s="60">
        <v>12778.84</v>
      </c>
      <c r="G194" s="60">
        <v>13413.08</v>
      </c>
      <c r="H194" s="60">
        <v>10551.9</v>
      </c>
      <c r="I194" s="56">
        <v>8544.76</v>
      </c>
      <c r="J194" s="60">
        <v>8394.9699999999993</v>
      </c>
      <c r="K194" s="60">
        <v>6788.87</v>
      </c>
      <c r="L194" s="60">
        <f t="shared" si="79"/>
        <v>7909.5333333333328</v>
      </c>
      <c r="M194" s="60">
        <f t="shared" si="80"/>
        <v>7697.7911111111107</v>
      </c>
      <c r="N194" s="60">
        <f t="shared" si="81"/>
        <v>7465.3981481481469</v>
      </c>
      <c r="O194" s="60">
        <f t="shared" si="82"/>
        <v>7690.9075308641959</v>
      </c>
      <c r="P194" s="56">
        <f t="shared" si="77"/>
        <v>107486.77012345679</v>
      </c>
    </row>
    <row r="195" spans="1:16">
      <c r="A195" s="34" t="s">
        <v>487</v>
      </c>
      <c r="B195" s="33" t="s">
        <v>488</v>
      </c>
      <c r="C195" s="34" t="s">
        <v>489</v>
      </c>
      <c r="D195" s="60">
        <v>1608.37</v>
      </c>
      <c r="E195" s="60">
        <v>1152.5899999999999</v>
      </c>
      <c r="F195" s="60">
        <v>1453.7</v>
      </c>
      <c r="G195" s="60">
        <v>1975.61</v>
      </c>
      <c r="H195" s="60">
        <v>2086.31</v>
      </c>
      <c r="I195" s="56">
        <v>1957.14</v>
      </c>
      <c r="J195" s="60">
        <v>2268.06</v>
      </c>
      <c r="K195" s="60">
        <v>2275.96</v>
      </c>
      <c r="L195" s="60">
        <f t="shared" si="79"/>
        <v>2167.0533333333333</v>
      </c>
      <c r="M195" s="60">
        <f t="shared" si="80"/>
        <v>2237.0244444444447</v>
      </c>
      <c r="N195" s="60">
        <f t="shared" si="81"/>
        <v>2226.6792592592592</v>
      </c>
      <c r="O195" s="60">
        <f t="shared" si="82"/>
        <v>2210.2523456790127</v>
      </c>
      <c r="P195" s="56">
        <f t="shared" si="77"/>
        <v>23618.749382716047</v>
      </c>
    </row>
    <row r="196" spans="1:16">
      <c r="A196" s="34" t="s">
        <v>490</v>
      </c>
      <c r="B196" s="33" t="s">
        <v>491</v>
      </c>
      <c r="C196" s="34" t="s">
        <v>492</v>
      </c>
      <c r="D196" s="60">
        <v>114.04</v>
      </c>
      <c r="E196" s="60">
        <v>86.53</v>
      </c>
      <c r="F196" s="60">
        <v>68.180000000000007</v>
      </c>
      <c r="G196" s="60">
        <v>69.92</v>
      </c>
      <c r="H196" s="60">
        <v>42.05</v>
      </c>
      <c r="I196" s="56">
        <v>29.07</v>
      </c>
      <c r="J196" s="60">
        <v>27.62</v>
      </c>
      <c r="K196" s="60">
        <v>32.299999999999997</v>
      </c>
      <c r="L196" s="60">
        <f t="shared" si="79"/>
        <v>29.66333333333333</v>
      </c>
      <c r="M196" s="60">
        <f t="shared" si="80"/>
        <v>29.861111111111111</v>
      </c>
      <c r="N196" s="60">
        <f t="shared" si="81"/>
        <v>30.608148148148146</v>
      </c>
      <c r="O196" s="60">
        <f t="shared" si="82"/>
        <v>30.044197530864196</v>
      </c>
      <c r="P196" s="56">
        <f t="shared" si="77"/>
        <v>589.88679012345688</v>
      </c>
    </row>
    <row r="197" spans="1:16">
      <c r="A197" s="34" t="s">
        <v>493</v>
      </c>
      <c r="B197" s="33" t="s">
        <v>494</v>
      </c>
      <c r="C197" s="34" t="s">
        <v>495</v>
      </c>
      <c r="D197" s="60">
        <v>729.88</v>
      </c>
      <c r="E197" s="60">
        <v>129.07</v>
      </c>
      <c r="F197" s="60">
        <v>417.17</v>
      </c>
      <c r="G197" s="60">
        <v>554.87</v>
      </c>
      <c r="H197" s="60">
        <v>565.97</v>
      </c>
      <c r="I197" s="56">
        <v>503.12</v>
      </c>
      <c r="J197" s="60">
        <v>534.12</v>
      </c>
      <c r="K197" s="60">
        <v>536.13</v>
      </c>
      <c r="L197" s="60">
        <f t="shared" si="79"/>
        <v>524.45666666666659</v>
      </c>
      <c r="M197" s="60">
        <f t="shared" si="80"/>
        <v>531.56888888888886</v>
      </c>
      <c r="N197" s="60">
        <f t="shared" si="81"/>
        <v>530.71851851851852</v>
      </c>
      <c r="O197" s="60">
        <f t="shared" si="82"/>
        <v>528.9146913580247</v>
      </c>
      <c r="P197" s="56">
        <f t="shared" si="77"/>
        <v>6085.9887654320992</v>
      </c>
    </row>
    <row r="198" spans="1:16">
      <c r="A198" s="34" t="s">
        <v>496</v>
      </c>
      <c r="B198" s="33" t="s">
        <v>497</v>
      </c>
      <c r="C198" s="34" t="s">
        <v>498</v>
      </c>
      <c r="D198" s="60">
        <v>1180.78</v>
      </c>
      <c r="E198" s="60">
        <v>1112.6400000000001</v>
      </c>
      <c r="F198" s="60">
        <v>1089.1600000000001</v>
      </c>
      <c r="G198" s="60">
        <v>1182.57</v>
      </c>
      <c r="H198" s="60">
        <v>1253.03</v>
      </c>
      <c r="I198" s="56">
        <v>1202.9000000000001</v>
      </c>
      <c r="J198" s="60">
        <v>1376</v>
      </c>
      <c r="K198" s="60">
        <v>1000.83</v>
      </c>
      <c r="L198" s="60">
        <f t="shared" si="79"/>
        <v>1193.2433333333333</v>
      </c>
      <c r="M198" s="60">
        <f t="shared" si="80"/>
        <v>1190.0244444444445</v>
      </c>
      <c r="N198" s="60">
        <f t="shared" si="81"/>
        <v>1128.0325925925927</v>
      </c>
      <c r="O198" s="60">
        <f t="shared" si="82"/>
        <v>1170.4334567901235</v>
      </c>
      <c r="P198" s="56">
        <f t="shared" si="77"/>
        <v>14079.643827160497</v>
      </c>
    </row>
    <row r="199" spans="1:16">
      <c r="A199" s="34" t="s">
        <v>499</v>
      </c>
      <c r="B199" s="33" t="s">
        <v>500</v>
      </c>
      <c r="C199" s="34" t="s">
        <v>501</v>
      </c>
      <c r="D199" s="60">
        <v>2.4500000000000002</v>
      </c>
      <c r="E199" s="60">
        <v>2.34</v>
      </c>
      <c r="F199" s="60">
        <v>2.31</v>
      </c>
      <c r="G199" s="60">
        <v>2.54</v>
      </c>
      <c r="H199" s="60">
        <v>7.19</v>
      </c>
      <c r="I199" s="56">
        <v>15.37</v>
      </c>
      <c r="J199" s="60">
        <v>17.690000000000001</v>
      </c>
      <c r="K199" s="60">
        <v>16.27</v>
      </c>
      <c r="L199" s="60">
        <f t="shared" si="79"/>
        <v>16.443333333333332</v>
      </c>
      <c r="M199" s="60">
        <f t="shared" si="80"/>
        <v>16.801111111111112</v>
      </c>
      <c r="N199" s="60">
        <f t="shared" si="81"/>
        <v>16.504814814814814</v>
      </c>
      <c r="O199" s="60">
        <f t="shared" si="82"/>
        <v>16.583086419753084</v>
      </c>
      <c r="P199" s="56">
        <f t="shared" si="77"/>
        <v>132.49234567901232</v>
      </c>
    </row>
    <row r="200" spans="1:16">
      <c r="A200" s="34" t="s">
        <v>502</v>
      </c>
      <c r="B200" s="33" t="s">
        <v>503</v>
      </c>
      <c r="C200" s="34" t="s">
        <v>504</v>
      </c>
      <c r="D200" s="60">
        <v>3496.2</v>
      </c>
      <c r="E200" s="60">
        <v>3290.76</v>
      </c>
      <c r="F200" s="60">
        <v>3214.17</v>
      </c>
      <c r="G200" s="60">
        <v>3484.41</v>
      </c>
      <c r="H200" s="60">
        <v>3694.49</v>
      </c>
      <c r="I200" s="56">
        <v>3545.57</v>
      </c>
      <c r="J200" s="60">
        <v>4103.76</v>
      </c>
      <c r="K200" s="60">
        <v>3778.68</v>
      </c>
      <c r="L200" s="60">
        <f t="shared" si="79"/>
        <v>3809.3366666666666</v>
      </c>
      <c r="M200" s="60">
        <f t="shared" si="80"/>
        <v>3897.258888888889</v>
      </c>
      <c r="N200" s="60">
        <f t="shared" si="81"/>
        <v>3828.4251851851855</v>
      </c>
      <c r="O200" s="60">
        <f t="shared" si="82"/>
        <v>3845.0069135802473</v>
      </c>
      <c r="P200" s="56">
        <f t="shared" si="77"/>
        <v>43988.067654320992</v>
      </c>
    </row>
    <row r="201" spans="1:16">
      <c r="A201" s="34" t="s">
        <v>505</v>
      </c>
      <c r="B201" s="33" t="s">
        <v>506</v>
      </c>
      <c r="C201" s="34" t="s">
        <v>507</v>
      </c>
      <c r="D201" s="60">
        <v>781.22</v>
      </c>
      <c r="E201" s="60">
        <v>689.46</v>
      </c>
      <c r="F201" s="60">
        <v>663.25</v>
      </c>
      <c r="G201" s="60">
        <v>685.59</v>
      </c>
      <c r="H201" s="60">
        <v>650.70000000000005</v>
      </c>
      <c r="I201" s="56">
        <v>520.67999999999995</v>
      </c>
      <c r="J201" s="60">
        <v>604.29</v>
      </c>
      <c r="K201" s="60">
        <v>460.94</v>
      </c>
      <c r="L201" s="60">
        <f t="shared" si="79"/>
        <v>528.63666666666666</v>
      </c>
      <c r="M201" s="60">
        <f t="shared" si="80"/>
        <v>531.28888888888889</v>
      </c>
      <c r="N201" s="60">
        <f t="shared" si="81"/>
        <v>506.9551851851852</v>
      </c>
      <c r="O201" s="60">
        <f t="shared" si="82"/>
        <v>522.29358024691362</v>
      </c>
      <c r="P201" s="56">
        <f t="shared" si="77"/>
        <v>7145.304320987655</v>
      </c>
    </row>
    <row r="202" spans="1:16">
      <c r="A202" s="34" t="s">
        <v>508</v>
      </c>
      <c r="B202" s="33" t="s">
        <v>509</v>
      </c>
      <c r="C202" s="34" t="s">
        <v>510</v>
      </c>
      <c r="D202" s="60">
        <v>1052.23</v>
      </c>
      <c r="E202" s="60">
        <v>1092.05</v>
      </c>
      <c r="F202" s="60">
        <v>1068.73</v>
      </c>
      <c r="G202" s="60">
        <v>1160.08</v>
      </c>
      <c r="H202" s="60">
        <v>1229.29</v>
      </c>
      <c r="I202" s="56">
        <v>1180.1500000000001</v>
      </c>
      <c r="J202" s="60">
        <v>1365.57</v>
      </c>
      <c r="K202" s="60">
        <v>1257.8699999999999</v>
      </c>
      <c r="L202" s="60">
        <f t="shared" si="79"/>
        <v>1267.8633333333335</v>
      </c>
      <c r="M202" s="60">
        <f t="shared" si="80"/>
        <v>1297.1011111111111</v>
      </c>
      <c r="N202" s="60">
        <f t="shared" si="81"/>
        <v>1274.2781481481481</v>
      </c>
      <c r="O202" s="60">
        <f t="shared" si="82"/>
        <v>1279.7475308641976</v>
      </c>
      <c r="P202" s="56">
        <f t="shared" si="77"/>
        <v>14524.960123456791</v>
      </c>
    </row>
    <row r="203" spans="1:16">
      <c r="A203" s="34" t="s">
        <v>511</v>
      </c>
      <c r="B203" s="33" t="s">
        <v>512</v>
      </c>
      <c r="C203" s="34" t="s">
        <v>513</v>
      </c>
      <c r="D203" s="60">
        <v>11007.77</v>
      </c>
      <c r="E203" s="60">
        <v>10359.52</v>
      </c>
      <c r="F203" s="60">
        <v>10118.450000000001</v>
      </c>
      <c r="G203" s="60">
        <v>10880.89</v>
      </c>
      <c r="H203" s="60">
        <v>11473.96</v>
      </c>
      <c r="I203" s="56">
        <v>11010.82</v>
      </c>
      <c r="J203" s="60">
        <v>12743.99</v>
      </c>
      <c r="K203" s="60">
        <v>11734.43</v>
      </c>
      <c r="L203" s="60">
        <f t="shared" si="79"/>
        <v>11829.746666666666</v>
      </c>
      <c r="M203" s="60">
        <f t="shared" si="80"/>
        <v>12102.722222222221</v>
      </c>
      <c r="N203" s="60">
        <f t="shared" si="81"/>
        <v>11888.966296296296</v>
      </c>
      <c r="O203" s="60">
        <f t="shared" si="82"/>
        <v>11940.478395061727</v>
      </c>
      <c r="P203" s="56">
        <f t="shared" si="77"/>
        <v>137091.74358024693</v>
      </c>
    </row>
    <row r="204" spans="1:16">
      <c r="A204" s="34" t="s">
        <v>514</v>
      </c>
      <c r="B204" s="33" t="s">
        <v>515</v>
      </c>
      <c r="C204" s="34" t="s">
        <v>516</v>
      </c>
      <c r="D204" s="60">
        <v>12123.26</v>
      </c>
      <c r="E204" s="60">
        <v>11410.92</v>
      </c>
      <c r="F204" s="60">
        <v>11145.3</v>
      </c>
      <c r="G204" s="60">
        <v>12082.4</v>
      </c>
      <c r="H204" s="60">
        <v>12810.84</v>
      </c>
      <c r="I204" s="56">
        <v>12294.45</v>
      </c>
      <c r="J204" s="60">
        <v>14230.01</v>
      </c>
      <c r="K204" s="60">
        <v>13102.79</v>
      </c>
      <c r="L204" s="60">
        <f t="shared" si="79"/>
        <v>13209.083333333334</v>
      </c>
      <c r="M204" s="60">
        <f t="shared" si="80"/>
        <v>13513.961111111113</v>
      </c>
      <c r="N204" s="60">
        <f t="shared" si="81"/>
        <v>13275.278148148151</v>
      </c>
      <c r="O204" s="60">
        <f t="shared" si="82"/>
        <v>13332.774197530865</v>
      </c>
      <c r="P204" s="56">
        <f t="shared" si="77"/>
        <v>152531.06679012347</v>
      </c>
    </row>
    <row r="205" spans="1:16">
      <c r="A205" s="34" t="s">
        <v>517</v>
      </c>
      <c r="B205" s="33" t="s">
        <v>518</v>
      </c>
      <c r="C205" s="34" t="s">
        <v>519</v>
      </c>
      <c r="D205" s="60">
        <v>46.87</v>
      </c>
      <c r="E205" s="60">
        <v>44.83</v>
      </c>
      <c r="F205" s="60">
        <v>44.36</v>
      </c>
      <c r="G205" s="60">
        <v>48.64</v>
      </c>
      <c r="H205" s="60">
        <v>51.39</v>
      </c>
      <c r="I205" s="56">
        <v>49.26</v>
      </c>
      <c r="J205" s="60">
        <v>56.71</v>
      </c>
      <c r="K205" s="60">
        <v>52.15</v>
      </c>
      <c r="L205" s="60">
        <f t="shared" si="79"/>
        <v>52.706666666666671</v>
      </c>
      <c r="M205" s="60">
        <f t="shared" si="80"/>
        <v>53.855555555555554</v>
      </c>
      <c r="N205" s="60">
        <f t="shared" si="81"/>
        <v>52.904074074074082</v>
      </c>
      <c r="O205" s="60">
        <f t="shared" si="82"/>
        <v>53.155432098765438</v>
      </c>
      <c r="P205" s="56">
        <f t="shared" si="77"/>
        <v>606.83172839506165</v>
      </c>
    </row>
    <row r="206" spans="1:16">
      <c r="A206" s="34" t="s">
        <v>520</v>
      </c>
      <c r="B206" s="33" t="s">
        <v>521</v>
      </c>
      <c r="C206" s="34" t="s">
        <v>522</v>
      </c>
      <c r="D206" s="60">
        <v>685.32</v>
      </c>
      <c r="E206" s="60">
        <v>632.22</v>
      </c>
      <c r="F206" s="60">
        <v>472.58</v>
      </c>
      <c r="G206" s="60">
        <v>464.81</v>
      </c>
      <c r="H206" s="60">
        <v>492.87</v>
      </c>
      <c r="I206" s="56">
        <v>320</v>
      </c>
      <c r="J206" s="60">
        <v>195.42</v>
      </c>
      <c r="K206" s="60">
        <v>180.16</v>
      </c>
      <c r="L206" s="60">
        <f t="shared" si="79"/>
        <v>231.85999999999999</v>
      </c>
      <c r="M206" s="60">
        <f t="shared" si="80"/>
        <v>202.48</v>
      </c>
      <c r="N206" s="60">
        <f t="shared" si="81"/>
        <v>204.83333333333334</v>
      </c>
      <c r="O206" s="60">
        <f t="shared" si="82"/>
        <v>213.05777777777777</v>
      </c>
      <c r="P206" s="56">
        <f t="shared" si="77"/>
        <v>4295.6111111111113</v>
      </c>
    </row>
    <row r="207" spans="1:16">
      <c r="A207" s="34" t="s">
        <v>523</v>
      </c>
      <c r="B207" s="33" t="s">
        <v>524</v>
      </c>
      <c r="C207" s="34" t="s">
        <v>525</v>
      </c>
      <c r="D207" s="60">
        <v>88.08</v>
      </c>
      <c r="E207" s="60">
        <v>84.25</v>
      </c>
      <c r="F207" s="60">
        <v>83.36</v>
      </c>
      <c r="G207" s="60">
        <v>91.41</v>
      </c>
      <c r="H207" s="60">
        <v>96.57</v>
      </c>
      <c r="I207" s="56">
        <v>92.59</v>
      </c>
      <c r="J207" s="60">
        <v>106.56</v>
      </c>
      <c r="K207" s="60">
        <v>98</v>
      </c>
      <c r="L207" s="60">
        <f t="shared" si="79"/>
        <v>99.05</v>
      </c>
      <c r="M207" s="60">
        <f t="shared" si="80"/>
        <v>101.20333333333333</v>
      </c>
      <c r="N207" s="60">
        <f t="shared" si="81"/>
        <v>99.417777777777772</v>
      </c>
      <c r="O207" s="60">
        <f t="shared" si="82"/>
        <v>99.890370370370363</v>
      </c>
      <c r="P207" s="56">
        <f t="shared" si="77"/>
        <v>1140.3814814814814</v>
      </c>
    </row>
    <row r="208" spans="1:16">
      <c r="A208" s="34" t="s">
        <v>526</v>
      </c>
      <c r="B208" s="33" t="s">
        <v>527</v>
      </c>
      <c r="C208" s="34" t="s">
        <v>528</v>
      </c>
      <c r="D208" s="60">
        <v>634.62</v>
      </c>
      <c r="E208" s="60">
        <v>598.45000000000005</v>
      </c>
      <c r="F208" s="60">
        <v>586.88</v>
      </c>
      <c r="G208" s="60">
        <v>637.04999999999995</v>
      </c>
      <c r="H208" s="60">
        <v>675.45</v>
      </c>
      <c r="I208" s="56">
        <v>647.73</v>
      </c>
      <c r="J208" s="60">
        <v>749.1</v>
      </c>
      <c r="K208" s="60">
        <v>690.55</v>
      </c>
      <c r="L208" s="60">
        <f t="shared" si="79"/>
        <v>695.79333333333341</v>
      </c>
      <c r="M208" s="60">
        <f t="shared" si="80"/>
        <v>711.81444444444458</v>
      </c>
      <c r="N208" s="60">
        <f t="shared" si="81"/>
        <v>699.38592592592602</v>
      </c>
      <c r="O208" s="60">
        <f t="shared" si="82"/>
        <v>702.33123456790133</v>
      </c>
      <c r="P208" s="56">
        <f t="shared" si="77"/>
        <v>8029.1549382716048</v>
      </c>
    </row>
    <row r="209" spans="1:16">
      <c r="A209" s="34" t="s">
        <v>529</v>
      </c>
      <c r="B209" s="33" t="s">
        <v>530</v>
      </c>
      <c r="C209" s="34" t="s">
        <v>531</v>
      </c>
      <c r="D209" s="60">
        <v>1919.83</v>
      </c>
      <c r="E209" s="60">
        <v>1920.83</v>
      </c>
      <c r="F209" s="60">
        <v>1021.35</v>
      </c>
      <c r="G209" s="60">
        <v>451.59</v>
      </c>
      <c r="H209" s="60">
        <v>266.98</v>
      </c>
      <c r="I209" s="56">
        <v>94.84</v>
      </c>
      <c r="J209" s="60">
        <v>56.53</v>
      </c>
      <c r="K209" s="60">
        <v>51.99</v>
      </c>
      <c r="L209" s="60">
        <f t="shared" si="79"/>
        <v>67.786666666666676</v>
      </c>
      <c r="M209" s="60">
        <f t="shared" si="80"/>
        <v>58.768888888888888</v>
      </c>
      <c r="N209" s="60">
        <f t="shared" si="81"/>
        <v>59.515185185185182</v>
      </c>
      <c r="O209" s="60">
        <f t="shared" si="82"/>
        <v>62.023580246913582</v>
      </c>
      <c r="P209" s="56">
        <f t="shared" si="77"/>
        <v>6032.0343209876537</v>
      </c>
    </row>
    <row r="210" spans="1:16">
      <c r="A210" s="52" t="s">
        <v>532</v>
      </c>
      <c r="B210" s="33"/>
      <c r="C210" s="57" t="s">
        <v>533</v>
      </c>
      <c r="D210" s="58">
        <f t="shared" ref="D210:P210" si="83">SUM(D211:D240)</f>
        <v>125895.33000000002</v>
      </c>
      <c r="E210" s="58">
        <f t="shared" si="83"/>
        <v>129907.96</v>
      </c>
      <c r="F210" s="58">
        <f t="shared" si="83"/>
        <v>107823.34</v>
      </c>
      <c r="G210" s="58">
        <f t="shared" si="83"/>
        <v>132134.93999999997</v>
      </c>
      <c r="H210" s="58">
        <f t="shared" si="83"/>
        <v>135455.91</v>
      </c>
      <c r="I210" s="58">
        <f t="shared" si="83"/>
        <v>124626.02000000002</v>
      </c>
      <c r="J210" s="58">
        <f t="shared" si="83"/>
        <v>130091.67000000001</v>
      </c>
      <c r="K210" s="58">
        <f t="shared" si="83"/>
        <v>124534.09000000003</v>
      </c>
      <c r="L210" s="58">
        <f t="shared" si="83"/>
        <v>114890.74999999999</v>
      </c>
      <c r="M210" s="58">
        <f t="shared" si="83"/>
        <v>116960.88666666667</v>
      </c>
      <c r="N210" s="58">
        <f t="shared" si="83"/>
        <v>117294.22555555553</v>
      </c>
      <c r="O210" s="58">
        <f t="shared" si="83"/>
        <v>116072.90407407407</v>
      </c>
      <c r="P210" s="58">
        <f t="shared" si="83"/>
        <v>1475688.0262962959</v>
      </c>
    </row>
    <row r="211" spans="1:16">
      <c r="A211" s="34" t="s">
        <v>534</v>
      </c>
      <c r="B211" s="33" t="s">
        <v>173</v>
      </c>
      <c r="C211" s="34" t="s">
        <v>535</v>
      </c>
      <c r="D211" s="58">
        <v>34515.040000000001</v>
      </c>
      <c r="E211" s="58">
        <v>58533.84</v>
      </c>
      <c r="F211" s="58">
        <v>40558.080000000002</v>
      </c>
      <c r="G211" s="58">
        <v>41536.550000000003</v>
      </c>
      <c r="H211" s="58">
        <v>52528.37</v>
      </c>
      <c r="I211" s="58">
        <v>35174.370000000003</v>
      </c>
      <c r="J211" s="58">
        <v>34923.699999999997</v>
      </c>
      <c r="K211" s="58">
        <v>27503.05</v>
      </c>
      <c r="L211" s="60">
        <v>23000</v>
      </c>
      <c r="M211" s="60">
        <f>L211</f>
        <v>23000</v>
      </c>
      <c r="N211" s="60">
        <f>M211</f>
        <v>23000</v>
      </c>
      <c r="O211" s="60">
        <v>22678.95</v>
      </c>
      <c r="P211" s="56">
        <f t="shared" si="77"/>
        <v>416951.95</v>
      </c>
    </row>
    <row r="212" spans="1:16">
      <c r="A212" s="34" t="s">
        <v>536</v>
      </c>
      <c r="B212" s="33" t="s">
        <v>537</v>
      </c>
      <c r="C212" s="34" t="s">
        <v>538</v>
      </c>
      <c r="D212" s="56">
        <v>1543.98</v>
      </c>
      <c r="E212" s="56">
        <v>1500.06</v>
      </c>
      <c r="F212" s="56">
        <v>1578.57</v>
      </c>
      <c r="G212" s="56">
        <v>1921.09</v>
      </c>
      <c r="H212" s="56">
        <v>2280.46</v>
      </c>
      <c r="I212" s="56">
        <v>2222.0700000000002</v>
      </c>
      <c r="J212" s="56">
        <v>3167.31</v>
      </c>
      <c r="K212" s="60">
        <v>3215.33</v>
      </c>
      <c r="L212" s="60">
        <f t="shared" si="79"/>
        <v>2868.2366666666662</v>
      </c>
      <c r="M212" s="60">
        <f t="shared" ref="M212:O216" si="84">SUM(J212:L212)/3</f>
        <v>3083.6255555555549</v>
      </c>
      <c r="N212" s="60">
        <f t="shared" si="84"/>
        <v>3055.7307407407402</v>
      </c>
      <c r="O212" s="60">
        <f t="shared" si="84"/>
        <v>3002.5309876543201</v>
      </c>
      <c r="P212" s="56">
        <f t="shared" si="77"/>
        <v>29438.993950617281</v>
      </c>
    </row>
    <row r="213" spans="1:16">
      <c r="A213" s="34" t="s">
        <v>539</v>
      </c>
      <c r="B213" s="33" t="s">
        <v>126</v>
      </c>
      <c r="C213" s="34" t="s">
        <v>540</v>
      </c>
      <c r="D213" s="56">
        <v>5091.5200000000004</v>
      </c>
      <c r="E213" s="56">
        <v>4825.01</v>
      </c>
      <c r="F213" s="56">
        <v>6833.3</v>
      </c>
      <c r="G213" s="56">
        <v>4320.05</v>
      </c>
      <c r="H213" s="56">
        <v>5520.93</v>
      </c>
      <c r="I213" s="56">
        <v>5343.53</v>
      </c>
      <c r="J213" s="56">
        <v>7080.82</v>
      </c>
      <c r="K213" s="60">
        <v>5665.73</v>
      </c>
      <c r="L213" s="60">
        <f t="shared" si="79"/>
        <v>6030.0266666666657</v>
      </c>
      <c r="M213" s="60">
        <f t="shared" si="84"/>
        <v>6258.858888888888</v>
      </c>
      <c r="N213" s="60">
        <f t="shared" si="84"/>
        <v>5984.8718518518508</v>
      </c>
      <c r="O213" s="60">
        <f t="shared" si="84"/>
        <v>6091.2524691358012</v>
      </c>
      <c r="P213" s="56">
        <f t="shared" si="77"/>
        <v>69045.899876543204</v>
      </c>
    </row>
    <row r="214" spans="1:16">
      <c r="A214" s="34" t="s">
        <v>541</v>
      </c>
      <c r="B214" s="33" t="s">
        <v>542</v>
      </c>
      <c r="C214" s="34" t="s">
        <v>543</v>
      </c>
      <c r="D214" s="56">
        <v>524.49</v>
      </c>
      <c r="E214" s="56">
        <v>772.25</v>
      </c>
      <c r="F214" s="56">
        <v>1095.77</v>
      </c>
      <c r="G214" s="56">
        <v>1519.09</v>
      </c>
      <c r="H214" s="56">
        <v>1430.7</v>
      </c>
      <c r="I214" s="56">
        <v>1140.08</v>
      </c>
      <c r="J214" s="56">
        <v>1504.38</v>
      </c>
      <c r="K214" s="60">
        <v>1224.9100000000001</v>
      </c>
      <c r="L214" s="60">
        <f t="shared" si="79"/>
        <v>1289.79</v>
      </c>
      <c r="M214" s="60">
        <f t="shared" si="84"/>
        <v>1339.6933333333334</v>
      </c>
      <c r="N214" s="60">
        <f t="shared" si="84"/>
        <v>1284.7977777777778</v>
      </c>
      <c r="O214" s="60">
        <f t="shared" si="84"/>
        <v>1304.7603703703705</v>
      </c>
      <c r="P214" s="56">
        <f t="shared" si="77"/>
        <v>14430.711481481479</v>
      </c>
    </row>
    <row r="215" spans="1:16">
      <c r="A215" s="34" t="s">
        <v>544</v>
      </c>
      <c r="B215" s="33" t="s">
        <v>545</v>
      </c>
      <c r="C215" s="34" t="s">
        <v>546</v>
      </c>
      <c r="D215" s="56">
        <v>194.52</v>
      </c>
      <c r="E215" s="56">
        <v>178.25</v>
      </c>
      <c r="F215" s="56">
        <v>126.12</v>
      </c>
      <c r="G215" s="56">
        <v>199.21</v>
      </c>
      <c r="H215" s="56">
        <v>275.11</v>
      </c>
      <c r="I215" s="56">
        <v>381.5</v>
      </c>
      <c r="J215" s="56">
        <v>494.72</v>
      </c>
      <c r="K215" s="60">
        <v>463.38</v>
      </c>
      <c r="L215" s="60">
        <f t="shared" si="79"/>
        <v>446.5333333333333</v>
      </c>
      <c r="M215" s="60">
        <f t="shared" si="84"/>
        <v>468.21111111111105</v>
      </c>
      <c r="N215" s="60">
        <f t="shared" si="84"/>
        <v>459.37481481481478</v>
      </c>
      <c r="O215" s="60">
        <f t="shared" si="84"/>
        <v>458.03975308641969</v>
      </c>
      <c r="P215" s="56">
        <f t="shared" si="77"/>
        <v>4144.9690123456785</v>
      </c>
    </row>
    <row r="216" spans="1:16">
      <c r="A216" s="34" t="s">
        <v>547</v>
      </c>
      <c r="B216" s="33" t="s">
        <v>144</v>
      </c>
      <c r="C216" s="34" t="s">
        <v>548</v>
      </c>
      <c r="D216" s="56">
        <v>1297.3399999999999</v>
      </c>
      <c r="E216" s="56">
        <v>1211.98</v>
      </c>
      <c r="F216" s="56">
        <v>1189.6500000000001</v>
      </c>
      <c r="G216" s="56">
        <v>1280.56</v>
      </c>
      <c r="H216" s="56">
        <v>1429.21</v>
      </c>
      <c r="I216" s="56">
        <v>1246.6500000000001</v>
      </c>
      <c r="J216" s="56">
        <v>1539.2</v>
      </c>
      <c r="K216" s="60">
        <v>1469.4</v>
      </c>
      <c r="L216" s="60">
        <f t="shared" si="79"/>
        <v>1418.4166666666667</v>
      </c>
      <c r="M216" s="60">
        <f t="shared" si="84"/>
        <v>1475.6722222222224</v>
      </c>
      <c r="N216" s="60">
        <f t="shared" si="84"/>
        <v>1454.4962962962964</v>
      </c>
      <c r="O216" s="60">
        <f t="shared" si="84"/>
        <v>1449.5283950617286</v>
      </c>
      <c r="P216" s="56">
        <f t="shared" si="77"/>
        <v>16462.103580246912</v>
      </c>
    </row>
    <row r="217" spans="1:16">
      <c r="A217" s="34" t="s">
        <v>549</v>
      </c>
      <c r="B217" s="33" t="s">
        <v>550</v>
      </c>
      <c r="C217" s="34" t="s">
        <v>551</v>
      </c>
      <c r="D217" s="56">
        <v>719.22</v>
      </c>
      <c r="E217" s="56">
        <v>527.49</v>
      </c>
      <c r="F217" s="56">
        <v>335.01</v>
      </c>
      <c r="G217" s="56">
        <v>4.04</v>
      </c>
      <c r="H217" s="56">
        <v>4.29</v>
      </c>
      <c r="I217" s="56">
        <v>3.53</v>
      </c>
      <c r="J217" s="56">
        <v>3.36</v>
      </c>
      <c r="K217" s="60">
        <v>0</v>
      </c>
      <c r="L217" s="60">
        <v>0</v>
      </c>
      <c r="M217" s="60">
        <v>0</v>
      </c>
      <c r="N217" s="60">
        <v>0</v>
      </c>
      <c r="O217" s="60">
        <v>3</v>
      </c>
      <c r="P217" s="56">
        <f t="shared" si="77"/>
        <v>1599.9399999999998</v>
      </c>
    </row>
    <row r="218" spans="1:16">
      <c r="A218" s="34" t="s">
        <v>552</v>
      </c>
      <c r="B218" s="33" t="s">
        <v>139</v>
      </c>
      <c r="C218" s="34" t="s">
        <v>553</v>
      </c>
      <c r="D218" s="56">
        <v>159.22</v>
      </c>
      <c r="E218" s="56">
        <v>123.61</v>
      </c>
      <c r="F218" s="56">
        <v>87.46</v>
      </c>
      <c r="G218" s="56">
        <v>124.99</v>
      </c>
      <c r="H218" s="56">
        <v>106.13</v>
      </c>
      <c r="I218" s="56">
        <v>170.91</v>
      </c>
      <c r="J218" s="56">
        <v>387.41</v>
      </c>
      <c r="K218" s="60">
        <v>271.76</v>
      </c>
      <c r="L218" s="60">
        <f t="shared" si="79"/>
        <v>276.69333333333333</v>
      </c>
      <c r="M218" s="60">
        <f t="shared" ref="M218:O220" si="85">SUM(J218:L218)/3</f>
        <v>311.9544444444445</v>
      </c>
      <c r="N218" s="60">
        <f t="shared" si="85"/>
        <v>286.80259259259265</v>
      </c>
      <c r="O218" s="60">
        <f t="shared" si="85"/>
        <v>291.81679012345683</v>
      </c>
      <c r="P218" s="56">
        <f t="shared" si="77"/>
        <v>2598.7571604938275</v>
      </c>
    </row>
    <row r="219" spans="1:16">
      <c r="A219" s="34" t="s">
        <v>554</v>
      </c>
      <c r="B219" s="33" t="s">
        <v>555</v>
      </c>
      <c r="C219" s="34" t="s">
        <v>556</v>
      </c>
      <c r="D219" s="56">
        <v>1165.0899999999999</v>
      </c>
      <c r="E219" s="56">
        <v>519.89</v>
      </c>
      <c r="F219" s="56">
        <v>475.8</v>
      </c>
      <c r="G219" s="56">
        <v>0</v>
      </c>
      <c r="H219" s="56">
        <v>0</v>
      </c>
      <c r="I219" s="56">
        <v>0</v>
      </c>
      <c r="J219" s="56">
        <v>0</v>
      </c>
      <c r="K219" s="60">
        <v>0</v>
      </c>
      <c r="L219" s="60">
        <f t="shared" si="79"/>
        <v>0</v>
      </c>
      <c r="M219" s="60">
        <f t="shared" si="85"/>
        <v>0</v>
      </c>
      <c r="N219" s="60">
        <f t="shared" si="85"/>
        <v>0</v>
      </c>
      <c r="O219" s="60">
        <f t="shared" si="85"/>
        <v>0</v>
      </c>
      <c r="P219" s="56">
        <f t="shared" si="77"/>
        <v>2160.7800000000002</v>
      </c>
    </row>
    <row r="220" spans="1:16">
      <c r="A220" s="34" t="s">
        <v>557</v>
      </c>
      <c r="B220" s="33" t="s">
        <v>558</v>
      </c>
      <c r="C220" s="34" t="s">
        <v>559</v>
      </c>
      <c r="D220" s="56">
        <v>28056.6</v>
      </c>
      <c r="E220" s="56">
        <v>11627.02</v>
      </c>
      <c r="F220" s="56">
        <v>9446.82</v>
      </c>
      <c r="G220" s="56">
        <v>25588.48</v>
      </c>
      <c r="H220" s="56">
        <v>18825.36</v>
      </c>
      <c r="I220" s="56">
        <v>19696.509999999998</v>
      </c>
      <c r="J220" s="56">
        <v>18951.560000000001</v>
      </c>
      <c r="K220" s="60">
        <v>23256.9</v>
      </c>
      <c r="L220" s="60">
        <f t="shared" si="79"/>
        <v>20634.990000000002</v>
      </c>
      <c r="M220" s="60">
        <f t="shared" si="85"/>
        <v>20947.816666666669</v>
      </c>
      <c r="N220" s="60">
        <f t="shared" si="85"/>
        <v>21613.235555555555</v>
      </c>
      <c r="O220" s="60">
        <f t="shared" si="85"/>
        <v>21065.347407407407</v>
      </c>
      <c r="P220" s="56">
        <f t="shared" si="77"/>
        <v>239710.63962962964</v>
      </c>
    </row>
    <row r="221" spans="1:16">
      <c r="A221" s="34" t="s">
        <v>560</v>
      </c>
      <c r="B221" s="33" t="s">
        <v>561</v>
      </c>
      <c r="C221" s="34" t="s">
        <v>562</v>
      </c>
      <c r="D221" s="56">
        <v>1245.1600000000001</v>
      </c>
      <c r="E221" s="56">
        <v>1436.51</v>
      </c>
      <c r="F221" s="56">
        <v>1184.03</v>
      </c>
      <c r="G221" s="56">
        <v>1354.64</v>
      </c>
      <c r="H221" s="56">
        <v>1227.68</v>
      </c>
      <c r="I221" s="56">
        <v>1438.27</v>
      </c>
      <c r="J221" s="56">
        <v>1345.45</v>
      </c>
      <c r="K221" s="60">
        <v>0</v>
      </c>
      <c r="L221" s="60">
        <v>0</v>
      </c>
      <c r="M221" s="60">
        <v>0</v>
      </c>
      <c r="N221" s="60">
        <v>0</v>
      </c>
      <c r="O221" s="60">
        <v>3</v>
      </c>
      <c r="P221" s="56">
        <f t="shared" si="77"/>
        <v>9234.7400000000016</v>
      </c>
    </row>
    <row r="222" spans="1:16">
      <c r="A222" s="34" t="s">
        <v>563</v>
      </c>
      <c r="B222" s="33" t="s">
        <v>564</v>
      </c>
      <c r="C222" s="34" t="s">
        <v>565</v>
      </c>
      <c r="D222" s="56">
        <v>164.43</v>
      </c>
      <c r="E222" s="56">
        <v>157.24</v>
      </c>
      <c r="F222" s="56">
        <v>155.6</v>
      </c>
      <c r="G222" s="56">
        <v>170.62</v>
      </c>
      <c r="H222" s="56">
        <v>180.26</v>
      </c>
      <c r="I222" s="56">
        <v>172.81</v>
      </c>
      <c r="J222" s="56">
        <v>226.91</v>
      </c>
      <c r="K222" s="60">
        <v>192.13</v>
      </c>
      <c r="L222" s="60">
        <f t="shared" si="79"/>
        <v>197.28333333333333</v>
      </c>
      <c r="M222" s="60">
        <f t="shared" ref="M222:M228" si="86">SUM(J222:L222)/3</f>
        <v>205.4411111111111</v>
      </c>
      <c r="N222" s="60">
        <f t="shared" ref="N222:N228" si="87">SUM(K222:M222)/3</f>
        <v>198.28481481481481</v>
      </c>
      <c r="O222" s="60">
        <f t="shared" ref="O222:O228" si="88">SUM(L222:N222)/3</f>
        <v>200.3364197530864</v>
      </c>
      <c r="P222" s="56">
        <f t="shared" si="77"/>
        <v>2221.3456790123455</v>
      </c>
    </row>
    <row r="223" spans="1:16">
      <c r="A223" s="34" t="s">
        <v>566</v>
      </c>
      <c r="B223" s="33" t="s">
        <v>567</v>
      </c>
      <c r="C223" s="34" t="s">
        <v>568</v>
      </c>
      <c r="D223" s="56">
        <v>25.34</v>
      </c>
      <c r="E223" s="56">
        <v>24.24</v>
      </c>
      <c r="F223" s="56">
        <v>23.99</v>
      </c>
      <c r="G223" s="56">
        <v>26.3</v>
      </c>
      <c r="H223" s="56">
        <v>27.8</v>
      </c>
      <c r="I223" s="56">
        <v>26.64</v>
      </c>
      <c r="J223" s="56">
        <v>30.67</v>
      </c>
      <c r="K223" s="60">
        <v>28.19</v>
      </c>
      <c r="L223" s="60">
        <f t="shared" si="79"/>
        <v>28.5</v>
      </c>
      <c r="M223" s="60">
        <f t="shared" si="86"/>
        <v>29.12</v>
      </c>
      <c r="N223" s="60">
        <f t="shared" si="87"/>
        <v>28.603333333333335</v>
      </c>
      <c r="O223" s="60">
        <f t="shared" si="88"/>
        <v>28.741111111111113</v>
      </c>
      <c r="P223" s="56">
        <f t="shared" si="77"/>
        <v>328.13444444444451</v>
      </c>
    </row>
    <row r="224" spans="1:16">
      <c r="A224" s="34" t="s">
        <v>569</v>
      </c>
      <c r="B224" s="33" t="s">
        <v>570</v>
      </c>
      <c r="C224" s="34" t="s">
        <v>571</v>
      </c>
      <c r="D224" s="56">
        <v>6.63</v>
      </c>
      <c r="E224" s="56">
        <v>5.98</v>
      </c>
      <c r="F224" s="56">
        <v>6</v>
      </c>
      <c r="G224" s="56">
        <v>6.39</v>
      </c>
      <c r="H224" s="56">
        <v>6.6</v>
      </c>
      <c r="I224" s="56">
        <v>6.38</v>
      </c>
      <c r="J224" s="56">
        <v>7.76</v>
      </c>
      <c r="K224" s="60">
        <v>6.97</v>
      </c>
      <c r="L224" s="60">
        <f t="shared" si="79"/>
        <v>7.0366666666666662</v>
      </c>
      <c r="M224" s="60">
        <f t="shared" si="86"/>
        <v>7.2555555555555555</v>
      </c>
      <c r="N224" s="60">
        <f t="shared" si="87"/>
        <v>7.0874074074074072</v>
      </c>
      <c r="O224" s="60">
        <f t="shared" si="88"/>
        <v>7.1265432098765435</v>
      </c>
      <c r="P224" s="56">
        <f t="shared" si="77"/>
        <v>81.216172839506186</v>
      </c>
    </row>
    <row r="225" spans="1:16">
      <c r="A225" s="34" t="s">
        <v>572</v>
      </c>
      <c r="B225" s="33" t="s">
        <v>218</v>
      </c>
      <c r="C225" s="34" t="s">
        <v>573</v>
      </c>
      <c r="D225" s="56">
        <v>6508.59</v>
      </c>
      <c r="E225" s="56">
        <v>5190.21</v>
      </c>
      <c r="F225" s="56">
        <v>4966.91</v>
      </c>
      <c r="G225" s="56">
        <v>7803.52</v>
      </c>
      <c r="H225" s="56">
        <v>8960.65</v>
      </c>
      <c r="I225" s="56">
        <v>7766.79</v>
      </c>
      <c r="J225" s="56">
        <v>8052.71</v>
      </c>
      <c r="K225" s="60">
        <v>6198.26</v>
      </c>
      <c r="L225" s="60">
        <f t="shared" si="79"/>
        <v>7339.253333333334</v>
      </c>
      <c r="M225" s="60">
        <f t="shared" si="86"/>
        <v>7196.7411111111114</v>
      </c>
      <c r="N225" s="60">
        <f t="shared" si="87"/>
        <v>6911.4181481481492</v>
      </c>
      <c r="O225" s="60">
        <f t="shared" si="88"/>
        <v>7149.1375308641982</v>
      </c>
      <c r="P225" s="56">
        <f t="shared" si="77"/>
        <v>84044.190123456792</v>
      </c>
    </row>
    <row r="226" spans="1:16" ht="12.75" customHeight="1">
      <c r="A226" s="34" t="s">
        <v>574</v>
      </c>
      <c r="B226" s="33" t="s">
        <v>575</v>
      </c>
      <c r="C226" s="34" t="s">
        <v>576</v>
      </c>
      <c r="D226" s="56">
        <v>3.44</v>
      </c>
      <c r="E226" s="56">
        <v>3.34</v>
      </c>
      <c r="F226" s="56">
        <v>3.19</v>
      </c>
      <c r="G226" s="56">
        <v>3.51</v>
      </c>
      <c r="H226" s="56">
        <v>3.69</v>
      </c>
      <c r="I226" s="56">
        <v>1.05</v>
      </c>
      <c r="J226" s="56">
        <v>0</v>
      </c>
      <c r="K226" s="60">
        <v>5.16</v>
      </c>
      <c r="L226" s="60">
        <f t="shared" si="79"/>
        <v>2.0699999999999998</v>
      </c>
      <c r="M226" s="60">
        <f t="shared" si="86"/>
        <v>2.41</v>
      </c>
      <c r="N226" s="60">
        <f t="shared" si="87"/>
        <v>3.2133333333333334</v>
      </c>
      <c r="O226" s="60">
        <f t="shared" si="88"/>
        <v>2.5644444444444443</v>
      </c>
      <c r="P226" s="56">
        <f t="shared" si="77"/>
        <v>33.637777777777778</v>
      </c>
    </row>
    <row r="227" spans="1:16" ht="12.75" customHeight="1">
      <c r="A227" s="34" t="s">
        <v>577</v>
      </c>
      <c r="B227" s="33" t="s">
        <v>578</v>
      </c>
      <c r="C227" s="34" t="s">
        <v>579</v>
      </c>
      <c r="D227" s="56">
        <v>3213.34</v>
      </c>
      <c r="E227" s="56">
        <v>3901.73</v>
      </c>
      <c r="F227" s="56">
        <v>3195.77</v>
      </c>
      <c r="G227" s="56">
        <v>3764.05</v>
      </c>
      <c r="H227" s="56">
        <v>3230.57</v>
      </c>
      <c r="I227" s="56">
        <v>3924.83</v>
      </c>
      <c r="J227" s="56">
        <v>3662.82</v>
      </c>
      <c r="K227" s="60">
        <v>3720.6</v>
      </c>
      <c r="L227" s="60">
        <f t="shared" si="79"/>
        <v>3769.4166666666665</v>
      </c>
      <c r="M227" s="60">
        <f t="shared" si="86"/>
        <v>3717.612222222222</v>
      </c>
      <c r="N227" s="60">
        <f t="shared" si="87"/>
        <v>3735.876296296296</v>
      </c>
      <c r="O227" s="60">
        <f t="shared" si="88"/>
        <v>3740.9683950617277</v>
      </c>
      <c r="P227" s="56">
        <f t="shared" si="77"/>
        <v>43577.583580246908</v>
      </c>
    </row>
    <row r="228" spans="1:16" ht="12.75" customHeight="1">
      <c r="A228" s="34" t="s">
        <v>580</v>
      </c>
      <c r="B228" s="33" t="s">
        <v>581</v>
      </c>
      <c r="C228" s="34" t="s">
        <v>582</v>
      </c>
      <c r="D228" s="56">
        <v>400.88</v>
      </c>
      <c r="E228" s="56">
        <v>360.26</v>
      </c>
      <c r="F228" s="56">
        <v>360.34</v>
      </c>
      <c r="G228" s="56">
        <v>384.12</v>
      </c>
      <c r="H228" s="56">
        <v>396.58</v>
      </c>
      <c r="I228" s="56">
        <v>383.5</v>
      </c>
      <c r="J228" s="56">
        <v>472.49</v>
      </c>
      <c r="K228" s="60">
        <v>457.52</v>
      </c>
      <c r="L228" s="60">
        <f t="shared" si="79"/>
        <v>437.83666666666664</v>
      </c>
      <c r="M228" s="60">
        <f t="shared" si="86"/>
        <v>455.94888888888886</v>
      </c>
      <c r="N228" s="60">
        <f t="shared" si="87"/>
        <v>450.43518518518516</v>
      </c>
      <c r="O228" s="60">
        <f t="shared" si="88"/>
        <v>448.07358024691354</v>
      </c>
      <c r="P228" s="56">
        <f t="shared" si="77"/>
        <v>5007.9843209876544</v>
      </c>
    </row>
    <row r="229" spans="1:16" ht="12.75" customHeight="1">
      <c r="A229" s="34" t="s">
        <v>583</v>
      </c>
      <c r="B229" s="33" t="s">
        <v>584</v>
      </c>
      <c r="C229" s="34" t="s">
        <v>585</v>
      </c>
      <c r="D229" s="56">
        <v>875.77</v>
      </c>
      <c r="E229" s="56">
        <v>908.05</v>
      </c>
      <c r="F229" s="56">
        <v>783.03</v>
      </c>
      <c r="G229" s="56">
        <v>953.92</v>
      </c>
      <c r="H229" s="56">
        <v>798.89</v>
      </c>
      <c r="I229" s="56">
        <v>796.96</v>
      </c>
      <c r="J229" s="56">
        <v>0</v>
      </c>
      <c r="K229" s="60">
        <v>0</v>
      </c>
      <c r="L229" s="60">
        <v>0</v>
      </c>
      <c r="M229" s="60">
        <v>0</v>
      </c>
      <c r="N229" s="60">
        <v>0</v>
      </c>
      <c r="O229" s="60">
        <v>3</v>
      </c>
      <c r="P229" s="56">
        <f t="shared" si="77"/>
        <v>5119.62</v>
      </c>
    </row>
    <row r="230" spans="1:16">
      <c r="A230" s="34" t="s">
        <v>586</v>
      </c>
      <c r="B230" s="33" t="s">
        <v>587</v>
      </c>
      <c r="C230" s="34" t="s">
        <v>588</v>
      </c>
      <c r="D230" s="56">
        <v>1100.4000000000001</v>
      </c>
      <c r="E230" s="56">
        <v>1269.96</v>
      </c>
      <c r="F230" s="56">
        <v>1041.08</v>
      </c>
      <c r="G230" s="56">
        <v>0</v>
      </c>
      <c r="H230" s="56">
        <v>0</v>
      </c>
      <c r="I230" s="56">
        <v>0</v>
      </c>
      <c r="J230" s="56">
        <v>0</v>
      </c>
      <c r="K230" s="60">
        <v>0</v>
      </c>
      <c r="L230" s="60">
        <f t="shared" si="79"/>
        <v>0</v>
      </c>
      <c r="M230" s="60">
        <f t="shared" ref="M230:O231" si="89">SUM(J230:L230)/3</f>
        <v>0</v>
      </c>
      <c r="N230" s="60">
        <f t="shared" si="89"/>
        <v>0</v>
      </c>
      <c r="O230" s="60">
        <f t="shared" si="89"/>
        <v>0</v>
      </c>
      <c r="P230" s="56">
        <f t="shared" si="77"/>
        <v>3411.44</v>
      </c>
    </row>
    <row r="231" spans="1:16">
      <c r="A231" s="34" t="s">
        <v>589</v>
      </c>
      <c r="B231" s="33" t="s">
        <v>590</v>
      </c>
      <c r="C231" s="34" t="s">
        <v>591</v>
      </c>
      <c r="D231" s="56">
        <v>156.47</v>
      </c>
      <c r="E231" s="56">
        <v>141</v>
      </c>
      <c r="F231" s="56">
        <v>141.41999999999999</v>
      </c>
      <c r="G231" s="56">
        <v>150.75</v>
      </c>
      <c r="H231" s="56">
        <v>154.63999999999999</v>
      </c>
      <c r="I231" s="56">
        <v>151.47</v>
      </c>
      <c r="J231" s="56">
        <v>182.9</v>
      </c>
      <c r="K231" s="60">
        <v>164.5</v>
      </c>
      <c r="L231" s="60">
        <f t="shared" si="79"/>
        <v>166.29</v>
      </c>
      <c r="M231" s="60">
        <f t="shared" si="89"/>
        <v>171.23</v>
      </c>
      <c r="N231" s="60">
        <f t="shared" si="89"/>
        <v>167.34</v>
      </c>
      <c r="O231" s="60">
        <f t="shared" si="89"/>
        <v>168.28666666666666</v>
      </c>
      <c r="P231" s="56">
        <f t="shared" ref="P231:P267" si="90">SUM(D231:O231)</f>
        <v>1916.2966666666666</v>
      </c>
    </row>
    <row r="232" spans="1:16">
      <c r="A232" s="34" t="s">
        <v>592</v>
      </c>
      <c r="B232" s="33" t="s">
        <v>593</v>
      </c>
      <c r="C232" s="34" t="s">
        <v>594</v>
      </c>
      <c r="D232" s="56">
        <v>164.46</v>
      </c>
      <c r="E232" s="56">
        <v>178.01</v>
      </c>
      <c r="F232" s="56">
        <v>149.35</v>
      </c>
      <c r="G232" s="56">
        <v>425.12</v>
      </c>
      <c r="H232" s="56">
        <v>437.63</v>
      </c>
      <c r="I232" s="56">
        <v>466.65</v>
      </c>
      <c r="J232" s="56">
        <v>173.48</v>
      </c>
      <c r="K232" s="60">
        <v>0</v>
      </c>
      <c r="L232" s="60">
        <v>0</v>
      </c>
      <c r="M232" s="60">
        <v>0</v>
      </c>
      <c r="N232" s="60">
        <v>0</v>
      </c>
      <c r="O232" s="60">
        <v>3</v>
      </c>
      <c r="P232" s="56">
        <f t="shared" si="90"/>
        <v>1997.7000000000003</v>
      </c>
    </row>
    <row r="233" spans="1:16">
      <c r="A233" s="34" t="s">
        <v>595</v>
      </c>
      <c r="B233" s="33" t="s">
        <v>224</v>
      </c>
      <c r="C233" s="34" t="s">
        <v>596</v>
      </c>
      <c r="D233" s="56">
        <v>7619.58</v>
      </c>
      <c r="E233" s="56">
        <v>7075.27</v>
      </c>
      <c r="F233" s="56">
        <v>8262.0499999999993</v>
      </c>
      <c r="G233" s="56">
        <v>10530.53</v>
      </c>
      <c r="H233" s="56">
        <v>12502.65</v>
      </c>
      <c r="I233" s="56">
        <v>14140.29</v>
      </c>
      <c r="J233" s="56">
        <v>19409.32</v>
      </c>
      <c r="K233" s="60">
        <v>17919.419999999998</v>
      </c>
      <c r="L233" s="60">
        <f t="shared" si="79"/>
        <v>17156.343333333334</v>
      </c>
      <c r="M233" s="60">
        <f t="shared" ref="M233:M239" si="91">SUM(J233:L233)/3</f>
        <v>18161.694444444442</v>
      </c>
      <c r="N233" s="60">
        <f t="shared" ref="N233:N239" si="92">SUM(K233:M233)/3</f>
        <v>17745.819259259257</v>
      </c>
      <c r="O233" s="60">
        <f t="shared" ref="O233:O239" si="93">SUM(L233:N233)/3</f>
        <v>17687.952345679008</v>
      </c>
      <c r="P233" s="56">
        <f t="shared" si="90"/>
        <v>168210.91938271606</v>
      </c>
    </row>
    <row r="234" spans="1:16">
      <c r="A234" s="34" t="s">
        <v>597</v>
      </c>
      <c r="B234" s="33" t="s">
        <v>598</v>
      </c>
      <c r="C234" s="34" t="s">
        <v>599</v>
      </c>
      <c r="D234" s="56">
        <v>4834.3500000000004</v>
      </c>
      <c r="E234" s="56">
        <v>4924.72</v>
      </c>
      <c r="F234" s="56">
        <v>4193.67</v>
      </c>
      <c r="G234" s="56">
        <v>5313.08</v>
      </c>
      <c r="H234" s="56">
        <v>4173.3500000000004</v>
      </c>
      <c r="I234" s="56">
        <v>4948.03</v>
      </c>
      <c r="J234" s="56">
        <v>4741.92</v>
      </c>
      <c r="K234" s="60">
        <v>4685.4399999999996</v>
      </c>
      <c r="L234" s="60">
        <f t="shared" si="79"/>
        <v>4791.7966666666662</v>
      </c>
      <c r="M234" s="60">
        <f t="shared" si="91"/>
        <v>4739.7188888888886</v>
      </c>
      <c r="N234" s="60">
        <f t="shared" si="92"/>
        <v>4738.9851851851845</v>
      </c>
      <c r="O234" s="60">
        <f t="shared" si="93"/>
        <v>4756.8335802469128</v>
      </c>
      <c r="P234" s="56">
        <f t="shared" si="90"/>
        <v>56841.894320987652</v>
      </c>
    </row>
    <row r="235" spans="1:16" ht="12.75" customHeight="1">
      <c r="A235" s="34" t="s">
        <v>600</v>
      </c>
      <c r="B235" s="33" t="s">
        <v>601</v>
      </c>
      <c r="C235" s="34" t="s">
        <v>602</v>
      </c>
      <c r="D235" s="56">
        <v>24.82</v>
      </c>
      <c r="E235" s="56">
        <v>23.74</v>
      </c>
      <c r="F235" s="56">
        <v>23.5</v>
      </c>
      <c r="G235" s="56">
        <v>25.76</v>
      </c>
      <c r="H235" s="56">
        <v>27.21</v>
      </c>
      <c r="I235" s="56">
        <v>30.71</v>
      </c>
      <c r="J235" s="56">
        <v>37.31</v>
      </c>
      <c r="K235" s="60">
        <v>34.32</v>
      </c>
      <c r="L235" s="60">
        <f t="shared" si="79"/>
        <v>34.113333333333337</v>
      </c>
      <c r="M235" s="60">
        <f t="shared" si="91"/>
        <v>35.247777777777777</v>
      </c>
      <c r="N235" s="60">
        <f t="shared" si="92"/>
        <v>34.560370370370372</v>
      </c>
      <c r="O235" s="60">
        <f t="shared" si="93"/>
        <v>34.640493827160498</v>
      </c>
      <c r="P235" s="56">
        <f t="shared" si="90"/>
        <v>365.931975308642</v>
      </c>
    </row>
    <row r="236" spans="1:16" ht="12.75" customHeight="1">
      <c r="A236" s="34" t="s">
        <v>603</v>
      </c>
      <c r="B236" s="33" t="s">
        <v>604</v>
      </c>
      <c r="C236" s="34" t="s">
        <v>605</v>
      </c>
      <c r="D236" s="56">
        <v>83.71</v>
      </c>
      <c r="E236" s="56">
        <v>102.51</v>
      </c>
      <c r="F236" s="56">
        <v>84.64</v>
      </c>
      <c r="G236" s="56">
        <v>99.64</v>
      </c>
      <c r="H236" s="56">
        <v>85.57</v>
      </c>
      <c r="I236" s="56">
        <v>105.8</v>
      </c>
      <c r="J236" s="56">
        <v>73.489999999999995</v>
      </c>
      <c r="K236" s="60">
        <v>77.89</v>
      </c>
      <c r="L236" s="60">
        <f t="shared" si="79"/>
        <v>85.726666666666674</v>
      </c>
      <c r="M236" s="60">
        <f t="shared" si="91"/>
        <v>79.035555555555561</v>
      </c>
      <c r="N236" s="60">
        <f t="shared" si="92"/>
        <v>80.884074074074078</v>
      </c>
      <c r="O236" s="60">
        <f t="shared" si="93"/>
        <v>81.882098765432104</v>
      </c>
      <c r="P236" s="56">
        <f t="shared" si="90"/>
        <v>1040.7783950617284</v>
      </c>
    </row>
    <row r="237" spans="1:16" ht="12.75" customHeight="1">
      <c r="A237" s="34" t="s">
        <v>606</v>
      </c>
      <c r="B237" s="33" t="s">
        <v>607</v>
      </c>
      <c r="C237" s="34" t="s">
        <v>608</v>
      </c>
      <c r="D237" s="56">
        <v>137.34</v>
      </c>
      <c r="E237" s="56">
        <v>64.66</v>
      </c>
      <c r="F237" s="56">
        <v>196.68</v>
      </c>
      <c r="G237" s="56">
        <v>218.58</v>
      </c>
      <c r="H237" s="56">
        <v>206.04</v>
      </c>
      <c r="I237" s="56">
        <v>238.6</v>
      </c>
      <c r="J237" s="56">
        <v>216.13</v>
      </c>
      <c r="K237" s="60">
        <v>244.72</v>
      </c>
      <c r="L237" s="60">
        <f t="shared" si="79"/>
        <v>233.15</v>
      </c>
      <c r="M237" s="60">
        <f t="shared" si="91"/>
        <v>231.33333333333334</v>
      </c>
      <c r="N237" s="60">
        <f t="shared" si="92"/>
        <v>236.40111111111113</v>
      </c>
      <c r="O237" s="60">
        <f t="shared" si="93"/>
        <v>233.62814814814817</v>
      </c>
      <c r="P237" s="56">
        <f t="shared" si="90"/>
        <v>2457.2625925925927</v>
      </c>
    </row>
    <row r="238" spans="1:16" ht="12.75" customHeight="1">
      <c r="A238" s="34" t="s">
        <v>609</v>
      </c>
      <c r="B238" s="33" t="s">
        <v>610</v>
      </c>
      <c r="C238" s="34" t="s">
        <v>611</v>
      </c>
      <c r="D238" s="56">
        <v>206.47</v>
      </c>
      <c r="E238" s="56">
        <v>0.01</v>
      </c>
      <c r="F238" s="56">
        <v>433.18</v>
      </c>
      <c r="G238" s="56">
        <v>530.34</v>
      </c>
      <c r="H238" s="56">
        <v>431.55</v>
      </c>
      <c r="I238" s="56">
        <v>500.73</v>
      </c>
      <c r="J238" s="56">
        <v>490.77</v>
      </c>
      <c r="K238" s="60">
        <v>492.32</v>
      </c>
      <c r="L238" s="60">
        <f t="shared" si="79"/>
        <v>494.60666666666663</v>
      </c>
      <c r="M238" s="60">
        <f t="shared" si="91"/>
        <v>492.56555555555548</v>
      </c>
      <c r="N238" s="60">
        <f t="shared" si="92"/>
        <v>493.16407407407405</v>
      </c>
      <c r="O238" s="60">
        <f t="shared" si="93"/>
        <v>493.44543209876537</v>
      </c>
      <c r="P238" s="56">
        <f t="shared" si="90"/>
        <v>5059.1517283950607</v>
      </c>
    </row>
    <row r="239" spans="1:16" ht="12.75" customHeight="1">
      <c r="A239" s="34" t="s">
        <v>612</v>
      </c>
      <c r="B239" s="33" t="s">
        <v>613</v>
      </c>
      <c r="C239" s="34" t="s">
        <v>614</v>
      </c>
      <c r="D239" s="56">
        <v>6894.38</v>
      </c>
      <c r="E239" s="56">
        <v>7700.78</v>
      </c>
      <c r="F239" s="56">
        <v>6634.83</v>
      </c>
      <c r="G239" s="56">
        <v>7549.48</v>
      </c>
      <c r="H239" s="56">
        <v>6994.56</v>
      </c>
      <c r="I239" s="56">
        <v>8217.52</v>
      </c>
      <c r="J239" s="56">
        <v>7591.52</v>
      </c>
      <c r="K239" s="60">
        <v>8036.32</v>
      </c>
      <c r="L239" s="60">
        <f t="shared" si="79"/>
        <v>7948.4533333333338</v>
      </c>
      <c r="M239" s="60">
        <f t="shared" si="91"/>
        <v>7858.764444444445</v>
      </c>
      <c r="N239" s="60">
        <f t="shared" si="92"/>
        <v>7947.8459259259262</v>
      </c>
      <c r="O239" s="60">
        <f t="shared" si="93"/>
        <v>7918.354567901235</v>
      </c>
      <c r="P239" s="56">
        <f t="shared" si="90"/>
        <v>91292.808271604939</v>
      </c>
    </row>
    <row r="240" spans="1:16" ht="12.75" customHeight="1">
      <c r="A240" s="52" t="s">
        <v>615</v>
      </c>
      <c r="B240" s="64"/>
      <c r="C240" s="52" t="s">
        <v>616</v>
      </c>
      <c r="D240" s="54">
        <f t="shared" ref="D240:P240" si="94">SUM(D241:D267)</f>
        <v>18962.75</v>
      </c>
      <c r="E240" s="54">
        <f t="shared" si="94"/>
        <v>16620.34</v>
      </c>
      <c r="F240" s="54">
        <f t="shared" si="94"/>
        <v>14257.5</v>
      </c>
      <c r="G240" s="54">
        <f t="shared" si="94"/>
        <v>16330.529999999997</v>
      </c>
      <c r="H240" s="54">
        <f t="shared" si="94"/>
        <v>13209.429999999998</v>
      </c>
      <c r="I240" s="54">
        <f t="shared" si="94"/>
        <v>15929.840000000002</v>
      </c>
      <c r="J240" s="54">
        <f t="shared" si="94"/>
        <v>15323.560000000001</v>
      </c>
      <c r="K240" s="54">
        <f t="shared" si="94"/>
        <v>19199.869999999995</v>
      </c>
      <c r="L240" s="54">
        <f t="shared" si="94"/>
        <v>16234.186666666666</v>
      </c>
      <c r="M240" s="54">
        <f t="shared" si="94"/>
        <v>16690.935555555552</v>
      </c>
      <c r="N240" s="54">
        <f t="shared" si="94"/>
        <v>17374.997407407409</v>
      </c>
      <c r="O240" s="54">
        <f t="shared" si="94"/>
        <v>16766.706543209872</v>
      </c>
      <c r="P240" s="54">
        <f t="shared" si="94"/>
        <v>196900.64617283954</v>
      </c>
    </row>
    <row r="241" spans="1:16" ht="12.75" customHeight="1">
      <c r="A241" s="34" t="s">
        <v>617</v>
      </c>
      <c r="B241" s="33" t="s">
        <v>618</v>
      </c>
      <c r="C241" s="34" t="s">
        <v>619</v>
      </c>
      <c r="D241" s="56">
        <v>3254.55</v>
      </c>
      <c r="E241" s="56">
        <v>1209.74</v>
      </c>
      <c r="F241" s="56">
        <v>1042.3800000000001</v>
      </c>
      <c r="G241" s="56">
        <v>1196.9100000000001</v>
      </c>
      <c r="H241" s="56">
        <v>1088.83</v>
      </c>
      <c r="I241" s="56">
        <v>739.74</v>
      </c>
      <c r="J241" s="56">
        <v>794.66</v>
      </c>
      <c r="K241" s="60">
        <v>379.62</v>
      </c>
      <c r="L241" s="60">
        <f t="shared" si="79"/>
        <v>638.00666666666666</v>
      </c>
      <c r="M241" s="60">
        <f>SUM(J241:L241)/3</f>
        <v>604.09555555555551</v>
      </c>
      <c r="N241" s="60">
        <f>SUM(K241:M241)/3</f>
        <v>540.57407407407402</v>
      </c>
      <c r="O241" s="60">
        <f>SUM(L241:N241)/3</f>
        <v>594.2254320987654</v>
      </c>
      <c r="P241" s="56">
        <f t="shared" si="90"/>
        <v>12083.331728395062</v>
      </c>
    </row>
    <row r="242" spans="1:16">
      <c r="A242" s="34" t="s">
        <v>620</v>
      </c>
      <c r="B242" s="33" t="s">
        <v>621</v>
      </c>
      <c r="C242" s="34" t="s">
        <v>622</v>
      </c>
      <c r="D242" s="56">
        <v>967.21</v>
      </c>
      <c r="E242" s="56">
        <v>680.86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60">
        <v>0</v>
      </c>
      <c r="L242" s="60">
        <f t="shared" ref="L242:L267" si="95">SUM(I242:K242)/3</f>
        <v>0</v>
      </c>
      <c r="M242" s="60">
        <f t="shared" ref="M242:M267" si="96">SUM(J242:L242)/3</f>
        <v>0</v>
      </c>
      <c r="N242" s="60">
        <f t="shared" ref="N242:N267" si="97">SUM(K242:M242)/3</f>
        <v>0</v>
      </c>
      <c r="O242" s="60">
        <f t="shared" ref="O242:O267" si="98">SUM(L242:N242)/3</f>
        <v>0</v>
      </c>
      <c r="P242" s="56">
        <f t="shared" si="90"/>
        <v>1648.0700000000002</v>
      </c>
    </row>
    <row r="243" spans="1:16">
      <c r="A243" s="34" t="s">
        <v>623</v>
      </c>
      <c r="B243" s="33" t="s">
        <v>624</v>
      </c>
      <c r="C243" s="34" t="s">
        <v>625</v>
      </c>
      <c r="D243" s="56">
        <v>8.39</v>
      </c>
      <c r="E243" s="56">
        <v>8.7100000000000009</v>
      </c>
      <c r="F243" s="56">
        <v>7.37</v>
      </c>
      <c r="G243" s="56">
        <v>8.6300000000000008</v>
      </c>
      <c r="H243" s="56">
        <v>7.7</v>
      </c>
      <c r="I243" s="56">
        <v>930.57</v>
      </c>
      <c r="J243" s="56">
        <v>548.05999999999995</v>
      </c>
      <c r="K243" s="60">
        <v>0</v>
      </c>
      <c r="L243" s="60">
        <v>0</v>
      </c>
      <c r="M243" s="60">
        <v>0</v>
      </c>
      <c r="N243" s="60">
        <v>0</v>
      </c>
      <c r="O243" s="60">
        <f t="shared" si="98"/>
        <v>0</v>
      </c>
      <c r="P243" s="56">
        <f t="shared" si="90"/>
        <v>1519.4299999999998</v>
      </c>
    </row>
    <row r="244" spans="1:16">
      <c r="A244" s="34" t="s">
        <v>626</v>
      </c>
      <c r="B244" s="33" t="s">
        <v>627</v>
      </c>
      <c r="C244" s="34" t="s">
        <v>628</v>
      </c>
      <c r="D244" s="56">
        <v>45.55</v>
      </c>
      <c r="E244" s="56">
        <v>41.04</v>
      </c>
      <c r="F244" s="56">
        <v>41.17</v>
      </c>
      <c r="G244" s="56">
        <v>43.89</v>
      </c>
      <c r="H244" s="56">
        <v>37.340000000000003</v>
      </c>
      <c r="I244" s="56">
        <v>19.68</v>
      </c>
      <c r="J244" s="56">
        <v>11.44</v>
      </c>
      <c r="K244" s="60">
        <v>9.91</v>
      </c>
      <c r="L244" s="60">
        <f t="shared" si="95"/>
        <v>13.676666666666668</v>
      </c>
      <c r="M244" s="60">
        <f t="shared" si="96"/>
        <v>11.675555555555556</v>
      </c>
      <c r="N244" s="60">
        <f t="shared" si="97"/>
        <v>11.754074074074074</v>
      </c>
      <c r="O244" s="60">
        <f t="shared" si="98"/>
        <v>12.368765432098767</v>
      </c>
      <c r="P244" s="56">
        <f t="shared" si="90"/>
        <v>299.49506172839506</v>
      </c>
    </row>
    <row r="245" spans="1:16">
      <c r="A245" s="34" t="s">
        <v>629</v>
      </c>
      <c r="B245" s="33" t="s">
        <v>630</v>
      </c>
      <c r="C245" s="34" t="s">
        <v>631</v>
      </c>
      <c r="D245" s="56">
        <v>2035.17</v>
      </c>
      <c r="E245" s="56">
        <v>2348.79</v>
      </c>
      <c r="F245" s="56">
        <v>1925.48</v>
      </c>
      <c r="G245" s="56">
        <v>2142.81</v>
      </c>
      <c r="H245" s="56">
        <v>2015.04</v>
      </c>
      <c r="I245" s="56">
        <v>2301.0700000000002</v>
      </c>
      <c r="J245" s="56">
        <v>2146.9299999999998</v>
      </c>
      <c r="K245" s="60">
        <v>2402.38</v>
      </c>
      <c r="L245" s="60">
        <f t="shared" si="95"/>
        <v>2283.46</v>
      </c>
      <c r="M245" s="60">
        <f t="shared" si="96"/>
        <v>2277.5899999999997</v>
      </c>
      <c r="N245" s="60">
        <f t="shared" si="97"/>
        <v>2321.1433333333334</v>
      </c>
      <c r="O245" s="60">
        <f t="shared" si="98"/>
        <v>2294.0644444444442</v>
      </c>
      <c r="P245" s="56">
        <f t="shared" si="90"/>
        <v>26493.927777777779</v>
      </c>
    </row>
    <row r="246" spans="1:16">
      <c r="A246" s="34" t="s">
        <v>632</v>
      </c>
      <c r="B246" s="33" t="s">
        <v>633</v>
      </c>
      <c r="C246" s="34" t="s">
        <v>634</v>
      </c>
      <c r="D246" s="56">
        <v>1578.01</v>
      </c>
      <c r="E246" s="56">
        <v>1777.41</v>
      </c>
      <c r="F246" s="56">
        <v>1481.33</v>
      </c>
      <c r="G246" s="56">
        <v>1661.49</v>
      </c>
      <c r="H246" s="56">
        <v>1566.3</v>
      </c>
      <c r="I246" s="56">
        <v>1757.32</v>
      </c>
      <c r="J246" s="56">
        <v>1680.86</v>
      </c>
      <c r="K246" s="60">
        <v>1824.13</v>
      </c>
      <c r="L246" s="60">
        <f t="shared" si="95"/>
        <v>1754.1033333333332</v>
      </c>
      <c r="M246" s="60">
        <f t="shared" si="96"/>
        <v>1753.0311111111112</v>
      </c>
      <c r="N246" s="60">
        <f t="shared" si="97"/>
        <v>1777.0881481481483</v>
      </c>
      <c r="O246" s="60">
        <f t="shared" si="98"/>
        <v>1761.4075308641975</v>
      </c>
      <c r="P246" s="56">
        <f t="shared" si="90"/>
        <v>20372.480123456793</v>
      </c>
    </row>
    <row r="247" spans="1:16">
      <c r="A247" s="34" t="s">
        <v>635</v>
      </c>
      <c r="B247" s="33" t="s">
        <v>636</v>
      </c>
      <c r="C247" s="34" t="s">
        <v>637</v>
      </c>
      <c r="D247" s="56">
        <v>471.81</v>
      </c>
      <c r="E247" s="56">
        <v>501.97</v>
      </c>
      <c r="F247" s="56">
        <v>426.17</v>
      </c>
      <c r="G247" s="56">
        <v>524.16</v>
      </c>
      <c r="H247" s="56">
        <v>440.07</v>
      </c>
      <c r="I247" s="56">
        <v>490.69</v>
      </c>
      <c r="J247" s="56">
        <v>258.52999999999997</v>
      </c>
      <c r="K247" s="60">
        <v>0</v>
      </c>
      <c r="L247" s="60">
        <f t="shared" si="95"/>
        <v>249.74</v>
      </c>
      <c r="M247" s="60">
        <f t="shared" si="96"/>
        <v>169.42333333333332</v>
      </c>
      <c r="N247" s="60">
        <f t="shared" si="97"/>
        <v>139.7211111111111</v>
      </c>
      <c r="O247" s="60">
        <f t="shared" si="98"/>
        <v>186.2948148148148</v>
      </c>
      <c r="P247" s="56">
        <f t="shared" si="90"/>
        <v>3858.5792592592593</v>
      </c>
    </row>
    <row r="248" spans="1:16">
      <c r="A248" s="34" t="s">
        <v>638</v>
      </c>
      <c r="B248" s="33" t="s">
        <v>639</v>
      </c>
      <c r="C248" s="34" t="s">
        <v>640</v>
      </c>
      <c r="D248" s="56">
        <v>1383.13</v>
      </c>
      <c r="E248" s="56">
        <v>0</v>
      </c>
      <c r="F248" s="56">
        <v>664.69</v>
      </c>
      <c r="G248" s="56">
        <v>1297.9000000000001</v>
      </c>
      <c r="H248" s="56">
        <v>0</v>
      </c>
      <c r="I248" s="56">
        <v>1354.25</v>
      </c>
      <c r="J248" s="56">
        <v>0</v>
      </c>
      <c r="K248" s="60">
        <v>1442.44</v>
      </c>
      <c r="L248" s="60">
        <f t="shared" si="95"/>
        <v>932.23</v>
      </c>
      <c r="M248" s="60">
        <f t="shared" si="96"/>
        <v>791.55666666666673</v>
      </c>
      <c r="N248" s="60">
        <f t="shared" si="97"/>
        <v>1055.4088888888889</v>
      </c>
      <c r="O248" s="60">
        <f t="shared" si="98"/>
        <v>926.3985185185187</v>
      </c>
      <c r="P248" s="56">
        <f t="shared" si="90"/>
        <v>9848.0040740740733</v>
      </c>
    </row>
    <row r="249" spans="1:16">
      <c r="A249" s="34" t="s">
        <v>641</v>
      </c>
      <c r="B249" s="33" t="s">
        <v>642</v>
      </c>
      <c r="C249" s="34" t="s">
        <v>643</v>
      </c>
      <c r="D249" s="56">
        <v>76.33</v>
      </c>
      <c r="E249" s="56">
        <v>73.02</v>
      </c>
      <c r="F249" s="56">
        <v>72.25</v>
      </c>
      <c r="G249" s="56">
        <v>79.22</v>
      </c>
      <c r="H249" s="56">
        <v>83.7</v>
      </c>
      <c r="I249" s="56">
        <v>80.25</v>
      </c>
      <c r="J249" s="56">
        <v>92.35</v>
      </c>
      <c r="K249" s="60">
        <v>84.93</v>
      </c>
      <c r="L249" s="60">
        <f t="shared" si="95"/>
        <v>85.84333333333332</v>
      </c>
      <c r="M249" s="60">
        <f t="shared" si="96"/>
        <v>87.707777777777778</v>
      </c>
      <c r="N249" s="60">
        <f t="shared" si="97"/>
        <v>86.160370370370359</v>
      </c>
      <c r="O249" s="60">
        <f t="shared" si="98"/>
        <v>86.570493827160476</v>
      </c>
      <c r="P249" s="56">
        <f t="shared" si="90"/>
        <v>988.33197530864197</v>
      </c>
    </row>
    <row r="250" spans="1:16">
      <c r="A250" s="34" t="s">
        <v>644</v>
      </c>
      <c r="B250" s="33" t="s">
        <v>645</v>
      </c>
      <c r="C250" s="34" t="s">
        <v>646</v>
      </c>
      <c r="D250" s="56">
        <v>1488.26</v>
      </c>
      <c r="E250" s="56">
        <v>1587.48</v>
      </c>
      <c r="F250" s="56">
        <v>1345.86</v>
      </c>
      <c r="G250" s="56">
        <v>1652.19</v>
      </c>
      <c r="H250" s="56">
        <v>1391.76</v>
      </c>
      <c r="I250" s="56">
        <v>135.33000000000001</v>
      </c>
      <c r="J250" s="56">
        <v>136.75</v>
      </c>
      <c r="K250" s="60">
        <v>0</v>
      </c>
      <c r="L250" s="60">
        <v>0</v>
      </c>
      <c r="M250" s="60">
        <v>0</v>
      </c>
      <c r="N250" s="60">
        <v>0</v>
      </c>
      <c r="O250" s="60">
        <f t="shared" si="98"/>
        <v>0</v>
      </c>
      <c r="P250" s="56">
        <f t="shared" si="90"/>
        <v>7737.6299999999992</v>
      </c>
    </row>
    <row r="251" spans="1:16">
      <c r="A251" s="34" t="s">
        <v>647</v>
      </c>
      <c r="B251" s="33" t="s">
        <v>648</v>
      </c>
      <c r="C251" s="34" t="s">
        <v>649</v>
      </c>
      <c r="D251" s="56">
        <v>25.93</v>
      </c>
      <c r="E251" s="56">
        <v>26.88</v>
      </c>
      <c r="F251" s="56">
        <v>23.19</v>
      </c>
      <c r="G251" s="56">
        <v>28.24</v>
      </c>
      <c r="H251" s="56">
        <v>23.66</v>
      </c>
      <c r="I251" s="56">
        <v>26.22</v>
      </c>
      <c r="J251" s="56">
        <v>26.6</v>
      </c>
      <c r="K251" s="60">
        <v>28.22</v>
      </c>
      <c r="L251" s="60">
        <f t="shared" si="95"/>
        <v>27.013333333333332</v>
      </c>
      <c r="M251" s="60">
        <f t="shared" si="96"/>
        <v>27.277777777777775</v>
      </c>
      <c r="N251" s="60">
        <f t="shared" si="97"/>
        <v>27.503703703703703</v>
      </c>
      <c r="O251" s="60">
        <f t="shared" si="98"/>
        <v>27.264938271604937</v>
      </c>
      <c r="P251" s="56">
        <f t="shared" si="90"/>
        <v>317.99975308641973</v>
      </c>
    </row>
    <row r="252" spans="1:16">
      <c r="A252" s="34" t="s">
        <v>650</v>
      </c>
      <c r="B252" s="33" t="s">
        <v>651</v>
      </c>
      <c r="C252" s="34" t="s">
        <v>652</v>
      </c>
      <c r="D252" s="56">
        <v>2327.23</v>
      </c>
      <c r="E252" s="56">
        <v>2413.0100000000002</v>
      </c>
      <c r="F252" s="56">
        <v>2080.8200000000002</v>
      </c>
      <c r="G252" s="56">
        <v>2534.9</v>
      </c>
      <c r="H252" s="56">
        <v>2122.94</v>
      </c>
      <c r="I252" s="56">
        <v>2352.88</v>
      </c>
      <c r="J252" s="56">
        <v>2387.3200000000002</v>
      </c>
      <c r="K252" s="60">
        <v>2234.9899999999998</v>
      </c>
      <c r="L252" s="60">
        <f t="shared" si="95"/>
        <v>2325.0633333333335</v>
      </c>
      <c r="M252" s="60">
        <f t="shared" si="96"/>
        <v>2315.7911111111111</v>
      </c>
      <c r="N252" s="60">
        <f t="shared" si="97"/>
        <v>2291.9481481481484</v>
      </c>
      <c r="O252" s="60">
        <f t="shared" si="98"/>
        <v>2310.9341975308648</v>
      </c>
      <c r="P252" s="56">
        <f t="shared" si="90"/>
        <v>27697.82679012345</v>
      </c>
    </row>
    <row r="253" spans="1:16">
      <c r="A253" s="34" t="s">
        <v>653</v>
      </c>
      <c r="B253" s="33" t="s">
        <v>654</v>
      </c>
      <c r="C253" s="34" t="s">
        <v>655</v>
      </c>
      <c r="D253" s="56">
        <v>525.65</v>
      </c>
      <c r="E253" s="56">
        <v>637.28</v>
      </c>
      <c r="F253" s="56">
        <v>522.94000000000005</v>
      </c>
      <c r="G253" s="56">
        <v>617.25</v>
      </c>
      <c r="H253" s="56">
        <v>550.32000000000005</v>
      </c>
      <c r="I253" s="56">
        <v>663.94</v>
      </c>
      <c r="J253" s="56">
        <v>552.02</v>
      </c>
      <c r="K253" s="60">
        <v>691.63</v>
      </c>
      <c r="L253" s="60">
        <f t="shared" si="95"/>
        <v>635.86333333333334</v>
      </c>
      <c r="M253" s="60">
        <f t="shared" si="96"/>
        <v>626.5044444444444</v>
      </c>
      <c r="N253" s="60">
        <f t="shared" si="97"/>
        <v>651.3325925925925</v>
      </c>
      <c r="O253" s="60">
        <f t="shared" si="98"/>
        <v>637.90012345679008</v>
      </c>
      <c r="P253" s="56">
        <f t="shared" si="90"/>
        <v>7312.6304938271614</v>
      </c>
    </row>
    <row r="254" spans="1:16">
      <c r="A254" s="34" t="s">
        <v>656</v>
      </c>
      <c r="B254" s="33" t="s">
        <v>657</v>
      </c>
      <c r="C254" s="34" t="s">
        <v>658</v>
      </c>
      <c r="D254" s="56">
        <v>525.65</v>
      </c>
      <c r="E254" s="56">
        <v>637.28</v>
      </c>
      <c r="F254" s="56">
        <v>522.94000000000005</v>
      </c>
      <c r="G254" s="56">
        <v>617.25</v>
      </c>
      <c r="H254" s="56">
        <v>550.32000000000005</v>
      </c>
      <c r="I254" s="56">
        <v>663.94</v>
      </c>
      <c r="J254" s="56">
        <v>552.02</v>
      </c>
      <c r="K254" s="60">
        <v>691.63</v>
      </c>
      <c r="L254" s="60">
        <f t="shared" si="95"/>
        <v>635.86333333333334</v>
      </c>
      <c r="M254" s="60">
        <f t="shared" si="96"/>
        <v>626.5044444444444</v>
      </c>
      <c r="N254" s="60">
        <f t="shared" si="97"/>
        <v>651.3325925925925</v>
      </c>
      <c r="O254" s="60">
        <f t="shared" si="98"/>
        <v>637.90012345679008</v>
      </c>
      <c r="P254" s="56">
        <f t="shared" si="90"/>
        <v>7312.6304938271614</v>
      </c>
    </row>
    <row r="255" spans="1:16">
      <c r="A255" s="34" t="s">
        <v>659</v>
      </c>
      <c r="B255" s="33" t="s">
        <v>660</v>
      </c>
      <c r="C255" s="34" t="s">
        <v>661</v>
      </c>
      <c r="D255" s="56">
        <v>292.99</v>
      </c>
      <c r="E255" s="56">
        <v>303.79000000000002</v>
      </c>
      <c r="F255" s="56">
        <v>261.97000000000003</v>
      </c>
      <c r="G255" s="56">
        <v>319.14</v>
      </c>
      <c r="H255" s="56">
        <v>267.27</v>
      </c>
      <c r="I255" s="56">
        <v>296.22000000000003</v>
      </c>
      <c r="J255" s="56">
        <v>300.56</v>
      </c>
      <c r="K255" s="60">
        <v>318.88</v>
      </c>
      <c r="L255" s="60">
        <f t="shared" si="95"/>
        <v>305.21999999999997</v>
      </c>
      <c r="M255" s="60">
        <f t="shared" si="96"/>
        <v>308.22000000000003</v>
      </c>
      <c r="N255" s="60">
        <f t="shared" si="97"/>
        <v>310.77333333333331</v>
      </c>
      <c r="O255" s="60">
        <f t="shared" si="98"/>
        <v>308.07111111111112</v>
      </c>
      <c r="P255" s="56">
        <f t="shared" si="90"/>
        <v>3593.1044444444442</v>
      </c>
    </row>
    <row r="256" spans="1:16">
      <c r="A256" s="34" t="s">
        <v>662</v>
      </c>
      <c r="B256" s="33" t="s">
        <v>663</v>
      </c>
      <c r="C256" s="34" t="s">
        <v>664</v>
      </c>
      <c r="D256" s="56">
        <v>654.95000000000005</v>
      </c>
      <c r="E256" s="56">
        <v>795.89</v>
      </c>
      <c r="F256" s="56">
        <v>651.71</v>
      </c>
      <c r="G256" s="56">
        <v>767.14</v>
      </c>
      <c r="H256" s="56">
        <v>658.81</v>
      </c>
      <c r="I256" s="56">
        <v>800.11</v>
      </c>
      <c r="J256" s="56">
        <v>746.98</v>
      </c>
      <c r="K256" s="60">
        <v>758.7</v>
      </c>
      <c r="L256" s="60">
        <f t="shared" si="95"/>
        <v>768.59666666666669</v>
      </c>
      <c r="M256" s="60">
        <f t="shared" si="96"/>
        <v>758.09222222222218</v>
      </c>
      <c r="N256" s="60">
        <f t="shared" si="97"/>
        <v>761.79629629629619</v>
      </c>
      <c r="O256" s="60">
        <f t="shared" si="98"/>
        <v>762.82839506172832</v>
      </c>
      <c r="P256" s="56">
        <f t="shared" si="90"/>
        <v>8885.6035802469141</v>
      </c>
    </row>
    <row r="257" spans="1:16">
      <c r="A257" s="34" t="s">
        <v>665</v>
      </c>
      <c r="B257" s="33" t="s">
        <v>666</v>
      </c>
      <c r="C257" s="34" t="s">
        <v>667</v>
      </c>
      <c r="D257" s="56">
        <v>652.59</v>
      </c>
      <c r="E257" s="56">
        <v>791.19</v>
      </c>
      <c r="F257" s="56">
        <v>649.23</v>
      </c>
      <c r="G257" s="56">
        <v>766.31</v>
      </c>
      <c r="H257" s="56">
        <v>683.22</v>
      </c>
      <c r="I257" s="56">
        <v>824.28</v>
      </c>
      <c r="J257" s="56">
        <v>685.33</v>
      </c>
      <c r="K257" s="60">
        <v>858.66</v>
      </c>
      <c r="L257" s="60">
        <f t="shared" si="95"/>
        <v>789.42333333333329</v>
      </c>
      <c r="M257" s="60">
        <f t="shared" si="96"/>
        <v>777.80444444444447</v>
      </c>
      <c r="N257" s="60">
        <f t="shared" si="97"/>
        <v>808.62925925925936</v>
      </c>
      <c r="O257" s="60">
        <f t="shared" si="98"/>
        <v>791.95234567901241</v>
      </c>
      <c r="P257" s="56">
        <f t="shared" si="90"/>
        <v>9078.6193827160496</v>
      </c>
    </row>
    <row r="258" spans="1:16">
      <c r="A258" s="34" t="s">
        <v>668</v>
      </c>
      <c r="B258" s="33" t="s">
        <v>669</v>
      </c>
      <c r="C258" s="34" t="s">
        <v>670</v>
      </c>
      <c r="D258" s="56">
        <v>659</v>
      </c>
      <c r="E258" s="56">
        <v>593.79999999999995</v>
      </c>
      <c r="F258" s="56">
        <v>595.64</v>
      </c>
      <c r="G258" s="56">
        <v>473.14</v>
      </c>
      <c r="H258" s="56">
        <v>0</v>
      </c>
      <c r="I258" s="56">
        <v>0</v>
      </c>
      <c r="J258" s="56">
        <v>0</v>
      </c>
      <c r="K258" s="60">
        <v>0</v>
      </c>
      <c r="L258" s="60">
        <f t="shared" si="95"/>
        <v>0</v>
      </c>
      <c r="M258" s="60">
        <f t="shared" si="96"/>
        <v>0</v>
      </c>
      <c r="N258" s="60">
        <f t="shared" si="97"/>
        <v>0</v>
      </c>
      <c r="O258" s="60">
        <f t="shared" si="98"/>
        <v>0</v>
      </c>
      <c r="P258" s="56">
        <f t="shared" si="90"/>
        <v>2321.58</v>
      </c>
    </row>
    <row r="259" spans="1:16">
      <c r="A259" s="34" t="s">
        <v>671</v>
      </c>
      <c r="B259" s="33" t="s">
        <v>221</v>
      </c>
      <c r="C259" s="34" t="s">
        <v>672</v>
      </c>
      <c r="D259" s="56">
        <v>861.16</v>
      </c>
      <c r="E259" s="56">
        <v>823.65</v>
      </c>
      <c r="F259" s="56">
        <v>816.99</v>
      </c>
      <c r="G259" s="56">
        <v>827.74</v>
      </c>
      <c r="H259" s="56">
        <v>1085.5899999999999</v>
      </c>
      <c r="I259" s="56">
        <v>1020.75</v>
      </c>
      <c r="J259" s="56">
        <v>1258.5</v>
      </c>
      <c r="K259" s="60">
        <v>1165.8800000000001</v>
      </c>
      <c r="L259" s="60">
        <f t="shared" si="95"/>
        <v>1148.3766666666668</v>
      </c>
      <c r="M259" s="60">
        <f t="shared" si="96"/>
        <v>1190.9188888888891</v>
      </c>
      <c r="N259" s="60">
        <f t="shared" si="97"/>
        <v>1168.3918518518522</v>
      </c>
      <c r="O259" s="60">
        <f t="shared" si="98"/>
        <v>1169.2291358024693</v>
      </c>
      <c r="P259" s="56">
        <f t="shared" si="90"/>
        <v>12537.176543209878</v>
      </c>
    </row>
    <row r="260" spans="1:16">
      <c r="A260" s="34" t="s">
        <v>673</v>
      </c>
      <c r="B260" s="33" t="s">
        <v>674</v>
      </c>
      <c r="C260" s="34" t="s">
        <v>675</v>
      </c>
      <c r="D260" s="56">
        <v>504.89</v>
      </c>
      <c r="E260" s="56">
        <v>606.52</v>
      </c>
      <c r="F260" s="56">
        <v>495.76</v>
      </c>
      <c r="G260" s="56">
        <v>12.41</v>
      </c>
      <c r="H260" s="56">
        <v>0</v>
      </c>
      <c r="I260" s="56">
        <v>0</v>
      </c>
      <c r="J260" s="56">
        <v>0</v>
      </c>
      <c r="K260" s="60">
        <v>0</v>
      </c>
      <c r="L260" s="60">
        <f t="shared" si="95"/>
        <v>0</v>
      </c>
      <c r="M260" s="60">
        <f t="shared" si="96"/>
        <v>0</v>
      </c>
      <c r="N260" s="60">
        <f t="shared" si="97"/>
        <v>0</v>
      </c>
      <c r="O260" s="60">
        <f t="shared" si="98"/>
        <v>0</v>
      </c>
      <c r="P260" s="56">
        <f t="shared" si="90"/>
        <v>1619.58</v>
      </c>
    </row>
    <row r="261" spans="1:16">
      <c r="A261" s="34" t="s">
        <v>676</v>
      </c>
      <c r="B261" s="33" t="s">
        <v>677</v>
      </c>
      <c r="C261" s="34" t="s">
        <v>678</v>
      </c>
      <c r="D261" s="56">
        <v>624.29999999999995</v>
      </c>
      <c r="E261" s="56">
        <v>762.03</v>
      </c>
      <c r="F261" s="56">
        <v>629.61</v>
      </c>
      <c r="G261" s="56">
        <v>759.81</v>
      </c>
      <c r="H261" s="56">
        <v>636.55999999999995</v>
      </c>
      <c r="I261" s="56">
        <v>784.53</v>
      </c>
      <c r="J261" s="56">
        <v>715.98</v>
      </c>
      <c r="K261" s="60">
        <v>748.58</v>
      </c>
      <c r="L261" s="60">
        <f t="shared" si="95"/>
        <v>749.69666666666672</v>
      </c>
      <c r="M261" s="60">
        <f t="shared" si="96"/>
        <v>738.08555555555552</v>
      </c>
      <c r="N261" s="60">
        <f t="shared" si="97"/>
        <v>745.45407407407401</v>
      </c>
      <c r="O261" s="60">
        <f t="shared" si="98"/>
        <v>744.41209876543201</v>
      </c>
      <c r="P261" s="56">
        <f t="shared" si="90"/>
        <v>8639.0483950617272</v>
      </c>
    </row>
    <row r="262" spans="1:16">
      <c r="A262" s="97" t="s">
        <v>679</v>
      </c>
      <c r="B262" s="98" t="s">
        <v>680</v>
      </c>
      <c r="C262" s="97" t="s">
        <v>681</v>
      </c>
      <c r="D262" s="60"/>
      <c r="E262" s="60"/>
      <c r="F262" s="60"/>
      <c r="G262" s="60"/>
      <c r="H262" s="60"/>
      <c r="I262" s="60">
        <v>3.85</v>
      </c>
      <c r="J262" s="60">
        <v>43.84</v>
      </c>
      <c r="K262" s="60">
        <v>93.55</v>
      </c>
      <c r="L262" s="60">
        <f t="shared" si="95"/>
        <v>47.080000000000005</v>
      </c>
      <c r="M262" s="60">
        <f t="shared" si="96"/>
        <v>61.49</v>
      </c>
      <c r="N262" s="60">
        <f t="shared" si="97"/>
        <v>67.373333333333335</v>
      </c>
      <c r="O262" s="60">
        <f t="shared" si="98"/>
        <v>58.647777777777776</v>
      </c>
      <c r="P262" s="56">
        <f t="shared" si="90"/>
        <v>375.83111111111117</v>
      </c>
    </row>
    <row r="263" spans="1:16">
      <c r="A263" s="97" t="s">
        <v>682</v>
      </c>
      <c r="B263" s="98" t="s">
        <v>683</v>
      </c>
      <c r="C263" s="97" t="s">
        <v>684</v>
      </c>
      <c r="D263" s="60"/>
      <c r="E263" s="60"/>
      <c r="F263" s="60"/>
      <c r="G263" s="60"/>
      <c r="H263" s="60"/>
      <c r="I263" s="60">
        <v>684.22</v>
      </c>
      <c r="J263" s="60">
        <v>700.25</v>
      </c>
      <c r="K263" s="60">
        <v>2367.69</v>
      </c>
      <c r="L263" s="60">
        <f t="shared" si="95"/>
        <v>1250.72</v>
      </c>
      <c r="M263" s="60">
        <f t="shared" si="96"/>
        <v>1439.5533333333333</v>
      </c>
      <c r="N263" s="60">
        <f t="shared" si="97"/>
        <v>1685.9877777777776</v>
      </c>
      <c r="O263" s="60">
        <f t="shared" si="98"/>
        <v>1458.7537037037036</v>
      </c>
      <c r="P263" s="56">
        <f t="shared" si="90"/>
        <v>9587.1748148148145</v>
      </c>
    </row>
    <row r="264" spans="1:16">
      <c r="A264" s="97" t="s">
        <v>685</v>
      </c>
      <c r="B264" s="98" t="s">
        <v>686</v>
      </c>
      <c r="C264" s="97" t="s">
        <v>687</v>
      </c>
      <c r="D264" s="56"/>
      <c r="E264" s="56"/>
      <c r="F264" s="56"/>
      <c r="G264" s="56"/>
      <c r="H264" s="56"/>
      <c r="I264" s="93"/>
      <c r="J264" s="56">
        <v>176.1</v>
      </c>
      <c r="K264" s="60">
        <v>1294.55</v>
      </c>
      <c r="L264" s="60">
        <f t="shared" si="95"/>
        <v>490.21666666666664</v>
      </c>
      <c r="M264" s="60">
        <f t="shared" si="96"/>
        <v>653.62222222222215</v>
      </c>
      <c r="N264" s="60">
        <f t="shared" si="97"/>
        <v>812.79629629629619</v>
      </c>
      <c r="O264" s="60">
        <f t="shared" si="98"/>
        <v>652.21172839506164</v>
      </c>
      <c r="P264" s="56">
        <f t="shared" si="90"/>
        <v>4079.4969135802462</v>
      </c>
    </row>
    <row r="265" spans="1:16">
      <c r="A265" s="97" t="s">
        <v>688</v>
      </c>
      <c r="B265" s="98" t="s">
        <v>689</v>
      </c>
      <c r="C265" s="97" t="s">
        <v>690</v>
      </c>
      <c r="D265" s="56"/>
      <c r="E265" s="56"/>
      <c r="F265" s="56"/>
      <c r="G265" s="56"/>
      <c r="H265" s="56"/>
      <c r="I265" s="93"/>
      <c r="J265" s="56">
        <v>243.7</v>
      </c>
      <c r="K265" s="60">
        <v>354.16</v>
      </c>
      <c r="L265" s="60">
        <f t="shared" si="95"/>
        <v>199.28666666666666</v>
      </c>
      <c r="M265" s="60">
        <f t="shared" si="96"/>
        <v>265.71555555555557</v>
      </c>
      <c r="N265" s="60">
        <f t="shared" si="97"/>
        <v>273.05407407407409</v>
      </c>
      <c r="O265" s="60">
        <f t="shared" si="98"/>
        <v>246.01876543209877</v>
      </c>
      <c r="P265" s="56">
        <f t="shared" si="90"/>
        <v>1581.9350617283951</v>
      </c>
    </row>
    <row r="266" spans="1:16">
      <c r="A266" s="97" t="s">
        <v>691</v>
      </c>
      <c r="B266" s="98" t="s">
        <v>692</v>
      </c>
      <c r="C266" s="97" t="s">
        <v>693</v>
      </c>
      <c r="D266" s="56"/>
      <c r="E266" s="56"/>
      <c r="F266" s="56"/>
      <c r="G266" s="56"/>
      <c r="H266" s="56"/>
      <c r="I266" s="93"/>
      <c r="J266" s="56">
        <v>537.6</v>
      </c>
      <c r="K266" s="60">
        <v>707.17</v>
      </c>
      <c r="L266" s="60">
        <f t="shared" si="95"/>
        <v>414.92333333333335</v>
      </c>
      <c r="M266" s="60">
        <f t="shared" si="96"/>
        <v>553.23111111111109</v>
      </c>
      <c r="N266" s="60">
        <f t="shared" si="97"/>
        <v>558.44148148148145</v>
      </c>
      <c r="O266" s="60">
        <f t="shared" si="98"/>
        <v>508.86530864197522</v>
      </c>
      <c r="P266" s="56">
        <f t="shared" si="90"/>
        <v>3280.2312345679011</v>
      </c>
    </row>
    <row r="267" spans="1:16">
      <c r="A267" s="97" t="s">
        <v>694</v>
      </c>
      <c r="B267" s="98" t="s">
        <v>695</v>
      </c>
      <c r="C267" s="97" t="s">
        <v>696</v>
      </c>
      <c r="D267" s="56"/>
      <c r="E267" s="56"/>
      <c r="F267" s="56"/>
      <c r="G267" s="56"/>
      <c r="H267" s="56"/>
      <c r="I267" s="93"/>
      <c r="J267" s="56">
        <v>727.18</v>
      </c>
      <c r="K267" s="60">
        <v>742.17</v>
      </c>
      <c r="L267" s="60">
        <f t="shared" si="95"/>
        <v>489.7833333333333</v>
      </c>
      <c r="M267" s="60">
        <f t="shared" si="96"/>
        <v>653.04444444444437</v>
      </c>
      <c r="N267" s="60">
        <f t="shared" si="97"/>
        <v>628.3325925925925</v>
      </c>
      <c r="O267" s="60">
        <f t="shared" si="98"/>
        <v>590.38679012345665</v>
      </c>
      <c r="P267" s="56">
        <f t="shared" si="90"/>
        <v>3830.8971604938265</v>
      </c>
    </row>
    <row r="268" spans="1:16">
      <c r="A268" s="52" t="s">
        <v>697</v>
      </c>
      <c r="B268" s="33"/>
      <c r="C268" s="57" t="s">
        <v>698</v>
      </c>
      <c r="D268" s="58">
        <f t="shared" ref="D268:P268" si="99">D269</f>
        <v>274083.28999999998</v>
      </c>
      <c r="E268" s="58">
        <f t="shared" si="99"/>
        <v>325641.13</v>
      </c>
      <c r="F268" s="58">
        <f t="shared" si="99"/>
        <v>316861.81</v>
      </c>
      <c r="G268" s="58">
        <f t="shared" si="99"/>
        <v>362288.54</v>
      </c>
      <c r="H268" s="58">
        <f t="shared" si="99"/>
        <v>370246.37</v>
      </c>
      <c r="I268" s="58">
        <f t="shared" si="99"/>
        <v>369025.17</v>
      </c>
      <c r="J268" s="58">
        <f t="shared" si="99"/>
        <v>399517.81</v>
      </c>
      <c r="K268" s="58">
        <f t="shared" si="99"/>
        <v>381560.27</v>
      </c>
      <c r="L268" s="58">
        <f t="shared" si="99"/>
        <v>383367.75000000006</v>
      </c>
      <c r="M268" s="58">
        <f t="shared" si="99"/>
        <v>388148.61</v>
      </c>
      <c r="N268" s="58">
        <f t="shared" si="99"/>
        <v>384358.87666666665</v>
      </c>
      <c r="O268" s="58">
        <f t="shared" si="99"/>
        <v>385291.74555555556</v>
      </c>
      <c r="P268" s="58">
        <f t="shared" si="99"/>
        <v>4340391.3722222224</v>
      </c>
    </row>
    <row r="269" spans="1:16">
      <c r="A269" s="52" t="s">
        <v>699</v>
      </c>
      <c r="B269" s="33"/>
      <c r="C269" s="57" t="s">
        <v>700</v>
      </c>
      <c r="D269" s="58">
        <f>SUM(D270:D271)</f>
        <v>274083.28999999998</v>
      </c>
      <c r="E269" s="58">
        <f t="shared" ref="E269:P269" si="100">SUM(E270:E271)</f>
        <v>325641.13</v>
      </c>
      <c r="F269" s="58">
        <f t="shared" si="100"/>
        <v>316861.81</v>
      </c>
      <c r="G269" s="58">
        <f t="shared" si="100"/>
        <v>362288.54</v>
      </c>
      <c r="H269" s="58">
        <f t="shared" si="100"/>
        <v>370246.37</v>
      </c>
      <c r="I269" s="58">
        <f t="shared" si="100"/>
        <v>369025.17</v>
      </c>
      <c r="J269" s="58">
        <f t="shared" si="100"/>
        <v>399517.81</v>
      </c>
      <c r="K269" s="58">
        <f t="shared" si="100"/>
        <v>381560.27</v>
      </c>
      <c r="L269" s="58">
        <f t="shared" si="100"/>
        <v>383367.75000000006</v>
      </c>
      <c r="M269" s="58">
        <f t="shared" si="100"/>
        <v>388148.61</v>
      </c>
      <c r="N269" s="58">
        <f t="shared" si="100"/>
        <v>384358.87666666665</v>
      </c>
      <c r="O269" s="58">
        <f t="shared" si="100"/>
        <v>385291.74555555556</v>
      </c>
      <c r="P269" s="58">
        <f t="shared" si="100"/>
        <v>4340391.3722222224</v>
      </c>
    </row>
    <row r="270" spans="1:16">
      <c r="A270" s="34" t="s">
        <v>701</v>
      </c>
      <c r="B270" s="33" t="s">
        <v>29</v>
      </c>
      <c r="C270" s="34" t="s">
        <v>702</v>
      </c>
      <c r="D270" s="56">
        <v>269402.69</v>
      </c>
      <c r="E270" s="56">
        <v>321348.93</v>
      </c>
      <c r="F270" s="56">
        <v>311263.19</v>
      </c>
      <c r="G270" s="56">
        <v>356395.12</v>
      </c>
      <c r="H270" s="56">
        <v>364045.38</v>
      </c>
      <c r="I270" s="56">
        <v>363464.44</v>
      </c>
      <c r="J270" s="56">
        <v>392460.92</v>
      </c>
      <c r="K270" s="60">
        <v>375009.43</v>
      </c>
      <c r="L270" s="60">
        <f t="shared" ref="L270:O271" si="101">SUM(I270:K270)/3</f>
        <v>376978.26333333337</v>
      </c>
      <c r="M270" s="60">
        <f t="shared" si="101"/>
        <v>381482.87111111108</v>
      </c>
      <c r="N270" s="60">
        <f t="shared" si="101"/>
        <v>377823.52148148144</v>
      </c>
      <c r="O270" s="60">
        <f t="shared" si="101"/>
        <v>378761.55197530863</v>
      </c>
      <c r="P270" s="56">
        <f>SUM(D270:O270)</f>
        <v>4268436.3079012344</v>
      </c>
    </row>
    <row r="271" spans="1:16">
      <c r="A271" s="34" t="s">
        <v>703</v>
      </c>
      <c r="B271" s="33" t="s">
        <v>29</v>
      </c>
      <c r="C271" s="34" t="s">
        <v>704</v>
      </c>
      <c r="D271" s="56">
        <v>4680.6000000000004</v>
      </c>
      <c r="E271" s="56">
        <v>4292.2</v>
      </c>
      <c r="F271" s="56">
        <v>5598.62</v>
      </c>
      <c r="G271" s="56">
        <v>5893.42</v>
      </c>
      <c r="H271" s="56">
        <v>6200.99</v>
      </c>
      <c r="I271" s="56">
        <v>5560.73</v>
      </c>
      <c r="J271" s="56">
        <v>7056.89</v>
      </c>
      <c r="K271" s="60">
        <v>6550.84</v>
      </c>
      <c r="L271" s="60">
        <f t="shared" si="101"/>
        <v>6389.4866666666667</v>
      </c>
      <c r="M271" s="60">
        <f t="shared" si="101"/>
        <v>6665.7388888888891</v>
      </c>
      <c r="N271" s="60">
        <f t="shared" si="101"/>
        <v>6535.3551851851853</v>
      </c>
      <c r="O271" s="60">
        <f t="shared" si="101"/>
        <v>6530.1935802469134</v>
      </c>
      <c r="P271" s="56">
        <f>SUM(D271:O271)</f>
        <v>71955.064320987643</v>
      </c>
    </row>
    <row r="272" spans="1:16">
      <c r="A272" s="49" t="s">
        <v>705</v>
      </c>
      <c r="B272" s="33"/>
      <c r="C272" s="49" t="s">
        <v>706</v>
      </c>
      <c r="D272" s="51">
        <f>D273+D278</f>
        <v>1227356.42</v>
      </c>
      <c r="E272" s="51">
        <f t="shared" ref="E272:P272" si="102">E273+E278</f>
        <v>2575322.8800000004</v>
      </c>
      <c r="F272" s="51">
        <f t="shared" si="102"/>
        <v>1661700.7</v>
      </c>
      <c r="G272" s="51">
        <f t="shared" si="102"/>
        <v>1833635.4300000002</v>
      </c>
      <c r="H272" s="51">
        <f t="shared" si="102"/>
        <v>2687486.4599999995</v>
      </c>
      <c r="I272" s="51">
        <f t="shared" si="102"/>
        <v>2987169.24</v>
      </c>
      <c r="J272" s="51">
        <f t="shared" si="102"/>
        <v>3233135.3200000003</v>
      </c>
      <c r="K272" s="51">
        <f t="shared" si="102"/>
        <v>4807245.4799999995</v>
      </c>
      <c r="L272" s="51">
        <f t="shared" si="102"/>
        <v>3676471.0566666662</v>
      </c>
      <c r="M272" s="51">
        <f t="shared" si="102"/>
        <v>3904823.6488888888</v>
      </c>
      <c r="N272" s="51">
        <f t="shared" si="102"/>
        <v>4128513.3385185176</v>
      </c>
      <c r="O272" s="51">
        <f t="shared" si="102"/>
        <v>3908192.4924691352</v>
      </c>
      <c r="P272" s="51">
        <f t="shared" si="102"/>
        <v>36631052.466543205</v>
      </c>
    </row>
    <row r="273" spans="1:16" ht="13.5" customHeight="1">
      <c r="A273" s="52" t="s">
        <v>707</v>
      </c>
      <c r="B273" s="33"/>
      <c r="C273" s="52" t="s">
        <v>708</v>
      </c>
      <c r="D273" s="54">
        <f>SUM(D274:D277)</f>
        <v>1187331.42</v>
      </c>
      <c r="E273" s="54">
        <f t="shared" ref="E273:P273" si="103">SUM(E274:E277)</f>
        <v>2543940.3800000004</v>
      </c>
      <c r="F273" s="54">
        <f t="shared" si="103"/>
        <v>1623280.7</v>
      </c>
      <c r="G273" s="54">
        <f t="shared" si="103"/>
        <v>1790975.4300000002</v>
      </c>
      <c r="H273" s="54">
        <f t="shared" si="103"/>
        <v>2649706.4599999995</v>
      </c>
      <c r="I273" s="54">
        <f t="shared" si="103"/>
        <v>2953201.74</v>
      </c>
      <c r="J273" s="54">
        <f t="shared" si="103"/>
        <v>3204825.3200000003</v>
      </c>
      <c r="K273" s="54">
        <f t="shared" si="103"/>
        <v>4786445.4799999995</v>
      </c>
      <c r="L273" s="54">
        <f t="shared" si="103"/>
        <v>3645128.5566666662</v>
      </c>
      <c r="M273" s="54">
        <f t="shared" si="103"/>
        <v>3875567.9588888888</v>
      </c>
      <c r="N273" s="54">
        <f t="shared" si="103"/>
        <v>4100165.5585185178</v>
      </c>
      <c r="O273" s="54">
        <f t="shared" si="103"/>
        <v>3878530.9624691354</v>
      </c>
      <c r="P273" s="54">
        <f t="shared" si="103"/>
        <v>36239099.966543205</v>
      </c>
    </row>
    <row r="274" spans="1:16">
      <c r="A274" s="34" t="s">
        <v>709</v>
      </c>
      <c r="B274" s="33" t="s">
        <v>173</v>
      </c>
      <c r="C274" s="34" t="s">
        <v>710</v>
      </c>
      <c r="D274" s="56">
        <v>1163329.69</v>
      </c>
      <c r="E274" s="56">
        <v>2516902.2200000002</v>
      </c>
      <c r="F274" s="56">
        <v>1600743.43</v>
      </c>
      <c r="G274" s="56">
        <v>1769211.25</v>
      </c>
      <c r="H274" s="56">
        <v>2620477.61</v>
      </c>
      <c r="I274" s="56">
        <v>2928354.47</v>
      </c>
      <c r="J274" s="56">
        <v>3176432.37</v>
      </c>
      <c r="K274" s="60">
        <v>4754489.3099999996</v>
      </c>
      <c r="L274" s="60">
        <f>SUM(I274:K274)/3</f>
        <v>3619758.7166666663</v>
      </c>
      <c r="M274" s="60">
        <f t="shared" ref="M274:O277" si="104">SUM(J274:L274)/3</f>
        <v>3850226.7988888887</v>
      </c>
      <c r="N274" s="60">
        <f t="shared" si="104"/>
        <v>4074824.9418518511</v>
      </c>
      <c r="O274" s="60">
        <f t="shared" si="104"/>
        <v>3848270.1524691354</v>
      </c>
      <c r="P274" s="56">
        <f t="shared" ref="P274:P279" si="105">SUM(D274:O274)</f>
        <v>35923020.959876537</v>
      </c>
    </row>
    <row r="275" spans="1:16">
      <c r="A275" s="34" t="s">
        <v>711</v>
      </c>
      <c r="B275" s="33" t="s">
        <v>173</v>
      </c>
      <c r="C275" s="34" t="s">
        <v>712</v>
      </c>
      <c r="D275" s="56">
        <v>283.39999999999998</v>
      </c>
      <c r="E275" s="56">
        <v>424.42</v>
      </c>
      <c r="F275" s="56">
        <v>431.29</v>
      </c>
      <c r="G275" s="56">
        <v>312.08999999999997</v>
      </c>
      <c r="H275" s="56">
        <v>271.51</v>
      </c>
      <c r="I275" s="56">
        <v>455.88</v>
      </c>
      <c r="J275" s="56">
        <v>342.79</v>
      </c>
      <c r="K275" s="60">
        <v>310.85000000000002</v>
      </c>
      <c r="L275" s="60">
        <f>SUM(I275:K275)/3</f>
        <v>369.84</v>
      </c>
      <c r="M275" s="60">
        <f t="shared" si="104"/>
        <v>341.16</v>
      </c>
      <c r="N275" s="60">
        <f t="shared" si="104"/>
        <v>340.61666666666673</v>
      </c>
      <c r="O275" s="60">
        <v>309.39</v>
      </c>
      <c r="P275" s="56">
        <f t="shared" si="105"/>
        <v>4193.2366666666667</v>
      </c>
    </row>
    <row r="276" spans="1:16">
      <c r="A276" s="34" t="s">
        <v>713</v>
      </c>
      <c r="B276" s="33" t="s">
        <v>173</v>
      </c>
      <c r="C276" s="34" t="s">
        <v>714</v>
      </c>
      <c r="D276" s="56">
        <v>23718.33</v>
      </c>
      <c r="E276" s="56">
        <v>26613.74</v>
      </c>
      <c r="F276" s="56">
        <v>22105.98</v>
      </c>
      <c r="G276" s="56">
        <v>21452.09</v>
      </c>
      <c r="H276" s="56">
        <v>28957.34</v>
      </c>
      <c r="I276" s="56">
        <v>24391.39</v>
      </c>
      <c r="J276" s="56">
        <v>28050.16</v>
      </c>
      <c r="K276" s="60">
        <v>31645.32</v>
      </c>
      <c r="L276" s="60">
        <v>25000</v>
      </c>
      <c r="M276" s="60">
        <f>L276</f>
        <v>25000</v>
      </c>
      <c r="N276" s="60">
        <f>M276</f>
        <v>25000</v>
      </c>
      <c r="O276" s="60">
        <v>29951.42</v>
      </c>
      <c r="P276" s="56">
        <f t="shared" si="105"/>
        <v>311885.76999999996</v>
      </c>
    </row>
    <row r="277" spans="1:16">
      <c r="A277" s="34" t="s">
        <v>715</v>
      </c>
      <c r="B277" s="33" t="s">
        <v>173</v>
      </c>
      <c r="C277" s="34" t="s">
        <v>716</v>
      </c>
      <c r="D277" s="56">
        <v>0</v>
      </c>
      <c r="E277" s="56">
        <v>0</v>
      </c>
      <c r="F277" s="56">
        <v>0</v>
      </c>
      <c r="G277" s="56">
        <v>0</v>
      </c>
      <c r="H277" s="56">
        <v>0</v>
      </c>
      <c r="I277" s="56">
        <v>0</v>
      </c>
      <c r="J277" s="56">
        <v>0</v>
      </c>
      <c r="K277" s="60">
        <v>0</v>
      </c>
      <c r="L277" s="60">
        <f>SUM(I277:K277)/3</f>
        <v>0</v>
      </c>
      <c r="M277" s="60">
        <f t="shared" si="104"/>
        <v>0</v>
      </c>
      <c r="N277" s="60">
        <f t="shared" si="104"/>
        <v>0</v>
      </c>
      <c r="O277" s="60">
        <f t="shared" si="104"/>
        <v>0</v>
      </c>
      <c r="P277" s="56">
        <f t="shared" si="105"/>
        <v>0</v>
      </c>
    </row>
    <row r="278" spans="1:16" ht="13.5" customHeight="1">
      <c r="A278" s="52" t="s">
        <v>717</v>
      </c>
      <c r="B278" s="33"/>
      <c r="C278" s="52" t="s">
        <v>718</v>
      </c>
      <c r="D278" s="54">
        <f>D279</f>
        <v>40025</v>
      </c>
      <c r="E278" s="54">
        <f t="shared" ref="E278:P278" si="106">E279</f>
        <v>31382.5</v>
      </c>
      <c r="F278" s="54">
        <f t="shared" si="106"/>
        <v>38420</v>
      </c>
      <c r="G278" s="54">
        <f t="shared" si="106"/>
        <v>42660</v>
      </c>
      <c r="H278" s="54">
        <f t="shared" si="106"/>
        <v>37780</v>
      </c>
      <c r="I278" s="54">
        <f t="shared" si="106"/>
        <v>33967.5</v>
      </c>
      <c r="J278" s="54">
        <f t="shared" si="106"/>
        <v>28310</v>
      </c>
      <c r="K278" s="54">
        <f t="shared" si="106"/>
        <v>20800</v>
      </c>
      <c r="L278" s="54">
        <f t="shared" si="106"/>
        <v>31342.5</v>
      </c>
      <c r="M278" s="54">
        <f t="shared" si="106"/>
        <v>29255.69</v>
      </c>
      <c r="N278" s="54">
        <f t="shared" si="106"/>
        <v>28347.78</v>
      </c>
      <c r="O278" s="54">
        <f t="shared" si="106"/>
        <v>29661.53</v>
      </c>
      <c r="P278" s="54">
        <f t="shared" si="106"/>
        <v>391952.5</v>
      </c>
    </row>
    <row r="279" spans="1:16">
      <c r="A279" s="34" t="s">
        <v>719</v>
      </c>
      <c r="B279" s="33" t="s">
        <v>173</v>
      </c>
      <c r="C279" s="34" t="s">
        <v>718</v>
      </c>
      <c r="D279" s="56">
        <v>40025</v>
      </c>
      <c r="E279" s="56">
        <v>31382.5</v>
      </c>
      <c r="F279" s="56">
        <v>38420</v>
      </c>
      <c r="G279" s="56">
        <v>42660</v>
      </c>
      <c r="H279" s="56">
        <v>37780</v>
      </c>
      <c r="I279" s="56">
        <v>33967.5</v>
      </c>
      <c r="J279" s="56">
        <v>28310</v>
      </c>
      <c r="K279" s="60">
        <v>20800</v>
      </c>
      <c r="L279" s="60">
        <f>27692.5+3650</f>
        <v>31342.5</v>
      </c>
      <c r="M279" s="60">
        <f>25600.85+3654.84</f>
        <v>29255.69</v>
      </c>
      <c r="N279" s="60">
        <f>24697.78+3650</f>
        <v>28347.78</v>
      </c>
      <c r="O279" s="60">
        <f>25997.04+3664.49</f>
        <v>29661.53</v>
      </c>
      <c r="P279" s="56">
        <f t="shared" si="105"/>
        <v>391952.5</v>
      </c>
    </row>
    <row r="280" spans="1:16">
      <c r="A280" s="47" t="s">
        <v>720</v>
      </c>
      <c r="B280" s="33"/>
      <c r="C280" s="47" t="s">
        <v>721</v>
      </c>
      <c r="D280" s="46">
        <f>D281</f>
        <v>0</v>
      </c>
      <c r="E280" s="46">
        <f t="shared" ref="D280:F282" si="107">E281</f>
        <v>20608.759999999998</v>
      </c>
      <c r="F280" s="46">
        <f t="shared" si="107"/>
        <v>38651.160000000003</v>
      </c>
      <c r="G280" s="46">
        <f>G281</f>
        <v>19287.37</v>
      </c>
      <c r="H280" s="46">
        <f t="shared" ref="H280:P282" si="108">H281</f>
        <v>18666.62</v>
      </c>
      <c r="I280" s="46">
        <f t="shared" si="108"/>
        <v>19135.39</v>
      </c>
      <c r="J280" s="46">
        <f t="shared" si="108"/>
        <v>0</v>
      </c>
      <c r="K280" s="46">
        <f t="shared" si="108"/>
        <v>38351.15</v>
      </c>
      <c r="L280" s="46">
        <f t="shared" si="108"/>
        <v>19162.18</v>
      </c>
      <c r="M280" s="46">
        <f t="shared" si="108"/>
        <v>19171.11</v>
      </c>
      <c r="N280" s="46">
        <f t="shared" si="108"/>
        <v>19166.645</v>
      </c>
      <c r="O280" s="46">
        <f t="shared" si="108"/>
        <v>19166.645</v>
      </c>
      <c r="P280" s="46">
        <f t="shared" si="108"/>
        <v>231367.02999999997</v>
      </c>
    </row>
    <row r="281" spans="1:16">
      <c r="A281" s="49" t="s">
        <v>722</v>
      </c>
      <c r="B281" s="33"/>
      <c r="C281" s="49" t="s">
        <v>723</v>
      </c>
      <c r="D281" s="51">
        <f t="shared" si="107"/>
        <v>0</v>
      </c>
      <c r="E281" s="51">
        <f t="shared" si="107"/>
        <v>20608.759999999998</v>
      </c>
      <c r="F281" s="51">
        <f t="shared" si="107"/>
        <v>38651.160000000003</v>
      </c>
      <c r="G281" s="51">
        <f>G282</f>
        <v>19287.37</v>
      </c>
      <c r="H281" s="51">
        <f t="shared" si="108"/>
        <v>18666.62</v>
      </c>
      <c r="I281" s="51">
        <f t="shared" si="108"/>
        <v>19135.39</v>
      </c>
      <c r="J281" s="51">
        <f t="shared" si="108"/>
        <v>0</v>
      </c>
      <c r="K281" s="51">
        <f t="shared" si="108"/>
        <v>38351.15</v>
      </c>
      <c r="L281" s="51">
        <f t="shared" si="108"/>
        <v>19162.18</v>
      </c>
      <c r="M281" s="51">
        <f t="shared" si="108"/>
        <v>19171.11</v>
      </c>
      <c r="N281" s="51">
        <f t="shared" si="108"/>
        <v>19166.645</v>
      </c>
      <c r="O281" s="51">
        <f t="shared" si="108"/>
        <v>19166.645</v>
      </c>
      <c r="P281" s="51">
        <f t="shared" si="108"/>
        <v>231367.02999999997</v>
      </c>
    </row>
    <row r="282" spans="1:16">
      <c r="A282" s="52" t="s">
        <v>724</v>
      </c>
      <c r="B282" s="33"/>
      <c r="C282" s="52" t="s">
        <v>725</v>
      </c>
      <c r="D282" s="58">
        <f t="shared" si="107"/>
        <v>0</v>
      </c>
      <c r="E282" s="58">
        <f t="shared" si="107"/>
        <v>20608.759999999998</v>
      </c>
      <c r="F282" s="58">
        <f t="shared" si="107"/>
        <v>38651.160000000003</v>
      </c>
      <c r="G282" s="58">
        <f>G283</f>
        <v>19287.37</v>
      </c>
      <c r="H282" s="58">
        <f t="shared" si="108"/>
        <v>18666.62</v>
      </c>
      <c r="I282" s="58">
        <f>I283</f>
        <v>19135.39</v>
      </c>
      <c r="J282" s="58">
        <f>J283</f>
        <v>0</v>
      </c>
      <c r="K282" s="58">
        <f t="shared" si="108"/>
        <v>38351.15</v>
      </c>
      <c r="L282" s="58">
        <f t="shared" si="108"/>
        <v>19162.18</v>
      </c>
      <c r="M282" s="58">
        <f t="shared" si="108"/>
        <v>19171.11</v>
      </c>
      <c r="N282" s="58">
        <f t="shared" si="108"/>
        <v>19166.645</v>
      </c>
      <c r="O282" s="58">
        <f t="shared" si="108"/>
        <v>19166.645</v>
      </c>
      <c r="P282" s="58">
        <f t="shared" si="108"/>
        <v>231367.02999999997</v>
      </c>
    </row>
    <row r="283" spans="1:16">
      <c r="A283" s="34" t="s">
        <v>726</v>
      </c>
      <c r="B283" s="33" t="s">
        <v>29</v>
      </c>
      <c r="C283" s="34" t="s">
        <v>727</v>
      </c>
      <c r="D283" s="56">
        <v>0</v>
      </c>
      <c r="E283" s="56">
        <v>20608.759999999998</v>
      </c>
      <c r="F283" s="56">
        <v>38651.160000000003</v>
      </c>
      <c r="G283" s="56">
        <v>19287.37</v>
      </c>
      <c r="H283" s="56">
        <v>18666.62</v>
      </c>
      <c r="I283" s="56">
        <v>19135.39</v>
      </c>
      <c r="J283" s="56">
        <v>0</v>
      </c>
      <c r="K283" s="56">
        <v>38351.15</v>
      </c>
      <c r="L283" s="60">
        <f>SUM(I283:K283)/3</f>
        <v>19162.18</v>
      </c>
      <c r="M283" s="60">
        <f>SUM(J283:L283)/3</f>
        <v>19171.11</v>
      </c>
      <c r="N283" s="60">
        <f>SUM(L283:M283)/2</f>
        <v>19166.645</v>
      </c>
      <c r="O283" s="60">
        <f>SUM(L283:N283)/3</f>
        <v>19166.645</v>
      </c>
      <c r="P283" s="56">
        <f>SUM(D283:O283)</f>
        <v>231367.02999999997</v>
      </c>
    </row>
    <row r="284" spans="1:16">
      <c r="A284" s="44" t="s">
        <v>728</v>
      </c>
      <c r="B284" s="33"/>
      <c r="C284" s="44" t="s">
        <v>729</v>
      </c>
      <c r="D284" s="46">
        <f t="shared" ref="D284:P284" si="109">SUM(D285)</f>
        <v>0</v>
      </c>
      <c r="E284" s="46">
        <f t="shared" si="109"/>
        <v>0</v>
      </c>
      <c r="F284" s="46">
        <f t="shared" si="109"/>
        <v>0</v>
      </c>
      <c r="G284" s="46">
        <f t="shared" si="109"/>
        <v>0</v>
      </c>
      <c r="H284" s="46">
        <f t="shared" si="109"/>
        <v>0</v>
      </c>
      <c r="I284" s="46">
        <f t="shared" si="109"/>
        <v>0</v>
      </c>
      <c r="J284" s="46">
        <f t="shared" si="109"/>
        <v>0</v>
      </c>
      <c r="K284" s="46">
        <f t="shared" si="109"/>
        <v>0</v>
      </c>
      <c r="L284" s="46">
        <f t="shared" si="109"/>
        <v>0</v>
      </c>
      <c r="M284" s="46">
        <f t="shared" si="109"/>
        <v>0</v>
      </c>
      <c r="N284" s="46">
        <f t="shared" si="109"/>
        <v>0</v>
      </c>
      <c r="O284" s="46">
        <f t="shared" si="109"/>
        <v>0</v>
      </c>
      <c r="P284" s="46">
        <f t="shared" si="109"/>
        <v>0</v>
      </c>
    </row>
    <row r="285" spans="1:16">
      <c r="A285" s="47" t="s">
        <v>730</v>
      </c>
      <c r="B285" s="33"/>
      <c r="C285" s="47" t="s">
        <v>731</v>
      </c>
      <c r="D285" s="46">
        <f t="shared" ref="D285:P285" si="110">SUM(D286:D286)</f>
        <v>0</v>
      </c>
      <c r="E285" s="46">
        <f t="shared" si="110"/>
        <v>0</v>
      </c>
      <c r="F285" s="46">
        <f t="shared" si="110"/>
        <v>0</v>
      </c>
      <c r="G285" s="46">
        <f t="shared" si="110"/>
        <v>0</v>
      </c>
      <c r="H285" s="46">
        <f t="shared" si="110"/>
        <v>0</v>
      </c>
      <c r="I285" s="46">
        <f t="shared" si="110"/>
        <v>0</v>
      </c>
      <c r="J285" s="46">
        <f t="shared" si="110"/>
        <v>0</v>
      </c>
      <c r="K285" s="46">
        <f t="shared" si="110"/>
        <v>0</v>
      </c>
      <c r="L285" s="46">
        <f t="shared" si="110"/>
        <v>0</v>
      </c>
      <c r="M285" s="46">
        <f t="shared" si="110"/>
        <v>0</v>
      </c>
      <c r="N285" s="46">
        <f t="shared" si="110"/>
        <v>0</v>
      </c>
      <c r="O285" s="46">
        <f t="shared" si="110"/>
        <v>0</v>
      </c>
      <c r="P285" s="46">
        <f t="shared" si="110"/>
        <v>0</v>
      </c>
    </row>
    <row r="286" spans="1:16">
      <c r="A286" s="34" t="s">
        <v>732</v>
      </c>
      <c r="B286" s="33" t="s">
        <v>29</v>
      </c>
      <c r="C286" s="34" t="s">
        <v>733</v>
      </c>
      <c r="D286" s="56">
        <v>0</v>
      </c>
      <c r="E286" s="56">
        <v>0</v>
      </c>
      <c r="F286" s="56">
        <v>0</v>
      </c>
      <c r="G286" s="56">
        <v>0</v>
      </c>
      <c r="H286" s="56">
        <v>0</v>
      </c>
      <c r="I286" s="56">
        <v>0</v>
      </c>
      <c r="J286" s="56">
        <v>0</v>
      </c>
      <c r="K286" s="56">
        <v>0</v>
      </c>
      <c r="L286" s="56">
        <v>0</v>
      </c>
      <c r="M286" s="56">
        <v>0</v>
      </c>
      <c r="N286" s="56">
        <v>0</v>
      </c>
      <c r="O286" s="56">
        <v>0</v>
      </c>
      <c r="P286" s="56">
        <f>SUM(D286:O286)</f>
        <v>0</v>
      </c>
    </row>
    <row r="287" spans="1:16">
      <c r="A287" s="44" t="s">
        <v>734</v>
      </c>
      <c r="B287" s="33"/>
      <c r="C287" s="44" t="s">
        <v>735</v>
      </c>
      <c r="D287" s="46">
        <f t="shared" ref="D287:P288" si="111">SUM(D288)</f>
        <v>699393.46</v>
      </c>
      <c r="E287" s="46">
        <f t="shared" si="111"/>
        <v>509257.57</v>
      </c>
      <c r="F287" s="46">
        <f t="shared" si="111"/>
        <v>570069.15</v>
      </c>
      <c r="G287" s="46">
        <f>SUM(G288)</f>
        <v>508197.66</v>
      </c>
      <c r="H287" s="46">
        <f t="shared" si="111"/>
        <v>528603.09000000008</v>
      </c>
      <c r="I287" s="46">
        <f t="shared" si="111"/>
        <v>555534.5</v>
      </c>
      <c r="J287" s="46">
        <f t="shared" si="111"/>
        <v>618889.61</v>
      </c>
      <c r="K287" s="46">
        <f t="shared" si="111"/>
        <v>604475.42999999993</v>
      </c>
      <c r="L287" s="46">
        <f t="shared" si="111"/>
        <v>585192.87999999989</v>
      </c>
      <c r="M287" s="46">
        <f t="shared" si="111"/>
        <v>595079.0066666666</v>
      </c>
      <c r="N287" s="46">
        <f t="shared" si="111"/>
        <v>594915.77222222229</v>
      </c>
      <c r="O287" s="46">
        <f t="shared" si="111"/>
        <v>591729.21962962952</v>
      </c>
      <c r="P287" s="46">
        <f t="shared" si="111"/>
        <v>6961337.3485185187</v>
      </c>
    </row>
    <row r="288" spans="1:16">
      <c r="A288" s="49" t="s">
        <v>736</v>
      </c>
      <c r="B288" s="33"/>
      <c r="C288" s="49" t="s">
        <v>737</v>
      </c>
      <c r="D288" s="51">
        <f t="shared" si="111"/>
        <v>699393.46</v>
      </c>
      <c r="E288" s="51">
        <f t="shared" si="111"/>
        <v>509257.57</v>
      </c>
      <c r="F288" s="51">
        <f t="shared" si="111"/>
        <v>570069.15</v>
      </c>
      <c r="G288" s="51">
        <f t="shared" si="111"/>
        <v>508197.66</v>
      </c>
      <c r="H288" s="51">
        <f t="shared" si="111"/>
        <v>528603.09000000008</v>
      </c>
      <c r="I288" s="51">
        <f t="shared" si="111"/>
        <v>555534.5</v>
      </c>
      <c r="J288" s="51">
        <f t="shared" si="111"/>
        <v>618889.61</v>
      </c>
      <c r="K288" s="51">
        <f t="shared" si="111"/>
        <v>604475.42999999993</v>
      </c>
      <c r="L288" s="51">
        <f t="shared" si="111"/>
        <v>585192.87999999989</v>
      </c>
      <c r="M288" s="51">
        <f t="shared" si="111"/>
        <v>595079.0066666666</v>
      </c>
      <c r="N288" s="51">
        <f t="shared" si="111"/>
        <v>594915.77222222229</v>
      </c>
      <c r="O288" s="51">
        <f t="shared" si="111"/>
        <v>591729.21962962952</v>
      </c>
      <c r="P288" s="51">
        <f t="shared" si="111"/>
        <v>6961337.3485185187</v>
      </c>
    </row>
    <row r="289" spans="1:16">
      <c r="A289" s="52" t="s">
        <v>738</v>
      </c>
      <c r="B289" s="33"/>
      <c r="C289" s="52" t="s">
        <v>739</v>
      </c>
      <c r="D289" s="58">
        <f t="shared" ref="D289:J289" si="112">SUM(D290:D292)</f>
        <v>699393.46</v>
      </c>
      <c r="E289" s="58">
        <f t="shared" si="112"/>
        <v>509257.57</v>
      </c>
      <c r="F289" s="58">
        <f t="shared" si="112"/>
        <v>570069.15</v>
      </c>
      <c r="G289" s="58">
        <f t="shared" si="112"/>
        <v>508197.66</v>
      </c>
      <c r="H289" s="58">
        <f t="shared" si="112"/>
        <v>528603.09000000008</v>
      </c>
      <c r="I289" s="58">
        <f t="shared" si="112"/>
        <v>555534.5</v>
      </c>
      <c r="J289" s="58">
        <f t="shared" si="112"/>
        <v>618889.61</v>
      </c>
      <c r="K289" s="58">
        <f t="shared" ref="K289:P289" si="113">SUM(K290:K292)</f>
        <v>604475.42999999993</v>
      </c>
      <c r="L289" s="58">
        <f t="shared" si="113"/>
        <v>585192.87999999989</v>
      </c>
      <c r="M289" s="58">
        <f t="shared" si="113"/>
        <v>595079.0066666666</v>
      </c>
      <c r="N289" s="58">
        <f t="shared" si="113"/>
        <v>594915.77222222229</v>
      </c>
      <c r="O289" s="58">
        <f t="shared" si="113"/>
        <v>591729.21962962952</v>
      </c>
      <c r="P289" s="58">
        <f t="shared" si="113"/>
        <v>6961337.3485185187</v>
      </c>
    </row>
    <row r="290" spans="1:16">
      <c r="A290" s="34" t="s">
        <v>740</v>
      </c>
      <c r="B290" s="33" t="s">
        <v>271</v>
      </c>
      <c r="C290" s="34" t="s">
        <v>741</v>
      </c>
      <c r="D290" s="56">
        <v>329332.5</v>
      </c>
      <c r="E290" s="56">
        <v>184556.25</v>
      </c>
      <c r="F290" s="56">
        <v>184556.25</v>
      </c>
      <c r="G290" s="56">
        <v>184556.25</v>
      </c>
      <c r="H290" s="56">
        <v>184556.25</v>
      </c>
      <c r="I290" s="56">
        <v>184556.25</v>
      </c>
      <c r="J290" s="56">
        <v>207877.15</v>
      </c>
      <c r="K290" s="56">
        <v>184556.25</v>
      </c>
      <c r="L290" s="56">
        <f>K290</f>
        <v>184556.25</v>
      </c>
      <c r="M290" s="56">
        <f>L290</f>
        <v>184556.25</v>
      </c>
      <c r="N290" s="56">
        <f>M290</f>
        <v>184556.25</v>
      </c>
      <c r="O290" s="56">
        <f>N290</f>
        <v>184556.25</v>
      </c>
      <c r="P290" s="56">
        <f>SUM(D290:O290)</f>
        <v>2382772.15</v>
      </c>
    </row>
    <row r="291" spans="1:16">
      <c r="A291" s="34" t="s">
        <v>742</v>
      </c>
      <c r="B291" s="33" t="s">
        <v>257</v>
      </c>
      <c r="C291" s="34" t="s">
        <v>743</v>
      </c>
      <c r="D291" s="56">
        <v>370060.96</v>
      </c>
      <c r="E291" s="56">
        <v>324701.32</v>
      </c>
      <c r="F291" s="56">
        <v>385512.9</v>
      </c>
      <c r="G291" s="56">
        <v>323641.40999999997</v>
      </c>
      <c r="H291" s="56">
        <v>344046.84</v>
      </c>
      <c r="I291" s="56">
        <v>370978.25</v>
      </c>
      <c r="J291" s="56">
        <v>411012.46</v>
      </c>
      <c r="K291" s="56">
        <v>419919.18</v>
      </c>
      <c r="L291" s="60">
        <f>SUM(I291:K291)/3</f>
        <v>400636.62999999995</v>
      </c>
      <c r="M291" s="60">
        <f>SUM(J291:L291)/3</f>
        <v>410522.75666666665</v>
      </c>
      <c r="N291" s="60">
        <f>SUM(K291:M291)/3</f>
        <v>410359.52222222224</v>
      </c>
      <c r="O291" s="60">
        <f>SUM(L291:N291)/3</f>
        <v>407172.96962962957</v>
      </c>
      <c r="P291" s="56">
        <f>SUM(D291:O291)</f>
        <v>4578565.1985185193</v>
      </c>
    </row>
    <row r="292" spans="1:16">
      <c r="A292" s="34" t="s">
        <v>744</v>
      </c>
      <c r="B292" s="33" t="s">
        <v>123</v>
      </c>
      <c r="C292" s="34" t="s">
        <v>745</v>
      </c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>
        <f>SUM(D292:O292)</f>
        <v>0</v>
      </c>
    </row>
    <row r="293" spans="1:16">
      <c r="A293" s="44" t="s">
        <v>746</v>
      </c>
      <c r="B293" s="33"/>
      <c r="C293" s="44" t="s">
        <v>747</v>
      </c>
      <c r="D293" s="46">
        <f t="shared" ref="D293:P293" si="114">SUM(D294+D428)</f>
        <v>29142971.550000001</v>
      </c>
      <c r="E293" s="46">
        <f t="shared" si="114"/>
        <v>21259732.490000002</v>
      </c>
      <c r="F293" s="46">
        <f t="shared" si="114"/>
        <v>19676902.499999996</v>
      </c>
      <c r="G293" s="46">
        <f t="shared" si="114"/>
        <v>23556745.59</v>
      </c>
      <c r="H293" s="46">
        <f t="shared" si="114"/>
        <v>22116382.939999998</v>
      </c>
      <c r="I293" s="46">
        <f t="shared" si="114"/>
        <v>21037842.019999996</v>
      </c>
      <c r="J293" s="46">
        <f t="shared" si="114"/>
        <v>25334922.189999998</v>
      </c>
      <c r="K293" s="46">
        <f t="shared" si="114"/>
        <v>18946001.969999999</v>
      </c>
      <c r="L293" s="46">
        <f t="shared" si="114"/>
        <v>20038732.079999998</v>
      </c>
      <c r="M293" s="46">
        <f t="shared" si="114"/>
        <v>18770386.210000001</v>
      </c>
      <c r="N293" s="46">
        <f t="shared" si="114"/>
        <v>20843738.829999998</v>
      </c>
      <c r="O293" s="46">
        <f t="shared" si="114"/>
        <v>29123195.939999998</v>
      </c>
      <c r="P293" s="46">
        <f t="shared" si="114"/>
        <v>269847554.31</v>
      </c>
    </row>
    <row r="294" spans="1:16">
      <c r="A294" s="47" t="s">
        <v>748</v>
      </c>
      <c r="B294" s="33"/>
      <c r="C294" s="47" t="s">
        <v>749</v>
      </c>
      <c r="D294" s="46">
        <f t="shared" ref="D294:P294" si="115">SUM(D295+D385+D426)</f>
        <v>29142971.550000001</v>
      </c>
      <c r="E294" s="46">
        <f t="shared" si="115"/>
        <v>21259732.490000002</v>
      </c>
      <c r="F294" s="46">
        <f t="shared" si="115"/>
        <v>19613502.009999998</v>
      </c>
      <c r="G294" s="46">
        <f t="shared" si="115"/>
        <v>23547346.079999998</v>
      </c>
      <c r="H294" s="46">
        <f t="shared" si="115"/>
        <v>22079982.939999998</v>
      </c>
      <c r="I294" s="46">
        <f t="shared" si="115"/>
        <v>21001442.019999996</v>
      </c>
      <c r="J294" s="46">
        <f t="shared" si="115"/>
        <v>25256486.189999998</v>
      </c>
      <c r="K294" s="46">
        <f t="shared" si="115"/>
        <v>18909601.969999999</v>
      </c>
      <c r="L294" s="46">
        <f t="shared" si="115"/>
        <v>20002332.079999998</v>
      </c>
      <c r="M294" s="46">
        <f t="shared" si="115"/>
        <v>18733986.210000001</v>
      </c>
      <c r="N294" s="46">
        <f t="shared" si="115"/>
        <v>20807338.829999998</v>
      </c>
      <c r="O294" s="46">
        <f t="shared" si="115"/>
        <v>29086795.939999998</v>
      </c>
      <c r="P294" s="46">
        <f t="shared" si="115"/>
        <v>269441518.31</v>
      </c>
    </row>
    <row r="295" spans="1:16">
      <c r="A295" s="49" t="s">
        <v>750</v>
      </c>
      <c r="B295" s="33"/>
      <c r="C295" s="49" t="s">
        <v>751</v>
      </c>
      <c r="D295" s="51">
        <f t="shared" ref="D295:P295" si="116">SUM(D296+D307+D310+D353+D366+D375+D380)</f>
        <v>9206371.9400000013</v>
      </c>
      <c r="E295" s="51">
        <f t="shared" si="116"/>
        <v>7893293.1800000006</v>
      </c>
      <c r="F295" s="51">
        <f t="shared" si="116"/>
        <v>6212748.6900000004</v>
      </c>
      <c r="G295" s="51">
        <f t="shared" si="116"/>
        <v>7376014.629999999</v>
      </c>
      <c r="H295" s="51">
        <f t="shared" si="116"/>
        <v>7252288.2899999991</v>
      </c>
      <c r="I295" s="51">
        <f t="shared" si="116"/>
        <v>6526370.0499999998</v>
      </c>
      <c r="J295" s="51">
        <f t="shared" si="116"/>
        <v>6058214.1599999992</v>
      </c>
      <c r="K295" s="51">
        <f t="shared" si="116"/>
        <v>6960674.3599999994</v>
      </c>
      <c r="L295" s="51">
        <f t="shared" si="116"/>
        <v>6142354.3299999991</v>
      </c>
      <c r="M295" s="51">
        <f t="shared" si="116"/>
        <v>6273058.459999999</v>
      </c>
      <c r="N295" s="51">
        <f t="shared" si="116"/>
        <v>7444638.0799999991</v>
      </c>
      <c r="O295" s="51">
        <f t="shared" si="116"/>
        <v>10251515.949999999</v>
      </c>
      <c r="P295" s="51">
        <f t="shared" si="116"/>
        <v>87597542.120000005</v>
      </c>
    </row>
    <row r="296" spans="1:16">
      <c r="A296" s="52" t="s">
        <v>752</v>
      </c>
      <c r="B296" s="33"/>
      <c r="C296" s="52" t="s">
        <v>753</v>
      </c>
      <c r="D296" s="58">
        <f t="shared" ref="D296:J296" si="117">SUM(D297+D302)</f>
        <v>5689170.0599999996</v>
      </c>
      <c r="E296" s="58">
        <f t="shared" si="117"/>
        <v>6025261.7599999998</v>
      </c>
      <c r="F296" s="58">
        <f t="shared" si="117"/>
        <v>3574784.8400000003</v>
      </c>
      <c r="G296" s="58">
        <f t="shared" si="117"/>
        <v>4083075.4499999997</v>
      </c>
      <c r="H296" s="58">
        <f t="shared" si="117"/>
        <v>5438329.9899999993</v>
      </c>
      <c r="I296" s="58">
        <f t="shared" si="117"/>
        <v>4077169.93</v>
      </c>
      <c r="J296" s="58">
        <f t="shared" si="117"/>
        <v>3503330.31</v>
      </c>
      <c r="K296" s="58">
        <f t="shared" ref="K296:P296" si="118">SUM(K297+K302)</f>
        <v>4262189.5199999996</v>
      </c>
      <c r="L296" s="58">
        <f t="shared" si="118"/>
        <v>3796556.25</v>
      </c>
      <c r="M296" s="58">
        <f t="shared" si="118"/>
        <v>3928087.5</v>
      </c>
      <c r="N296" s="58">
        <f t="shared" si="118"/>
        <v>5094540</v>
      </c>
      <c r="O296" s="58">
        <f t="shared" si="118"/>
        <v>7909945</v>
      </c>
      <c r="P296" s="58">
        <f t="shared" si="118"/>
        <v>57382440.610000007</v>
      </c>
    </row>
    <row r="297" spans="1:16">
      <c r="A297" s="52" t="s">
        <v>754</v>
      </c>
      <c r="B297" s="33"/>
      <c r="C297" s="52" t="s">
        <v>755</v>
      </c>
      <c r="D297" s="58">
        <f t="shared" ref="D297:J297" si="119">SUM(D298:D301)</f>
        <v>5641758.4399999995</v>
      </c>
      <c r="E297" s="58">
        <f t="shared" si="119"/>
        <v>6024572.8300000001</v>
      </c>
      <c r="F297" s="58">
        <f t="shared" si="119"/>
        <v>3573746.87</v>
      </c>
      <c r="G297" s="58">
        <f t="shared" si="119"/>
        <v>4078830.34</v>
      </c>
      <c r="H297" s="58">
        <f t="shared" si="119"/>
        <v>5435542.9499999993</v>
      </c>
      <c r="I297" s="58">
        <f t="shared" si="119"/>
        <v>4076306.37</v>
      </c>
      <c r="J297" s="58">
        <f t="shared" si="119"/>
        <v>3501031.42</v>
      </c>
      <c r="K297" s="58">
        <f t="shared" ref="K297:P297" si="120">SUM(K298:K301)</f>
        <v>4253157.51</v>
      </c>
      <c r="L297" s="58">
        <f t="shared" si="120"/>
        <v>3716456.25</v>
      </c>
      <c r="M297" s="58">
        <f t="shared" si="120"/>
        <v>3636087.5</v>
      </c>
      <c r="N297" s="58">
        <f t="shared" si="120"/>
        <v>5049040</v>
      </c>
      <c r="O297" s="58">
        <f t="shared" si="120"/>
        <v>7874245</v>
      </c>
      <c r="P297" s="58">
        <f t="shared" si="120"/>
        <v>56860775.480000004</v>
      </c>
    </row>
    <row r="298" spans="1:16" ht="11.25" customHeight="1">
      <c r="A298" s="34" t="s">
        <v>756</v>
      </c>
      <c r="B298" s="33" t="s">
        <v>29</v>
      </c>
      <c r="C298" s="34" t="s">
        <v>757</v>
      </c>
      <c r="D298" s="56">
        <v>3385055.17</v>
      </c>
      <c r="E298" s="56">
        <v>3614743.75</v>
      </c>
      <c r="F298" s="56">
        <v>2144248.16</v>
      </c>
      <c r="G298" s="56">
        <v>2447298.2599999998</v>
      </c>
      <c r="H298" s="56">
        <v>3261325.8</v>
      </c>
      <c r="I298" s="56">
        <v>2445783.88</v>
      </c>
      <c r="J298" s="56">
        <v>2100618.88</v>
      </c>
      <c r="K298" s="56">
        <v>2551894.5699999998</v>
      </c>
      <c r="L298" s="56">
        <v>2229873.75</v>
      </c>
      <c r="M298" s="56">
        <v>2181652.5</v>
      </c>
      <c r="N298" s="56">
        <v>3029424</v>
      </c>
      <c r="O298" s="56">
        <v>4724547</v>
      </c>
      <c r="P298" s="56">
        <f t="shared" ref="P298:P309" si="121">SUM(D298:O298)</f>
        <v>34116465.719999999</v>
      </c>
    </row>
    <row r="299" spans="1:16">
      <c r="A299" s="34" t="s">
        <v>758</v>
      </c>
      <c r="B299" s="33" t="s">
        <v>32</v>
      </c>
      <c r="C299" s="34" t="s">
        <v>759</v>
      </c>
      <c r="D299" s="56">
        <v>282087.90000000002</v>
      </c>
      <c r="E299" s="56">
        <v>301228.65000000002</v>
      </c>
      <c r="F299" s="56">
        <v>178687.34</v>
      </c>
      <c r="G299" s="56">
        <v>203941.52</v>
      </c>
      <c r="H299" s="56">
        <v>271777.15000000002</v>
      </c>
      <c r="I299" s="56">
        <v>203815.31</v>
      </c>
      <c r="J299" s="56">
        <v>175051.58</v>
      </c>
      <c r="K299" s="56">
        <v>212657.87</v>
      </c>
      <c r="L299" s="56">
        <v>185822.81</v>
      </c>
      <c r="M299" s="56">
        <v>181804.37</v>
      </c>
      <c r="N299" s="56">
        <v>252452</v>
      </c>
      <c r="O299" s="56">
        <v>393712.25</v>
      </c>
      <c r="P299" s="56">
        <f t="shared" si="121"/>
        <v>2843038.7500000005</v>
      </c>
    </row>
    <row r="300" spans="1:16">
      <c r="A300" s="34" t="s">
        <v>760</v>
      </c>
      <c r="B300" s="33" t="s">
        <v>35</v>
      </c>
      <c r="C300" s="34" t="s">
        <v>761</v>
      </c>
      <c r="D300" s="56">
        <v>846263.74</v>
      </c>
      <c r="E300" s="56">
        <v>903685.93</v>
      </c>
      <c r="F300" s="56">
        <v>536062.03</v>
      </c>
      <c r="G300" s="56">
        <v>611824.55000000005</v>
      </c>
      <c r="H300" s="56">
        <v>815331.45</v>
      </c>
      <c r="I300" s="56">
        <v>611445.96</v>
      </c>
      <c r="J300" s="56">
        <v>525154.71</v>
      </c>
      <c r="K300" s="56">
        <v>637973.62</v>
      </c>
      <c r="L300" s="56">
        <v>557468.43999999994</v>
      </c>
      <c r="M300" s="56">
        <v>545413.13</v>
      </c>
      <c r="N300" s="56">
        <v>757356</v>
      </c>
      <c r="O300" s="56">
        <v>1181136.75</v>
      </c>
      <c r="P300" s="56">
        <f t="shared" si="121"/>
        <v>8529116.3099999987</v>
      </c>
    </row>
    <row r="301" spans="1:16">
      <c r="A301" s="34" t="s">
        <v>762</v>
      </c>
      <c r="B301" s="33" t="s">
        <v>249</v>
      </c>
      <c r="C301" s="34" t="s">
        <v>763</v>
      </c>
      <c r="D301" s="56">
        <v>1128351.6299999999</v>
      </c>
      <c r="E301" s="56">
        <v>1204914.5</v>
      </c>
      <c r="F301" s="56">
        <v>714749.34</v>
      </c>
      <c r="G301" s="56">
        <v>815766.01</v>
      </c>
      <c r="H301" s="56">
        <v>1087108.55</v>
      </c>
      <c r="I301" s="56">
        <v>815261.22</v>
      </c>
      <c r="J301" s="56">
        <v>700206.25</v>
      </c>
      <c r="K301" s="56">
        <v>850631.45</v>
      </c>
      <c r="L301" s="56">
        <v>743291.25</v>
      </c>
      <c r="M301" s="56">
        <v>727217.5</v>
      </c>
      <c r="N301" s="56">
        <v>1009808</v>
      </c>
      <c r="O301" s="56">
        <v>1574849</v>
      </c>
      <c r="P301" s="56">
        <f t="shared" si="121"/>
        <v>11372154.699999999</v>
      </c>
    </row>
    <row r="302" spans="1:16">
      <c r="A302" s="52" t="s">
        <v>764</v>
      </c>
      <c r="B302" s="33"/>
      <c r="C302" s="52" t="s">
        <v>765</v>
      </c>
      <c r="D302" s="58">
        <f t="shared" ref="D302:P302" si="122">SUM(D303:D306)</f>
        <v>47411.619999999995</v>
      </c>
      <c r="E302" s="58">
        <f t="shared" si="122"/>
        <v>688.93</v>
      </c>
      <c r="F302" s="58">
        <f t="shared" si="122"/>
        <v>1037.9699999999998</v>
      </c>
      <c r="G302" s="58">
        <f t="shared" si="122"/>
        <v>4245.1099999999997</v>
      </c>
      <c r="H302" s="58">
        <f t="shared" si="122"/>
        <v>2787.04</v>
      </c>
      <c r="I302" s="58">
        <f t="shared" si="122"/>
        <v>863.56</v>
      </c>
      <c r="J302" s="58">
        <f t="shared" si="122"/>
        <v>2298.89</v>
      </c>
      <c r="K302" s="58">
        <f t="shared" si="122"/>
        <v>9032.01</v>
      </c>
      <c r="L302" s="58">
        <f t="shared" si="122"/>
        <v>80100</v>
      </c>
      <c r="M302" s="58">
        <f t="shared" si="122"/>
        <v>292000</v>
      </c>
      <c r="N302" s="58">
        <f t="shared" si="122"/>
        <v>45500</v>
      </c>
      <c r="O302" s="58">
        <f t="shared" si="122"/>
        <v>35700</v>
      </c>
      <c r="P302" s="58">
        <f t="shared" si="122"/>
        <v>521665.13</v>
      </c>
    </row>
    <row r="303" spans="1:16">
      <c r="A303" s="34" t="s">
        <v>766</v>
      </c>
      <c r="B303" s="33" t="s">
        <v>29</v>
      </c>
      <c r="C303" s="34" t="s">
        <v>767</v>
      </c>
      <c r="D303" s="56">
        <v>28447.03</v>
      </c>
      <c r="E303" s="56">
        <v>413.36</v>
      </c>
      <c r="F303" s="56">
        <v>622.78</v>
      </c>
      <c r="G303" s="56">
        <v>2547.08</v>
      </c>
      <c r="H303" s="56">
        <v>1672.22</v>
      </c>
      <c r="I303" s="56">
        <v>518.14</v>
      </c>
      <c r="J303" s="56">
        <v>1379.33</v>
      </c>
      <c r="K303" s="60">
        <v>5419.23</v>
      </c>
      <c r="L303" s="60">
        <v>48060</v>
      </c>
      <c r="M303" s="60">
        <v>175200</v>
      </c>
      <c r="N303" s="60">
        <v>27300</v>
      </c>
      <c r="O303" s="60">
        <v>21420</v>
      </c>
      <c r="P303" s="56">
        <f t="shared" si="121"/>
        <v>312999.17</v>
      </c>
    </row>
    <row r="304" spans="1:16">
      <c r="A304" s="34" t="s">
        <v>768</v>
      </c>
      <c r="B304" s="33" t="s">
        <v>32</v>
      </c>
      <c r="C304" s="34" t="s">
        <v>769</v>
      </c>
      <c r="D304" s="56">
        <v>2370.56</v>
      </c>
      <c r="E304" s="56">
        <v>34.450000000000003</v>
      </c>
      <c r="F304" s="56">
        <v>51.91</v>
      </c>
      <c r="G304" s="56">
        <v>212.25</v>
      </c>
      <c r="H304" s="56">
        <v>139.36000000000001</v>
      </c>
      <c r="I304" s="56">
        <v>43.18</v>
      </c>
      <c r="J304" s="56">
        <v>114.95</v>
      </c>
      <c r="K304" s="60">
        <v>451.6</v>
      </c>
      <c r="L304" s="60">
        <v>4005</v>
      </c>
      <c r="M304" s="60">
        <v>14600</v>
      </c>
      <c r="N304" s="60">
        <v>2275</v>
      </c>
      <c r="O304" s="60">
        <v>1785</v>
      </c>
      <c r="P304" s="56">
        <f t="shared" si="121"/>
        <v>26083.26</v>
      </c>
    </row>
    <row r="305" spans="1:16">
      <c r="A305" s="34" t="s">
        <v>770</v>
      </c>
      <c r="B305" s="33" t="s">
        <v>35</v>
      </c>
      <c r="C305" s="34" t="s">
        <v>771</v>
      </c>
      <c r="D305" s="56">
        <v>7111.72</v>
      </c>
      <c r="E305" s="56">
        <v>103.34</v>
      </c>
      <c r="F305" s="56">
        <v>155.69999999999999</v>
      </c>
      <c r="G305" s="56">
        <v>636.77</v>
      </c>
      <c r="H305" s="56">
        <v>418.06</v>
      </c>
      <c r="I305" s="56">
        <v>129.53</v>
      </c>
      <c r="J305" s="56">
        <v>344.84</v>
      </c>
      <c r="K305" s="60">
        <v>1354.8</v>
      </c>
      <c r="L305" s="60">
        <v>12015</v>
      </c>
      <c r="M305" s="60">
        <v>43800</v>
      </c>
      <c r="N305" s="60">
        <v>6825</v>
      </c>
      <c r="O305" s="60">
        <v>5355</v>
      </c>
      <c r="P305" s="56">
        <f t="shared" si="121"/>
        <v>78249.760000000009</v>
      </c>
    </row>
    <row r="306" spans="1:16">
      <c r="A306" s="34" t="s">
        <v>772</v>
      </c>
      <c r="B306" s="33" t="s">
        <v>249</v>
      </c>
      <c r="C306" s="34" t="s">
        <v>773</v>
      </c>
      <c r="D306" s="56">
        <v>9482.31</v>
      </c>
      <c r="E306" s="56">
        <v>137.78</v>
      </c>
      <c r="F306" s="56">
        <v>207.58</v>
      </c>
      <c r="G306" s="56">
        <v>849.01</v>
      </c>
      <c r="H306" s="56">
        <v>557.4</v>
      </c>
      <c r="I306" s="56">
        <v>172.71</v>
      </c>
      <c r="J306" s="56">
        <v>459.77</v>
      </c>
      <c r="K306" s="60">
        <v>1806.38</v>
      </c>
      <c r="L306" s="60">
        <v>16020</v>
      </c>
      <c r="M306" s="60">
        <v>58400</v>
      </c>
      <c r="N306" s="60">
        <v>9100</v>
      </c>
      <c r="O306" s="60">
        <v>7140</v>
      </c>
      <c r="P306" s="56">
        <f t="shared" si="121"/>
        <v>104332.94</v>
      </c>
    </row>
    <row r="307" spans="1:16" ht="22.5">
      <c r="A307" s="52" t="s">
        <v>774</v>
      </c>
      <c r="B307" s="33"/>
      <c r="C307" s="57" t="s">
        <v>775</v>
      </c>
      <c r="D307" s="58">
        <f>SUM(D308:D309)</f>
        <v>65635.899999999994</v>
      </c>
      <c r="E307" s="58">
        <f t="shared" ref="E307:P307" si="123">SUM(E308:E309)</f>
        <v>0</v>
      </c>
      <c r="F307" s="58">
        <f t="shared" si="123"/>
        <v>72422.399999999994</v>
      </c>
      <c r="G307" s="58">
        <f t="shared" si="123"/>
        <v>70969.8</v>
      </c>
      <c r="H307" s="58">
        <f t="shared" si="123"/>
        <v>65692.539999999994</v>
      </c>
      <c r="I307" s="58">
        <f t="shared" si="123"/>
        <v>70505.63</v>
      </c>
      <c r="J307" s="58">
        <f t="shared" si="123"/>
        <v>65545.64</v>
      </c>
      <c r="K307" s="58">
        <f t="shared" si="123"/>
        <v>70523.58</v>
      </c>
      <c r="L307" s="58">
        <f t="shared" si="123"/>
        <v>66300</v>
      </c>
      <c r="M307" s="58">
        <f t="shared" si="123"/>
        <v>71200</v>
      </c>
      <c r="N307" s="58">
        <f t="shared" si="123"/>
        <v>70600</v>
      </c>
      <c r="O307" s="58">
        <f t="shared" si="123"/>
        <v>67800</v>
      </c>
      <c r="P307" s="58">
        <f t="shared" si="123"/>
        <v>757195.49</v>
      </c>
    </row>
    <row r="308" spans="1:16">
      <c r="A308" s="34" t="s">
        <v>776</v>
      </c>
      <c r="B308" s="33" t="s">
        <v>29</v>
      </c>
      <c r="C308" s="34" t="s">
        <v>777</v>
      </c>
      <c r="D308" s="56">
        <v>65635.899999999994</v>
      </c>
      <c r="E308" s="56">
        <v>0</v>
      </c>
      <c r="F308" s="56">
        <v>72422.399999999994</v>
      </c>
      <c r="G308" s="56">
        <v>70969.8</v>
      </c>
      <c r="H308" s="56">
        <v>65692.539999999994</v>
      </c>
      <c r="I308" s="56">
        <v>70505.63</v>
      </c>
      <c r="J308" s="56">
        <v>65545.64</v>
      </c>
      <c r="K308" s="56">
        <v>70523.58</v>
      </c>
      <c r="L308" s="56">
        <v>66300</v>
      </c>
      <c r="M308" s="56">
        <v>71200</v>
      </c>
      <c r="N308" s="56">
        <v>70600</v>
      </c>
      <c r="O308" s="56">
        <v>67800</v>
      </c>
      <c r="P308" s="56">
        <f t="shared" si="121"/>
        <v>757195.49</v>
      </c>
    </row>
    <row r="309" spans="1:16" ht="21.75" customHeight="1">
      <c r="A309" s="34" t="s">
        <v>778</v>
      </c>
      <c r="B309" s="33" t="s">
        <v>29</v>
      </c>
      <c r="C309" s="35" t="s">
        <v>779</v>
      </c>
      <c r="D309" s="56">
        <v>0</v>
      </c>
      <c r="E309" s="56">
        <v>0</v>
      </c>
      <c r="F309" s="56">
        <v>0</v>
      </c>
      <c r="G309" s="56"/>
      <c r="H309" s="56">
        <v>0</v>
      </c>
      <c r="I309" s="56">
        <v>0</v>
      </c>
      <c r="J309" s="56">
        <v>0</v>
      </c>
      <c r="K309" s="56">
        <v>0</v>
      </c>
      <c r="L309" s="56"/>
      <c r="M309" s="56"/>
      <c r="N309" s="56"/>
      <c r="O309" s="56"/>
      <c r="P309" s="56">
        <f t="shared" si="121"/>
        <v>0</v>
      </c>
    </row>
    <row r="310" spans="1:16" ht="22.5">
      <c r="A310" s="52" t="s">
        <v>780</v>
      </c>
      <c r="B310" s="33"/>
      <c r="C310" s="57" t="s">
        <v>781</v>
      </c>
      <c r="D310" s="58">
        <f>D311+D320+D329+D344+D349</f>
        <v>1888564.82</v>
      </c>
      <c r="E310" s="58">
        <f t="shared" ref="E310:P310" si="124">E311+E320+E329+E344+E349</f>
        <v>1340916.9700000002</v>
      </c>
      <c r="F310" s="58">
        <f t="shared" si="124"/>
        <v>1475277.83</v>
      </c>
      <c r="G310" s="58">
        <f t="shared" si="124"/>
        <v>1337769.9300000002</v>
      </c>
      <c r="H310" s="58">
        <f t="shared" si="124"/>
        <v>904324.75</v>
      </c>
      <c r="I310" s="58">
        <f t="shared" si="124"/>
        <v>1622386.4300000002</v>
      </c>
      <c r="J310" s="58">
        <f t="shared" si="124"/>
        <v>1580313.8900000001</v>
      </c>
      <c r="K310" s="58">
        <f t="shared" si="124"/>
        <v>1689675.8699999999</v>
      </c>
      <c r="L310" s="58">
        <f t="shared" si="124"/>
        <v>1393539.9300000002</v>
      </c>
      <c r="M310" s="58">
        <f t="shared" si="124"/>
        <v>1393539.9300000002</v>
      </c>
      <c r="N310" s="58">
        <f t="shared" si="124"/>
        <v>1393539.9300000002</v>
      </c>
      <c r="O310" s="58">
        <f t="shared" si="124"/>
        <v>1393539.9300000002</v>
      </c>
      <c r="P310" s="58">
        <f t="shared" si="124"/>
        <v>17413390.209999997</v>
      </c>
    </row>
    <row r="311" spans="1:16">
      <c r="A311" s="52" t="s">
        <v>782</v>
      </c>
      <c r="B311" s="33"/>
      <c r="C311" s="52" t="s">
        <v>783</v>
      </c>
      <c r="D311" s="58">
        <f>D312+D315</f>
        <v>770974</v>
      </c>
      <c r="E311" s="58">
        <f>E312+E315</f>
        <v>772033.04</v>
      </c>
      <c r="F311" s="58">
        <f>F312+F315</f>
        <v>829036</v>
      </c>
      <c r="G311" s="58">
        <f t="shared" ref="G311:P311" si="125">G312+G315</f>
        <v>754286</v>
      </c>
      <c r="H311" s="58">
        <f t="shared" si="125"/>
        <v>250792</v>
      </c>
      <c r="I311" s="58">
        <f t="shared" si="125"/>
        <v>1075348</v>
      </c>
      <c r="J311" s="58">
        <f t="shared" si="125"/>
        <v>841572</v>
      </c>
      <c r="K311" s="58">
        <f t="shared" si="125"/>
        <v>810056</v>
      </c>
      <c r="L311" s="58">
        <f t="shared" si="125"/>
        <v>810056</v>
      </c>
      <c r="M311" s="58">
        <f t="shared" si="125"/>
        <v>810056</v>
      </c>
      <c r="N311" s="58">
        <f t="shared" si="125"/>
        <v>810056</v>
      </c>
      <c r="O311" s="58">
        <f t="shared" si="125"/>
        <v>810056</v>
      </c>
      <c r="P311" s="58">
        <f t="shared" si="125"/>
        <v>9344321.0399999991</v>
      </c>
    </row>
    <row r="312" spans="1:16">
      <c r="A312" s="52" t="s">
        <v>784</v>
      </c>
      <c r="B312" s="33"/>
      <c r="C312" s="52" t="s">
        <v>785</v>
      </c>
      <c r="D312" s="58">
        <f>SUM(D313:D314)</f>
        <v>527324</v>
      </c>
      <c r="E312" s="58">
        <f>SUM(E313:E314)</f>
        <v>533007.04</v>
      </c>
      <c r="F312" s="58">
        <f t="shared" ref="F312:P312" si="126">SUM(F313:F314)</f>
        <v>527324</v>
      </c>
      <c r="G312" s="58">
        <f t="shared" si="126"/>
        <v>527324</v>
      </c>
      <c r="H312" s="58">
        <f t="shared" si="126"/>
        <v>0</v>
      </c>
      <c r="I312" s="58">
        <f t="shared" si="126"/>
        <v>1054648</v>
      </c>
      <c r="J312" s="58">
        <f t="shared" si="126"/>
        <v>527324</v>
      </c>
      <c r="K312" s="58">
        <f t="shared" si="126"/>
        <v>527324</v>
      </c>
      <c r="L312" s="58">
        <f t="shared" si="126"/>
        <v>527324</v>
      </c>
      <c r="M312" s="58">
        <f t="shared" si="126"/>
        <v>527324</v>
      </c>
      <c r="N312" s="58">
        <f t="shared" si="126"/>
        <v>527324</v>
      </c>
      <c r="O312" s="58">
        <f t="shared" si="126"/>
        <v>527324</v>
      </c>
      <c r="P312" s="58">
        <f t="shared" si="126"/>
        <v>6333571.04</v>
      </c>
    </row>
    <row r="313" spans="1:16">
      <c r="A313" s="34" t="s">
        <v>786</v>
      </c>
      <c r="B313" s="33" t="s">
        <v>260</v>
      </c>
      <c r="C313" s="34" t="s">
        <v>787</v>
      </c>
      <c r="D313" s="56">
        <v>527324</v>
      </c>
      <c r="E313" s="56">
        <v>527324</v>
      </c>
      <c r="F313" s="56">
        <v>527324</v>
      </c>
      <c r="G313" s="56">
        <v>527324</v>
      </c>
      <c r="H313" s="56">
        <v>0</v>
      </c>
      <c r="I313" s="56">
        <v>1054648</v>
      </c>
      <c r="J313" s="56">
        <v>527324</v>
      </c>
      <c r="K313" s="56">
        <v>527324</v>
      </c>
      <c r="L313" s="56">
        <f>K313</f>
        <v>527324</v>
      </c>
      <c r="M313" s="56">
        <f>L313</f>
        <v>527324</v>
      </c>
      <c r="N313" s="56">
        <f>M313</f>
        <v>527324</v>
      </c>
      <c r="O313" s="56">
        <f>N313</f>
        <v>527324</v>
      </c>
      <c r="P313" s="56">
        <f t="shared" ref="P313:P319" si="127">SUM(D313:O313)</f>
        <v>6327888</v>
      </c>
    </row>
    <row r="314" spans="1:16">
      <c r="A314" s="34" t="s">
        <v>788</v>
      </c>
      <c r="B314" s="33" t="s">
        <v>260</v>
      </c>
      <c r="C314" s="34" t="s">
        <v>789</v>
      </c>
      <c r="D314" s="56"/>
      <c r="E314" s="56">
        <v>5683.04</v>
      </c>
      <c r="F314" s="56">
        <v>0</v>
      </c>
      <c r="G314" s="56">
        <v>0</v>
      </c>
      <c r="H314" s="56">
        <v>0</v>
      </c>
      <c r="I314" s="56">
        <v>0</v>
      </c>
      <c r="J314" s="56">
        <v>0</v>
      </c>
      <c r="K314" s="56">
        <v>0</v>
      </c>
      <c r="L314" s="56"/>
      <c r="M314" s="56"/>
      <c r="N314" s="56"/>
      <c r="O314" s="56"/>
      <c r="P314" s="56">
        <f t="shared" si="127"/>
        <v>5683.04</v>
      </c>
    </row>
    <row r="315" spans="1:16">
      <c r="A315" s="52" t="s">
        <v>790</v>
      </c>
      <c r="B315" s="33"/>
      <c r="C315" s="52" t="s">
        <v>791</v>
      </c>
      <c r="D315" s="58">
        <f>SUM(D316:D319)</f>
        <v>243650</v>
      </c>
      <c r="E315" s="58">
        <f>SUM(E316:E319)</f>
        <v>239026</v>
      </c>
      <c r="F315" s="58">
        <f>SUM(F316:F319)</f>
        <v>301712</v>
      </c>
      <c r="G315" s="58">
        <f>SUM(G316:G319)</f>
        <v>226962</v>
      </c>
      <c r="H315" s="58">
        <f t="shared" ref="H315:N315" si="128">SUM(H316:H319)</f>
        <v>250792</v>
      </c>
      <c r="I315" s="58">
        <f t="shared" si="128"/>
        <v>20700</v>
      </c>
      <c r="J315" s="58">
        <f t="shared" si="128"/>
        <v>314248</v>
      </c>
      <c r="K315" s="58">
        <f t="shared" si="128"/>
        <v>282732</v>
      </c>
      <c r="L315" s="58">
        <f>SUM(L316:L319)</f>
        <v>282732</v>
      </c>
      <c r="M315" s="58">
        <f t="shared" si="128"/>
        <v>282732</v>
      </c>
      <c r="N315" s="58">
        <f t="shared" si="128"/>
        <v>282732</v>
      </c>
      <c r="O315" s="58">
        <f>SUM(O316:O319)</f>
        <v>282732</v>
      </c>
      <c r="P315" s="58">
        <f>SUM(P316:P319)</f>
        <v>3010750</v>
      </c>
    </row>
    <row r="316" spans="1:16">
      <c r="A316" s="34" t="s">
        <v>792</v>
      </c>
      <c r="B316" s="33" t="s">
        <v>286</v>
      </c>
      <c r="C316" s="34" t="s">
        <v>793</v>
      </c>
      <c r="D316" s="56">
        <v>98800</v>
      </c>
      <c r="E316" s="56">
        <v>105456</v>
      </c>
      <c r="F316" s="56">
        <v>104442</v>
      </c>
      <c r="G316" s="56">
        <v>104442</v>
      </c>
      <c r="H316" s="56">
        <v>104442</v>
      </c>
      <c r="I316" s="56">
        <v>0</v>
      </c>
      <c r="J316" s="56">
        <v>98358</v>
      </c>
      <c r="K316" s="56">
        <v>104442</v>
      </c>
      <c r="L316" s="56">
        <f>K316</f>
        <v>104442</v>
      </c>
      <c r="M316" s="56">
        <f>L316</f>
        <v>104442</v>
      </c>
      <c r="N316" s="56">
        <f>M316</f>
        <v>104442</v>
      </c>
      <c r="O316" s="56">
        <f>N316</f>
        <v>104442</v>
      </c>
      <c r="P316" s="56">
        <f t="shared" si="127"/>
        <v>1138150</v>
      </c>
    </row>
    <row r="317" spans="1:16">
      <c r="A317" s="34" t="s">
        <v>794</v>
      </c>
      <c r="B317" s="33" t="s">
        <v>373</v>
      </c>
      <c r="C317" s="34" t="s">
        <v>795</v>
      </c>
      <c r="D317" s="56">
        <v>38400</v>
      </c>
      <c r="E317" s="56">
        <v>41400</v>
      </c>
      <c r="F317" s="56">
        <v>82800</v>
      </c>
      <c r="G317" s="56">
        <v>19200</v>
      </c>
      <c r="H317" s="56">
        <v>39900</v>
      </c>
      <c r="I317" s="56">
        <v>20700</v>
      </c>
      <c r="J317" s="56">
        <v>119700</v>
      </c>
      <c r="K317" s="56">
        <v>78100</v>
      </c>
      <c r="L317" s="56">
        <f t="shared" ref="L317:O319" si="129">K317</f>
        <v>78100</v>
      </c>
      <c r="M317" s="56">
        <f t="shared" si="129"/>
        <v>78100</v>
      </c>
      <c r="N317" s="56">
        <f t="shared" si="129"/>
        <v>78100</v>
      </c>
      <c r="O317" s="56">
        <f t="shared" si="129"/>
        <v>78100</v>
      </c>
      <c r="P317" s="56">
        <f t="shared" si="127"/>
        <v>752600</v>
      </c>
    </row>
    <row r="318" spans="1:16">
      <c r="A318" s="34" t="s">
        <v>796</v>
      </c>
      <c r="B318" s="33" t="s">
        <v>265</v>
      </c>
      <c r="C318" s="34" t="s">
        <v>797</v>
      </c>
      <c r="D318" s="56">
        <v>11150</v>
      </c>
      <c r="E318" s="56">
        <v>0</v>
      </c>
      <c r="F318" s="56">
        <v>22300</v>
      </c>
      <c r="G318" s="56">
        <v>11150</v>
      </c>
      <c r="H318" s="56">
        <v>11150</v>
      </c>
      <c r="I318" s="56">
        <v>0</v>
      </c>
      <c r="J318" s="56">
        <v>11150</v>
      </c>
      <c r="K318" s="56">
        <v>11150</v>
      </c>
      <c r="L318" s="56">
        <f t="shared" si="129"/>
        <v>11150</v>
      </c>
      <c r="M318" s="56">
        <f t="shared" si="129"/>
        <v>11150</v>
      </c>
      <c r="N318" s="56">
        <f t="shared" si="129"/>
        <v>11150</v>
      </c>
      <c r="O318" s="56">
        <f t="shared" si="129"/>
        <v>11150</v>
      </c>
      <c r="P318" s="56">
        <f t="shared" si="127"/>
        <v>122650</v>
      </c>
    </row>
    <row r="319" spans="1:16">
      <c r="A319" s="34" t="s">
        <v>798</v>
      </c>
      <c r="B319" s="33" t="s">
        <v>265</v>
      </c>
      <c r="C319" s="34" t="s">
        <v>799</v>
      </c>
      <c r="D319" s="56">
        <v>95300</v>
      </c>
      <c r="E319" s="56">
        <v>92170</v>
      </c>
      <c r="F319" s="56">
        <v>92170</v>
      </c>
      <c r="G319" s="56">
        <v>92170</v>
      </c>
      <c r="H319" s="56">
        <v>95300</v>
      </c>
      <c r="I319" s="56">
        <v>0</v>
      </c>
      <c r="J319" s="56">
        <v>85040</v>
      </c>
      <c r="K319" s="56">
        <v>89040</v>
      </c>
      <c r="L319" s="56">
        <f t="shared" si="129"/>
        <v>89040</v>
      </c>
      <c r="M319" s="56">
        <f t="shared" si="129"/>
        <v>89040</v>
      </c>
      <c r="N319" s="56">
        <f t="shared" si="129"/>
        <v>89040</v>
      </c>
      <c r="O319" s="56">
        <f t="shared" si="129"/>
        <v>89040</v>
      </c>
      <c r="P319" s="56">
        <f t="shared" si="127"/>
        <v>997350</v>
      </c>
    </row>
    <row r="320" spans="1:16">
      <c r="A320" s="52" t="s">
        <v>800</v>
      </c>
      <c r="B320" s="33"/>
      <c r="C320" s="52" t="s">
        <v>801</v>
      </c>
      <c r="D320" s="58">
        <f>D321</f>
        <v>730792.17999999993</v>
      </c>
      <c r="E320" s="58">
        <f t="shared" ref="E320:K320" si="130">E321</f>
        <v>396255</v>
      </c>
      <c r="F320" s="58">
        <f t="shared" si="130"/>
        <v>531930</v>
      </c>
      <c r="G320" s="58">
        <f t="shared" si="130"/>
        <v>410855</v>
      </c>
      <c r="H320" s="58">
        <f t="shared" si="130"/>
        <v>410855</v>
      </c>
      <c r="I320" s="58">
        <f t="shared" si="130"/>
        <v>319780</v>
      </c>
      <c r="J320" s="58">
        <f t="shared" si="130"/>
        <v>501930</v>
      </c>
      <c r="K320" s="58">
        <f t="shared" si="130"/>
        <v>440855</v>
      </c>
      <c r="L320" s="58">
        <f>L321</f>
        <v>410855</v>
      </c>
      <c r="M320" s="58">
        <f>M321</f>
        <v>410855</v>
      </c>
      <c r="N320" s="58">
        <f>N321</f>
        <v>410855</v>
      </c>
      <c r="O320" s="58">
        <f>O321</f>
        <v>410855</v>
      </c>
      <c r="P320" s="58">
        <f>P321</f>
        <v>5386672.1799999997</v>
      </c>
    </row>
    <row r="321" spans="1:16">
      <c r="A321" s="52" t="s">
        <v>802</v>
      </c>
      <c r="B321" s="33"/>
      <c r="C321" s="52" t="s">
        <v>803</v>
      </c>
      <c r="D321" s="58">
        <f>SUM(D322:D328)</f>
        <v>730792.17999999993</v>
      </c>
      <c r="E321" s="58">
        <f t="shared" ref="E321:P321" si="131">SUM(E322:E328)</f>
        <v>396255</v>
      </c>
      <c r="F321" s="58">
        <f t="shared" si="131"/>
        <v>531930</v>
      </c>
      <c r="G321" s="58">
        <f t="shared" si="131"/>
        <v>410855</v>
      </c>
      <c r="H321" s="58">
        <f t="shared" si="131"/>
        <v>410855</v>
      </c>
      <c r="I321" s="58">
        <f t="shared" si="131"/>
        <v>319780</v>
      </c>
      <c r="J321" s="58">
        <f t="shared" si="131"/>
        <v>501930</v>
      </c>
      <c r="K321" s="58">
        <f t="shared" si="131"/>
        <v>440855</v>
      </c>
      <c r="L321" s="58">
        <f t="shared" si="131"/>
        <v>410855</v>
      </c>
      <c r="M321" s="58">
        <f t="shared" si="131"/>
        <v>410855</v>
      </c>
      <c r="N321" s="58">
        <f t="shared" si="131"/>
        <v>410855</v>
      </c>
      <c r="O321" s="58">
        <f t="shared" si="131"/>
        <v>410855</v>
      </c>
      <c r="P321" s="58">
        <f t="shared" si="131"/>
        <v>5386672.1799999997</v>
      </c>
    </row>
    <row r="322" spans="1:16">
      <c r="A322" s="34" t="s">
        <v>804</v>
      </c>
      <c r="B322" s="33" t="s">
        <v>295</v>
      </c>
      <c r="C322" s="34" t="s">
        <v>805</v>
      </c>
      <c r="D322" s="56">
        <v>11000</v>
      </c>
      <c r="E322" s="56">
        <v>11000</v>
      </c>
      <c r="F322" s="56">
        <v>26400</v>
      </c>
      <c r="G322" s="56">
        <v>13200</v>
      </c>
      <c r="H322" s="56">
        <v>13200</v>
      </c>
      <c r="I322" s="56">
        <v>0</v>
      </c>
      <c r="J322" s="56">
        <v>26400</v>
      </c>
      <c r="K322" s="56">
        <v>13200</v>
      </c>
      <c r="L322" s="56">
        <f>K322</f>
        <v>13200</v>
      </c>
      <c r="M322" s="56">
        <f>L322</f>
        <v>13200</v>
      </c>
      <c r="N322" s="56">
        <f>M322</f>
        <v>13200</v>
      </c>
      <c r="O322" s="56">
        <f>N322</f>
        <v>13200</v>
      </c>
      <c r="P322" s="56">
        <f t="shared" ref="P322:P328" si="132">SUM(D322:O322)</f>
        <v>167200</v>
      </c>
    </row>
    <row r="323" spans="1:16">
      <c r="A323" s="34" t="s">
        <v>806</v>
      </c>
      <c r="B323" s="33" t="s">
        <v>298</v>
      </c>
      <c r="C323" s="34" t="s">
        <v>807</v>
      </c>
      <c r="D323" s="56">
        <v>30000</v>
      </c>
      <c r="E323" s="56">
        <v>0</v>
      </c>
      <c r="F323" s="56">
        <v>60000</v>
      </c>
      <c r="G323" s="56">
        <v>30000</v>
      </c>
      <c r="H323" s="56">
        <v>30000</v>
      </c>
      <c r="I323" s="56">
        <v>30000</v>
      </c>
      <c r="J323" s="56">
        <v>30000</v>
      </c>
      <c r="K323" s="56">
        <v>60000</v>
      </c>
      <c r="L323" s="56">
        <v>30000</v>
      </c>
      <c r="M323" s="56">
        <f t="shared" ref="M323:O324" si="133">L323</f>
        <v>30000</v>
      </c>
      <c r="N323" s="56">
        <f t="shared" si="133"/>
        <v>30000</v>
      </c>
      <c r="O323" s="56">
        <f t="shared" si="133"/>
        <v>30000</v>
      </c>
      <c r="P323" s="56">
        <f t="shared" si="132"/>
        <v>390000</v>
      </c>
    </row>
    <row r="324" spans="1:16">
      <c r="A324" s="34" t="s">
        <v>808</v>
      </c>
      <c r="B324" s="33" t="s">
        <v>307</v>
      </c>
      <c r="C324" s="34" t="s">
        <v>809</v>
      </c>
      <c r="D324" s="56">
        <v>0</v>
      </c>
      <c r="E324" s="56">
        <v>77875</v>
      </c>
      <c r="F324" s="56">
        <v>155750</v>
      </c>
      <c r="G324" s="56">
        <v>77875</v>
      </c>
      <c r="H324" s="56">
        <v>77875</v>
      </c>
      <c r="I324" s="56">
        <v>0</v>
      </c>
      <c r="J324" s="56">
        <v>155750</v>
      </c>
      <c r="K324" s="56">
        <v>77875</v>
      </c>
      <c r="L324" s="56">
        <f>K324</f>
        <v>77875</v>
      </c>
      <c r="M324" s="56">
        <f t="shared" si="133"/>
        <v>77875</v>
      </c>
      <c r="N324" s="56">
        <f t="shared" si="133"/>
        <v>77875</v>
      </c>
      <c r="O324" s="56">
        <f t="shared" si="133"/>
        <v>77875</v>
      </c>
      <c r="P324" s="56">
        <f t="shared" si="132"/>
        <v>934500</v>
      </c>
    </row>
    <row r="325" spans="1:16">
      <c r="A325" s="34" t="s">
        <v>810</v>
      </c>
      <c r="B325" s="33" t="s">
        <v>295</v>
      </c>
      <c r="C325" s="34" t="s">
        <v>811</v>
      </c>
      <c r="D325" s="56"/>
      <c r="E325" s="56">
        <v>17600</v>
      </c>
      <c r="F325" s="56">
        <v>0</v>
      </c>
      <c r="G325" s="56">
        <v>0</v>
      </c>
      <c r="H325" s="56">
        <v>0</v>
      </c>
      <c r="I325" s="56">
        <v>0</v>
      </c>
      <c r="J325" s="56">
        <v>0</v>
      </c>
      <c r="K325" s="56">
        <v>0</v>
      </c>
      <c r="L325" s="56"/>
      <c r="M325" s="56"/>
      <c r="N325" s="56"/>
      <c r="O325" s="56"/>
      <c r="P325" s="56">
        <f t="shared" si="132"/>
        <v>17600</v>
      </c>
    </row>
    <row r="326" spans="1:16">
      <c r="A326" s="34" t="s">
        <v>812</v>
      </c>
      <c r="B326" s="33" t="s">
        <v>331</v>
      </c>
      <c r="C326" s="34" t="s">
        <v>813</v>
      </c>
      <c r="D326" s="56">
        <v>500000</v>
      </c>
      <c r="E326" s="56">
        <v>250000</v>
      </c>
      <c r="F326" s="56">
        <v>250000</v>
      </c>
      <c r="G326" s="56">
        <v>250000</v>
      </c>
      <c r="H326" s="56">
        <v>250000</v>
      </c>
      <c r="I326" s="56">
        <v>250000</v>
      </c>
      <c r="J326" s="56">
        <v>250000</v>
      </c>
      <c r="K326" s="56">
        <v>250000</v>
      </c>
      <c r="L326" s="56">
        <f>K326</f>
        <v>250000</v>
      </c>
      <c r="M326" s="56">
        <f>L326</f>
        <v>250000</v>
      </c>
      <c r="N326" s="56">
        <f>M326</f>
        <v>250000</v>
      </c>
      <c r="O326" s="56">
        <f>N326</f>
        <v>250000</v>
      </c>
      <c r="P326" s="56">
        <f t="shared" si="132"/>
        <v>3250000</v>
      </c>
    </row>
    <row r="327" spans="1:16">
      <c r="A327" s="34" t="s">
        <v>814</v>
      </c>
      <c r="B327" s="33" t="s">
        <v>257</v>
      </c>
      <c r="C327" s="34" t="s">
        <v>815</v>
      </c>
      <c r="D327" s="56">
        <v>70452.179999999993</v>
      </c>
      <c r="E327" s="56">
        <v>0</v>
      </c>
      <c r="F327" s="56">
        <v>0</v>
      </c>
      <c r="G327" s="56">
        <v>0</v>
      </c>
      <c r="H327" s="56">
        <v>0</v>
      </c>
      <c r="I327" s="56">
        <v>0</v>
      </c>
      <c r="J327" s="56">
        <v>0</v>
      </c>
      <c r="K327" s="56">
        <v>0</v>
      </c>
      <c r="L327" s="56"/>
      <c r="M327" s="56"/>
      <c r="N327" s="56"/>
      <c r="O327" s="56"/>
      <c r="P327" s="56">
        <f t="shared" si="132"/>
        <v>70452.179999999993</v>
      </c>
    </row>
    <row r="328" spans="1:16">
      <c r="A328" s="34" t="s">
        <v>816</v>
      </c>
      <c r="B328" s="33" t="s">
        <v>271</v>
      </c>
      <c r="C328" s="34" t="s">
        <v>817</v>
      </c>
      <c r="D328" s="56">
        <v>119340</v>
      </c>
      <c r="E328" s="56">
        <v>39780</v>
      </c>
      <c r="F328" s="56">
        <v>39780</v>
      </c>
      <c r="G328" s="56">
        <v>39780</v>
      </c>
      <c r="H328" s="56">
        <v>39780</v>
      </c>
      <c r="I328" s="56">
        <v>39780</v>
      </c>
      <c r="J328" s="56">
        <v>39780</v>
      </c>
      <c r="K328" s="56">
        <v>39780</v>
      </c>
      <c r="L328" s="56">
        <f>K328</f>
        <v>39780</v>
      </c>
      <c r="M328" s="56">
        <f>L328</f>
        <v>39780</v>
      </c>
      <c r="N328" s="56">
        <f>M328</f>
        <v>39780</v>
      </c>
      <c r="O328" s="56">
        <f>N328</f>
        <v>39780</v>
      </c>
      <c r="P328" s="56">
        <f t="shared" si="132"/>
        <v>556920</v>
      </c>
    </row>
    <row r="329" spans="1:16">
      <c r="A329" s="52" t="s">
        <v>818</v>
      </c>
      <c r="B329" s="33"/>
      <c r="C329" s="52" t="s">
        <v>819</v>
      </c>
      <c r="D329" s="58">
        <f>D330+D336+D340+D342</f>
        <v>242486.81</v>
      </c>
      <c r="E329" s="58">
        <f t="shared" ref="E329:P329" si="134">E330+E336+E340+E342</f>
        <v>58317.1</v>
      </c>
      <c r="F329" s="58">
        <f t="shared" si="134"/>
        <v>0</v>
      </c>
      <c r="G329" s="58">
        <f t="shared" si="134"/>
        <v>58317.1</v>
      </c>
      <c r="H329" s="58">
        <f t="shared" si="134"/>
        <v>128365.92</v>
      </c>
      <c r="I329" s="58">
        <f t="shared" si="134"/>
        <v>112946.6</v>
      </c>
      <c r="J329" s="58">
        <f t="shared" si="134"/>
        <v>122500.06</v>
      </c>
      <c r="K329" s="58">
        <f t="shared" si="134"/>
        <v>210141.21</v>
      </c>
      <c r="L329" s="58">
        <f t="shared" si="134"/>
        <v>58317.1</v>
      </c>
      <c r="M329" s="58">
        <f t="shared" si="134"/>
        <v>58317.1</v>
      </c>
      <c r="N329" s="58">
        <f t="shared" si="134"/>
        <v>58317.1</v>
      </c>
      <c r="O329" s="58">
        <f t="shared" si="134"/>
        <v>58317.1</v>
      </c>
      <c r="P329" s="58">
        <f t="shared" si="134"/>
        <v>1166343.2</v>
      </c>
    </row>
    <row r="330" spans="1:16">
      <c r="A330" s="52" t="s">
        <v>820</v>
      </c>
      <c r="B330" s="33"/>
      <c r="C330" s="52" t="s">
        <v>821</v>
      </c>
      <c r="D330" s="58">
        <f>SUM(D331:D335)</f>
        <v>209941.56</v>
      </c>
      <c r="E330" s="58">
        <f t="shared" ref="E330:P330" si="135">SUM(E331:E335)</f>
        <v>0</v>
      </c>
      <c r="F330" s="58">
        <f t="shared" si="135"/>
        <v>0</v>
      </c>
      <c r="G330" s="58">
        <f t="shared" si="135"/>
        <v>0</v>
      </c>
      <c r="H330" s="58">
        <f t="shared" si="135"/>
        <v>0</v>
      </c>
      <c r="I330" s="58">
        <f t="shared" si="135"/>
        <v>0</v>
      </c>
      <c r="J330" s="58">
        <f t="shared" si="135"/>
        <v>0</v>
      </c>
      <c r="K330" s="58">
        <f t="shared" si="135"/>
        <v>116666.62</v>
      </c>
      <c r="L330" s="58">
        <f t="shared" si="135"/>
        <v>0</v>
      </c>
      <c r="M330" s="58">
        <f t="shared" si="135"/>
        <v>0</v>
      </c>
      <c r="N330" s="58">
        <f t="shared" si="135"/>
        <v>0</v>
      </c>
      <c r="O330" s="58">
        <f t="shared" si="135"/>
        <v>0</v>
      </c>
      <c r="P330" s="58">
        <f t="shared" si="135"/>
        <v>326608.18</v>
      </c>
    </row>
    <row r="331" spans="1:16">
      <c r="A331" s="34" t="s">
        <v>822</v>
      </c>
      <c r="B331" s="33" t="s">
        <v>319</v>
      </c>
      <c r="C331" s="34" t="s">
        <v>823</v>
      </c>
      <c r="D331" s="56">
        <v>0</v>
      </c>
      <c r="E331" s="56">
        <v>0</v>
      </c>
      <c r="F331" s="56">
        <v>0</v>
      </c>
      <c r="G331" s="56">
        <v>0</v>
      </c>
      <c r="H331" s="56">
        <v>0</v>
      </c>
      <c r="I331" s="56">
        <v>0</v>
      </c>
      <c r="J331" s="56">
        <v>0</v>
      </c>
      <c r="K331" s="56">
        <v>0</v>
      </c>
      <c r="L331" s="56"/>
      <c r="M331" s="56"/>
      <c r="N331" s="56"/>
      <c r="O331" s="56"/>
      <c r="P331" s="56">
        <f t="shared" ref="P331:P341" si="136">SUM(D331:O331)</f>
        <v>0</v>
      </c>
    </row>
    <row r="332" spans="1:16">
      <c r="A332" s="34" t="s">
        <v>824</v>
      </c>
      <c r="B332" s="33" t="s">
        <v>274</v>
      </c>
      <c r="C332" s="34" t="s">
        <v>825</v>
      </c>
      <c r="D332" s="56">
        <v>0</v>
      </c>
      <c r="E332" s="56">
        <v>0</v>
      </c>
      <c r="F332" s="56">
        <v>0</v>
      </c>
      <c r="G332" s="56">
        <v>0</v>
      </c>
      <c r="H332" s="56">
        <v>0</v>
      </c>
      <c r="I332" s="56">
        <v>0</v>
      </c>
      <c r="J332" s="56">
        <v>0</v>
      </c>
      <c r="K332" s="56">
        <v>116666.62</v>
      </c>
      <c r="L332" s="56"/>
      <c r="M332" s="56"/>
      <c r="N332" s="56"/>
      <c r="O332" s="56"/>
      <c r="P332" s="56">
        <f t="shared" si="136"/>
        <v>116666.62</v>
      </c>
    </row>
    <row r="333" spans="1:16">
      <c r="A333" s="34" t="s">
        <v>826</v>
      </c>
      <c r="B333" s="33" t="s">
        <v>277</v>
      </c>
      <c r="C333" s="34" t="s">
        <v>827</v>
      </c>
      <c r="D333" s="56">
        <v>0</v>
      </c>
      <c r="E333" s="56">
        <v>0</v>
      </c>
      <c r="F333" s="56">
        <v>0</v>
      </c>
      <c r="G333" s="56">
        <v>0</v>
      </c>
      <c r="H333" s="56">
        <v>0</v>
      </c>
      <c r="I333" s="56">
        <v>0</v>
      </c>
      <c r="J333" s="56">
        <v>0</v>
      </c>
      <c r="K333" s="56">
        <v>0</v>
      </c>
      <c r="L333" s="56"/>
      <c r="M333" s="56"/>
      <c r="N333" s="56"/>
      <c r="O333" s="56"/>
      <c r="P333" s="56">
        <f t="shared" si="136"/>
        <v>0</v>
      </c>
    </row>
    <row r="334" spans="1:16">
      <c r="A334" s="34" t="s">
        <v>828</v>
      </c>
      <c r="B334" s="33" t="s">
        <v>319</v>
      </c>
      <c r="C334" s="34" t="s">
        <v>829</v>
      </c>
      <c r="D334" s="56">
        <v>209941.56</v>
      </c>
      <c r="E334" s="56">
        <v>0</v>
      </c>
      <c r="F334" s="56">
        <v>0</v>
      </c>
      <c r="G334" s="56">
        <v>0</v>
      </c>
      <c r="H334" s="56">
        <v>0</v>
      </c>
      <c r="I334" s="56">
        <v>0</v>
      </c>
      <c r="J334" s="56">
        <v>0</v>
      </c>
      <c r="K334" s="56">
        <v>0</v>
      </c>
      <c r="L334" s="56"/>
      <c r="M334" s="56"/>
      <c r="N334" s="56"/>
      <c r="O334" s="56"/>
      <c r="P334" s="56">
        <f t="shared" si="136"/>
        <v>209941.56</v>
      </c>
    </row>
    <row r="335" spans="1:16">
      <c r="A335" s="34" t="s">
        <v>830</v>
      </c>
      <c r="B335" s="33" t="s">
        <v>319</v>
      </c>
      <c r="C335" s="34" t="s">
        <v>831</v>
      </c>
      <c r="D335" s="56">
        <v>0</v>
      </c>
      <c r="E335" s="56">
        <v>0</v>
      </c>
      <c r="F335" s="56">
        <v>0</v>
      </c>
      <c r="G335" s="56"/>
      <c r="H335" s="56">
        <v>0</v>
      </c>
      <c r="I335" s="56">
        <v>0</v>
      </c>
      <c r="J335" s="56"/>
      <c r="K335" s="56">
        <v>0</v>
      </c>
      <c r="L335" s="56"/>
      <c r="M335" s="56"/>
      <c r="N335" s="56"/>
      <c r="O335" s="56"/>
      <c r="P335" s="56">
        <f t="shared" si="136"/>
        <v>0</v>
      </c>
    </row>
    <row r="336" spans="1:16">
      <c r="A336" s="52" t="s">
        <v>832</v>
      </c>
      <c r="B336" s="33"/>
      <c r="C336" s="52" t="s">
        <v>833</v>
      </c>
      <c r="D336" s="58">
        <f>D337</f>
        <v>0</v>
      </c>
      <c r="E336" s="58">
        <f>E337</f>
        <v>58317.1</v>
      </c>
      <c r="F336" s="58">
        <f>F337</f>
        <v>0</v>
      </c>
      <c r="G336" s="58">
        <f>G337</f>
        <v>58317.1</v>
      </c>
      <c r="H336" s="58">
        <f>SUM(H337:H339)</f>
        <v>128365.92</v>
      </c>
      <c r="I336" s="58">
        <f t="shared" ref="I336:P336" si="137">SUM(I337:I339)</f>
        <v>112946.6</v>
      </c>
      <c r="J336" s="58">
        <f t="shared" si="137"/>
        <v>122500.06</v>
      </c>
      <c r="K336" s="58">
        <f t="shared" si="137"/>
        <v>93474.59</v>
      </c>
      <c r="L336" s="58">
        <f t="shared" si="137"/>
        <v>58317.1</v>
      </c>
      <c r="M336" s="58">
        <f t="shared" si="137"/>
        <v>58317.1</v>
      </c>
      <c r="N336" s="58">
        <f t="shared" si="137"/>
        <v>58317.1</v>
      </c>
      <c r="O336" s="58">
        <f t="shared" si="137"/>
        <v>58317.1</v>
      </c>
      <c r="P336" s="58">
        <f t="shared" si="137"/>
        <v>807189.7699999999</v>
      </c>
    </row>
    <row r="337" spans="1:16">
      <c r="A337" s="34" t="s">
        <v>834</v>
      </c>
      <c r="B337" s="33" t="s">
        <v>277</v>
      </c>
      <c r="C337" s="34" t="s">
        <v>835</v>
      </c>
      <c r="D337" s="56">
        <v>0</v>
      </c>
      <c r="E337" s="56">
        <v>58317.1</v>
      </c>
      <c r="F337" s="56">
        <v>0</v>
      </c>
      <c r="G337" s="56">
        <v>58317.1</v>
      </c>
      <c r="H337" s="56">
        <v>116634.2</v>
      </c>
      <c r="I337" s="56">
        <v>69980.52</v>
      </c>
      <c r="J337" s="56">
        <v>116634.2</v>
      </c>
      <c r="K337" s="56">
        <v>58317.1</v>
      </c>
      <c r="L337" s="56">
        <f>K337</f>
        <v>58317.1</v>
      </c>
      <c r="M337" s="56">
        <f>L337</f>
        <v>58317.1</v>
      </c>
      <c r="N337" s="56">
        <f>M337</f>
        <v>58317.1</v>
      </c>
      <c r="O337" s="56">
        <f>N337</f>
        <v>58317.1</v>
      </c>
      <c r="P337" s="56">
        <f t="shared" si="136"/>
        <v>711468.61999999988</v>
      </c>
    </row>
    <row r="338" spans="1:16">
      <c r="A338" s="34" t="s">
        <v>836</v>
      </c>
      <c r="B338" s="33" t="s">
        <v>277</v>
      </c>
      <c r="C338" s="34" t="s">
        <v>837</v>
      </c>
      <c r="D338" s="56"/>
      <c r="E338" s="56"/>
      <c r="F338" s="56"/>
      <c r="G338" s="56"/>
      <c r="H338" s="56"/>
      <c r="I338" s="56"/>
      <c r="J338" s="56"/>
      <c r="K338" s="56">
        <v>32224.560000000001</v>
      </c>
      <c r="L338" s="56"/>
      <c r="M338" s="56"/>
      <c r="N338" s="56"/>
      <c r="O338" s="56"/>
      <c r="P338" s="56">
        <f t="shared" si="136"/>
        <v>32224.560000000001</v>
      </c>
    </row>
    <row r="339" spans="1:16">
      <c r="A339" s="34" t="s">
        <v>838</v>
      </c>
      <c r="B339" s="33" t="s">
        <v>277</v>
      </c>
      <c r="C339" s="34" t="s">
        <v>839</v>
      </c>
      <c r="D339" s="56"/>
      <c r="E339" s="56"/>
      <c r="F339" s="56"/>
      <c r="G339" s="56"/>
      <c r="H339" s="56">
        <v>11731.72</v>
      </c>
      <c r="I339" s="56">
        <v>42966.080000000002</v>
      </c>
      <c r="J339" s="56">
        <v>5865.86</v>
      </c>
      <c r="K339" s="56">
        <v>2932.93</v>
      </c>
      <c r="L339" s="56"/>
      <c r="M339" s="56"/>
      <c r="N339" s="56"/>
      <c r="O339" s="56"/>
      <c r="P339" s="56">
        <f t="shared" si="136"/>
        <v>63496.590000000004</v>
      </c>
    </row>
    <row r="340" spans="1:16">
      <c r="A340" s="52" t="s">
        <v>840</v>
      </c>
      <c r="B340" s="33"/>
      <c r="C340" s="52" t="s">
        <v>841</v>
      </c>
      <c r="D340" s="58">
        <f>D341</f>
        <v>32545.25</v>
      </c>
      <c r="E340" s="58">
        <f t="shared" ref="E340:P342" si="138">E341</f>
        <v>0</v>
      </c>
      <c r="F340" s="58">
        <f t="shared" si="138"/>
        <v>0</v>
      </c>
      <c r="G340" s="58">
        <f t="shared" si="138"/>
        <v>0</v>
      </c>
      <c r="H340" s="58">
        <f t="shared" si="138"/>
        <v>0</v>
      </c>
      <c r="I340" s="58">
        <f t="shared" si="138"/>
        <v>0</v>
      </c>
      <c r="J340" s="58">
        <f t="shared" si="138"/>
        <v>0</v>
      </c>
      <c r="K340" s="58">
        <f t="shared" si="138"/>
        <v>0</v>
      </c>
      <c r="L340" s="58">
        <f t="shared" si="138"/>
        <v>0</v>
      </c>
      <c r="M340" s="58">
        <f t="shared" si="138"/>
        <v>0</v>
      </c>
      <c r="N340" s="58">
        <f t="shared" si="138"/>
        <v>0</v>
      </c>
      <c r="O340" s="58">
        <f t="shared" si="138"/>
        <v>0</v>
      </c>
      <c r="P340" s="58">
        <f t="shared" si="138"/>
        <v>32545.25</v>
      </c>
    </row>
    <row r="341" spans="1:16">
      <c r="A341" s="34" t="s">
        <v>842</v>
      </c>
      <c r="B341" s="33" t="s">
        <v>277</v>
      </c>
      <c r="C341" s="34" t="s">
        <v>843</v>
      </c>
      <c r="D341" s="56">
        <v>32545.25</v>
      </c>
      <c r="E341" s="56">
        <v>0</v>
      </c>
      <c r="F341" s="56">
        <v>0</v>
      </c>
      <c r="G341" s="56"/>
      <c r="H341" s="56"/>
      <c r="I341" s="56">
        <v>0</v>
      </c>
      <c r="J341" s="56">
        <v>0</v>
      </c>
      <c r="K341" s="56">
        <v>0</v>
      </c>
      <c r="L341" s="56"/>
      <c r="M341" s="56"/>
      <c r="N341" s="56"/>
      <c r="O341" s="56"/>
      <c r="P341" s="56">
        <f t="shared" si="136"/>
        <v>32545.25</v>
      </c>
    </row>
    <row r="342" spans="1:16">
      <c r="A342" s="52" t="s">
        <v>844</v>
      </c>
      <c r="B342" s="33"/>
      <c r="C342" s="52" t="s">
        <v>845</v>
      </c>
      <c r="D342" s="58">
        <f>D343</f>
        <v>0</v>
      </c>
      <c r="E342" s="58">
        <f t="shared" si="138"/>
        <v>0</v>
      </c>
      <c r="F342" s="58">
        <f t="shared" si="138"/>
        <v>0</v>
      </c>
      <c r="G342" s="58">
        <f t="shared" si="138"/>
        <v>0</v>
      </c>
      <c r="H342" s="58">
        <f t="shared" si="138"/>
        <v>0</v>
      </c>
      <c r="I342" s="58">
        <f t="shared" si="138"/>
        <v>0</v>
      </c>
      <c r="J342" s="58">
        <f t="shared" si="138"/>
        <v>0</v>
      </c>
      <c r="K342" s="58">
        <f t="shared" si="138"/>
        <v>0</v>
      </c>
      <c r="L342" s="58">
        <f t="shared" si="138"/>
        <v>0</v>
      </c>
      <c r="M342" s="58">
        <f t="shared" si="138"/>
        <v>0</v>
      </c>
      <c r="N342" s="58">
        <f t="shared" si="138"/>
        <v>0</v>
      </c>
      <c r="O342" s="58">
        <f t="shared" si="138"/>
        <v>0</v>
      </c>
      <c r="P342" s="58">
        <f t="shared" si="138"/>
        <v>0</v>
      </c>
    </row>
    <row r="343" spans="1:16">
      <c r="A343" s="34" t="s">
        <v>846</v>
      </c>
      <c r="B343" s="33" t="s">
        <v>274</v>
      </c>
      <c r="C343" s="34" t="s">
        <v>847</v>
      </c>
      <c r="D343" s="56">
        <v>0</v>
      </c>
      <c r="E343" s="56">
        <v>0</v>
      </c>
      <c r="F343" s="56">
        <v>0</v>
      </c>
      <c r="G343" s="56"/>
      <c r="H343" s="56"/>
      <c r="I343" s="56">
        <v>0</v>
      </c>
      <c r="J343" s="56">
        <v>0</v>
      </c>
      <c r="K343" s="56">
        <v>0</v>
      </c>
      <c r="L343" s="56"/>
      <c r="M343" s="56"/>
      <c r="N343" s="56"/>
      <c r="O343" s="56"/>
      <c r="P343" s="56">
        <f>SUM(D343:O343)</f>
        <v>0</v>
      </c>
    </row>
    <row r="344" spans="1:16">
      <c r="A344" s="52" t="s">
        <v>848</v>
      </c>
      <c r="B344" s="33"/>
      <c r="C344" s="52" t="s">
        <v>849</v>
      </c>
      <c r="D344" s="58">
        <f t="shared" ref="D344:P344" si="139">D345+D347</f>
        <v>114311.83</v>
      </c>
      <c r="E344" s="58">
        <f t="shared" si="139"/>
        <v>114311.83</v>
      </c>
      <c r="F344" s="58">
        <f t="shared" si="139"/>
        <v>114311.83</v>
      </c>
      <c r="G344" s="58">
        <f t="shared" si="139"/>
        <v>114311.83</v>
      </c>
      <c r="H344" s="58">
        <f t="shared" si="139"/>
        <v>114311.83</v>
      </c>
      <c r="I344" s="58">
        <f t="shared" si="139"/>
        <v>114311.83</v>
      </c>
      <c r="J344" s="58">
        <f t="shared" si="139"/>
        <v>114311.83</v>
      </c>
      <c r="K344" s="58">
        <f t="shared" si="139"/>
        <v>228623.66</v>
      </c>
      <c r="L344" s="58">
        <f t="shared" si="139"/>
        <v>114311.83</v>
      </c>
      <c r="M344" s="58">
        <f t="shared" si="139"/>
        <v>114311.83</v>
      </c>
      <c r="N344" s="58">
        <f t="shared" si="139"/>
        <v>114311.83</v>
      </c>
      <c r="O344" s="58">
        <f t="shared" si="139"/>
        <v>114311.83</v>
      </c>
      <c r="P344" s="58">
        <f t="shared" si="139"/>
        <v>1486053.7900000003</v>
      </c>
    </row>
    <row r="345" spans="1:16">
      <c r="A345" s="52" t="s">
        <v>850</v>
      </c>
      <c r="B345" s="33"/>
      <c r="C345" s="52" t="s">
        <v>851</v>
      </c>
      <c r="D345" s="58">
        <f>D346</f>
        <v>0</v>
      </c>
      <c r="E345" s="58">
        <f t="shared" ref="E345:P345" si="140">E346</f>
        <v>0</v>
      </c>
      <c r="F345" s="58">
        <f t="shared" si="140"/>
        <v>0</v>
      </c>
      <c r="G345" s="58">
        <f t="shared" si="140"/>
        <v>0</v>
      </c>
      <c r="H345" s="58">
        <f t="shared" si="140"/>
        <v>0</v>
      </c>
      <c r="I345" s="58">
        <f t="shared" si="140"/>
        <v>0</v>
      </c>
      <c r="J345" s="58">
        <f t="shared" si="140"/>
        <v>0</v>
      </c>
      <c r="K345" s="58">
        <f t="shared" si="140"/>
        <v>0</v>
      </c>
      <c r="L345" s="58">
        <f t="shared" si="140"/>
        <v>0</v>
      </c>
      <c r="M345" s="58">
        <f t="shared" si="140"/>
        <v>0</v>
      </c>
      <c r="N345" s="58">
        <f t="shared" si="140"/>
        <v>0</v>
      </c>
      <c r="O345" s="58">
        <f t="shared" si="140"/>
        <v>0</v>
      </c>
      <c r="P345" s="58">
        <f t="shared" si="140"/>
        <v>0</v>
      </c>
    </row>
    <row r="346" spans="1:16">
      <c r="A346" s="34" t="s">
        <v>852</v>
      </c>
      <c r="B346" s="33" t="s">
        <v>254</v>
      </c>
      <c r="C346" s="34" t="s">
        <v>853</v>
      </c>
      <c r="D346" s="56"/>
      <c r="E346" s="56"/>
      <c r="F346" s="56"/>
      <c r="G346" s="56"/>
      <c r="H346" s="56"/>
      <c r="I346" s="56"/>
      <c r="J346" s="56">
        <v>0</v>
      </c>
      <c r="K346" s="56"/>
      <c r="L346" s="56"/>
      <c r="M346" s="56"/>
      <c r="N346" s="56"/>
      <c r="O346" s="56"/>
      <c r="P346" s="56">
        <f>SUM(D346:O346)</f>
        <v>0</v>
      </c>
    </row>
    <row r="347" spans="1:16">
      <c r="A347" s="52" t="s">
        <v>854</v>
      </c>
      <c r="B347" s="33"/>
      <c r="C347" s="52" t="s">
        <v>855</v>
      </c>
      <c r="D347" s="58">
        <f>D348</f>
        <v>114311.83</v>
      </c>
      <c r="E347" s="58">
        <f t="shared" ref="E347:P347" si="141">E348</f>
        <v>114311.83</v>
      </c>
      <c r="F347" s="58">
        <f t="shared" si="141"/>
        <v>114311.83</v>
      </c>
      <c r="G347" s="58">
        <f t="shared" si="141"/>
        <v>114311.83</v>
      </c>
      <c r="H347" s="58">
        <f t="shared" si="141"/>
        <v>114311.83</v>
      </c>
      <c r="I347" s="58">
        <f t="shared" si="141"/>
        <v>114311.83</v>
      </c>
      <c r="J347" s="58">
        <f t="shared" si="141"/>
        <v>114311.83</v>
      </c>
      <c r="K347" s="58">
        <f t="shared" si="141"/>
        <v>228623.66</v>
      </c>
      <c r="L347" s="58">
        <f t="shared" si="141"/>
        <v>114311.83</v>
      </c>
      <c r="M347" s="58">
        <f t="shared" si="141"/>
        <v>114311.83</v>
      </c>
      <c r="N347" s="58">
        <f t="shared" si="141"/>
        <v>114311.83</v>
      </c>
      <c r="O347" s="58">
        <f t="shared" si="141"/>
        <v>114311.83</v>
      </c>
      <c r="P347" s="58">
        <f t="shared" si="141"/>
        <v>1486053.7900000003</v>
      </c>
    </row>
    <row r="348" spans="1:16">
      <c r="A348" s="34" t="s">
        <v>856</v>
      </c>
      <c r="B348" s="33" t="s">
        <v>280</v>
      </c>
      <c r="C348" s="34" t="s">
        <v>857</v>
      </c>
      <c r="D348" s="56">
        <v>114311.83</v>
      </c>
      <c r="E348" s="56">
        <v>114311.83</v>
      </c>
      <c r="F348" s="56">
        <v>114311.83</v>
      </c>
      <c r="G348" s="56">
        <v>114311.83</v>
      </c>
      <c r="H348" s="56">
        <v>114311.83</v>
      </c>
      <c r="I348" s="56">
        <v>114311.83</v>
      </c>
      <c r="J348" s="56">
        <v>114311.83</v>
      </c>
      <c r="K348" s="56">
        <v>228623.66</v>
      </c>
      <c r="L348" s="56">
        <f>J348</f>
        <v>114311.83</v>
      </c>
      <c r="M348" s="56">
        <f>L348</f>
        <v>114311.83</v>
      </c>
      <c r="N348" s="56">
        <f>M348</f>
        <v>114311.83</v>
      </c>
      <c r="O348" s="56">
        <f>N348</f>
        <v>114311.83</v>
      </c>
      <c r="P348" s="56">
        <f>SUM(D348:O348)</f>
        <v>1486053.7900000003</v>
      </c>
    </row>
    <row r="349" spans="1:16">
      <c r="A349" s="52" t="s">
        <v>858</v>
      </c>
      <c r="B349" s="33"/>
      <c r="C349" s="52" t="s">
        <v>859</v>
      </c>
      <c r="D349" s="58">
        <f t="shared" ref="D349:I349" si="142">D350+D351</f>
        <v>30000</v>
      </c>
      <c r="E349" s="58">
        <f t="shared" si="142"/>
        <v>0</v>
      </c>
      <c r="F349" s="58">
        <f t="shared" si="142"/>
        <v>0</v>
      </c>
      <c r="G349" s="58">
        <f t="shared" si="142"/>
        <v>0</v>
      </c>
      <c r="H349" s="58">
        <f t="shared" si="142"/>
        <v>0</v>
      </c>
      <c r="I349" s="58">
        <f t="shared" si="142"/>
        <v>0</v>
      </c>
      <c r="J349" s="58">
        <f t="shared" ref="J349:P349" si="143">J350+J351+J352</f>
        <v>0</v>
      </c>
      <c r="K349" s="58">
        <f t="shared" si="143"/>
        <v>0</v>
      </c>
      <c r="L349" s="58">
        <f t="shared" si="143"/>
        <v>0</v>
      </c>
      <c r="M349" s="58">
        <f t="shared" si="143"/>
        <v>0</v>
      </c>
      <c r="N349" s="58">
        <f t="shared" si="143"/>
        <v>0</v>
      </c>
      <c r="O349" s="58">
        <f t="shared" si="143"/>
        <v>0</v>
      </c>
      <c r="P349" s="58">
        <f t="shared" si="143"/>
        <v>30000</v>
      </c>
    </row>
    <row r="350" spans="1:16">
      <c r="A350" s="52" t="s">
        <v>860</v>
      </c>
      <c r="B350" s="33" t="s">
        <v>367</v>
      </c>
      <c r="C350" s="52" t="s">
        <v>861</v>
      </c>
      <c r="D350" s="58"/>
      <c r="E350" s="58">
        <v>0</v>
      </c>
      <c r="F350" s="58">
        <v>0</v>
      </c>
      <c r="G350" s="58"/>
      <c r="H350" s="58"/>
      <c r="I350" s="58">
        <v>0</v>
      </c>
      <c r="J350" s="58">
        <v>0</v>
      </c>
      <c r="K350" s="58"/>
      <c r="L350" s="58"/>
      <c r="M350" s="58"/>
      <c r="N350" s="58"/>
      <c r="O350" s="58"/>
      <c r="P350" s="56">
        <f>SUM(D350:O350)</f>
        <v>0</v>
      </c>
    </row>
    <row r="351" spans="1:16">
      <c r="A351" s="52" t="s">
        <v>862</v>
      </c>
      <c r="B351" s="33" t="s">
        <v>271</v>
      </c>
      <c r="C351" s="52" t="s">
        <v>863</v>
      </c>
      <c r="D351" s="58">
        <v>30000</v>
      </c>
      <c r="E351" s="58">
        <v>0</v>
      </c>
      <c r="F351" s="58">
        <v>0</v>
      </c>
      <c r="G351" s="58"/>
      <c r="H351" s="58"/>
      <c r="I351" s="58">
        <v>0</v>
      </c>
      <c r="J351" s="58">
        <v>0</v>
      </c>
      <c r="K351" s="58"/>
      <c r="L351" s="58"/>
      <c r="M351" s="58"/>
      <c r="N351" s="58"/>
      <c r="O351" s="58"/>
      <c r="P351" s="56">
        <f>SUM(D351:O351)</f>
        <v>30000</v>
      </c>
    </row>
    <row r="352" spans="1:16">
      <c r="A352" s="52" t="s">
        <v>864</v>
      </c>
      <c r="B352" s="33" t="s">
        <v>271</v>
      </c>
      <c r="C352" s="52" t="s">
        <v>865</v>
      </c>
      <c r="D352" s="58"/>
      <c r="E352" s="58">
        <v>0</v>
      </c>
      <c r="F352" s="58">
        <v>0</v>
      </c>
      <c r="G352" s="58"/>
      <c r="H352" s="58"/>
      <c r="I352" s="58">
        <v>0</v>
      </c>
      <c r="J352" s="58">
        <v>0</v>
      </c>
      <c r="K352" s="58"/>
      <c r="L352" s="58"/>
      <c r="M352" s="58"/>
      <c r="N352" s="58"/>
      <c r="O352" s="58"/>
      <c r="P352" s="56">
        <f>SUM(D352:O352)</f>
        <v>0</v>
      </c>
    </row>
    <row r="353" spans="1:16" ht="22.5">
      <c r="A353" s="52" t="s">
        <v>866</v>
      </c>
      <c r="B353" s="33"/>
      <c r="C353" s="57" t="s">
        <v>867</v>
      </c>
      <c r="D353" s="58">
        <f t="shared" ref="D353:P353" si="144">D354</f>
        <v>211185.2</v>
      </c>
      <c r="E353" s="58">
        <f t="shared" si="144"/>
        <v>469752.86000000004</v>
      </c>
      <c r="F353" s="58">
        <f t="shared" si="144"/>
        <v>107045.23999999999</v>
      </c>
      <c r="G353" s="58">
        <f t="shared" si="144"/>
        <v>138237.81</v>
      </c>
      <c r="H353" s="58">
        <f t="shared" si="144"/>
        <v>130657.81999999999</v>
      </c>
      <c r="I353" s="58">
        <f t="shared" si="144"/>
        <v>42580.61</v>
      </c>
      <c r="J353" s="58">
        <f t="shared" si="144"/>
        <v>95431.95</v>
      </c>
      <c r="K353" s="58">
        <f t="shared" si="144"/>
        <v>241875.93</v>
      </c>
      <c r="L353" s="58">
        <f t="shared" si="144"/>
        <v>130152.51999999999</v>
      </c>
      <c r="M353" s="58">
        <f t="shared" si="144"/>
        <v>130152.51999999999</v>
      </c>
      <c r="N353" s="58">
        <f t="shared" si="144"/>
        <v>130152.51999999999</v>
      </c>
      <c r="O353" s="58">
        <f t="shared" si="144"/>
        <v>130152.51999999999</v>
      </c>
      <c r="P353" s="58">
        <f t="shared" si="144"/>
        <v>1957377.5</v>
      </c>
    </row>
    <row r="354" spans="1:16">
      <c r="A354" s="52" t="s">
        <v>868</v>
      </c>
      <c r="B354" s="33"/>
      <c r="C354" s="52" t="s">
        <v>869</v>
      </c>
      <c r="D354" s="58">
        <f>SUM(D356:D363)</f>
        <v>211185.2</v>
      </c>
      <c r="E354" s="58">
        <f>SUM(E356:E364)</f>
        <v>469752.86000000004</v>
      </c>
      <c r="F354" s="58">
        <f>SUM(F356:F364)</f>
        <v>107045.23999999999</v>
      </c>
      <c r="G354" s="58">
        <f>SUM(G356:G364)</f>
        <v>138237.81</v>
      </c>
      <c r="H354" s="58">
        <f>SUM(H356:H364)</f>
        <v>130657.81999999999</v>
      </c>
      <c r="I354" s="58">
        <f>SUM(I356:I364)</f>
        <v>42580.61</v>
      </c>
      <c r="J354" s="58">
        <f>SUM(J355:J364)</f>
        <v>95431.95</v>
      </c>
      <c r="K354" s="58">
        <f>SUM(K355:K365)</f>
        <v>241875.93</v>
      </c>
      <c r="L354" s="58">
        <f>SUM(L355:L364)</f>
        <v>130152.51999999999</v>
      </c>
      <c r="M354" s="58">
        <f>SUM(M355:M364)</f>
        <v>130152.51999999999</v>
      </c>
      <c r="N354" s="58">
        <f>SUM(N355:N364)</f>
        <v>130152.51999999999</v>
      </c>
      <c r="O354" s="58">
        <f>SUM(O355:O364)</f>
        <v>130152.51999999999</v>
      </c>
      <c r="P354" s="58">
        <f>SUM(P355:P365)</f>
        <v>1957377.5</v>
      </c>
    </row>
    <row r="355" spans="1:16">
      <c r="A355" s="52"/>
      <c r="B355" s="33" t="s">
        <v>426</v>
      </c>
      <c r="C355" s="52" t="s">
        <v>870</v>
      </c>
      <c r="D355" s="58"/>
      <c r="E355" s="58"/>
      <c r="F355" s="58"/>
      <c r="G355" s="58"/>
      <c r="H355" s="58"/>
      <c r="I355" s="58"/>
      <c r="J355" s="58">
        <v>480</v>
      </c>
      <c r="K355" s="58"/>
      <c r="L355" s="58"/>
      <c r="M355" s="58"/>
      <c r="N355" s="58"/>
      <c r="O355" s="58"/>
      <c r="P355" s="56">
        <f t="shared" ref="P355:P384" si="145">SUM(D355:O355)</f>
        <v>480</v>
      </c>
    </row>
    <row r="356" spans="1:16">
      <c r="A356" s="34" t="s">
        <v>871</v>
      </c>
      <c r="B356" s="33" t="s">
        <v>405</v>
      </c>
      <c r="C356" s="34" t="s">
        <v>872</v>
      </c>
      <c r="D356" s="56">
        <v>20664.75</v>
      </c>
      <c r="E356" s="56">
        <v>20664.75</v>
      </c>
      <c r="F356" s="56">
        <v>20664.75</v>
      </c>
      <c r="G356" s="56">
        <v>20664.75</v>
      </c>
      <c r="H356" s="56">
        <v>20664.75</v>
      </c>
      <c r="I356" s="56">
        <v>0</v>
      </c>
      <c r="J356" s="56"/>
      <c r="K356" s="56">
        <v>108000</v>
      </c>
      <c r="L356" s="56">
        <f>H356</f>
        <v>20664.75</v>
      </c>
      <c r="M356" s="56">
        <f>L356</f>
        <v>20664.75</v>
      </c>
      <c r="N356" s="56">
        <f>M356</f>
        <v>20664.75</v>
      </c>
      <c r="O356" s="56">
        <f>N356</f>
        <v>20664.75</v>
      </c>
      <c r="P356" s="56">
        <f t="shared" si="145"/>
        <v>293982.75</v>
      </c>
    </row>
    <row r="357" spans="1:16">
      <c r="A357" s="34" t="s">
        <v>873</v>
      </c>
      <c r="B357" s="33" t="s">
        <v>402</v>
      </c>
      <c r="C357" s="34" t="s">
        <v>874</v>
      </c>
      <c r="D357" s="56">
        <v>36000</v>
      </c>
      <c r="E357" s="56">
        <v>36000</v>
      </c>
      <c r="F357" s="56">
        <v>36000</v>
      </c>
      <c r="G357" s="56">
        <v>36000</v>
      </c>
      <c r="H357" s="56">
        <v>36000</v>
      </c>
      <c r="I357" s="56">
        <v>0</v>
      </c>
      <c r="J357" s="56">
        <v>36000</v>
      </c>
      <c r="K357" s="56">
        <v>36000</v>
      </c>
      <c r="L357" s="56">
        <f>H357</f>
        <v>36000</v>
      </c>
      <c r="M357" s="56">
        <f t="shared" ref="M357:O361" si="146">L357</f>
        <v>36000</v>
      </c>
      <c r="N357" s="56">
        <f t="shared" si="146"/>
        <v>36000</v>
      </c>
      <c r="O357" s="56">
        <f t="shared" si="146"/>
        <v>36000</v>
      </c>
      <c r="P357" s="56">
        <f t="shared" si="145"/>
        <v>396000</v>
      </c>
    </row>
    <row r="358" spans="1:16">
      <c r="A358" s="34" t="s">
        <v>875</v>
      </c>
      <c r="B358" s="33" t="s">
        <v>408</v>
      </c>
      <c r="C358" s="34" t="s">
        <v>876</v>
      </c>
      <c r="D358" s="56">
        <v>17400</v>
      </c>
      <c r="E358" s="56">
        <v>121000</v>
      </c>
      <c r="F358" s="56">
        <v>17400</v>
      </c>
      <c r="G358" s="56">
        <v>26800</v>
      </c>
      <c r="H358" s="56">
        <v>17400</v>
      </c>
      <c r="I358" s="56">
        <v>17400</v>
      </c>
      <c r="J358" s="56">
        <v>4400</v>
      </c>
      <c r="K358" s="56">
        <v>13000</v>
      </c>
      <c r="L358" s="56">
        <f>H358</f>
        <v>17400</v>
      </c>
      <c r="M358" s="56">
        <f t="shared" si="146"/>
        <v>17400</v>
      </c>
      <c r="N358" s="56">
        <f t="shared" si="146"/>
        <v>17400</v>
      </c>
      <c r="O358" s="56">
        <f t="shared" si="146"/>
        <v>17400</v>
      </c>
      <c r="P358" s="56">
        <f t="shared" si="145"/>
        <v>304400</v>
      </c>
    </row>
    <row r="359" spans="1:16">
      <c r="A359" s="34" t="s">
        <v>877</v>
      </c>
      <c r="B359" s="33" t="s">
        <v>411</v>
      </c>
      <c r="C359" s="34" t="s">
        <v>878</v>
      </c>
      <c r="D359" s="56">
        <v>25180.61</v>
      </c>
      <c r="E359" s="56">
        <v>25180.61</v>
      </c>
      <c r="F359" s="56">
        <v>0</v>
      </c>
      <c r="G359" s="56">
        <v>50361.22</v>
      </c>
      <c r="H359" s="56">
        <v>25180.61</v>
      </c>
      <c r="I359" s="56">
        <v>25180.61</v>
      </c>
      <c r="J359" s="56"/>
      <c r="K359" s="56">
        <v>25180.61</v>
      </c>
      <c r="L359" s="56">
        <f>H359</f>
        <v>25180.61</v>
      </c>
      <c r="M359" s="56">
        <f t="shared" si="146"/>
        <v>25180.61</v>
      </c>
      <c r="N359" s="56">
        <f t="shared" si="146"/>
        <v>25180.61</v>
      </c>
      <c r="O359" s="56">
        <f t="shared" si="146"/>
        <v>25180.61</v>
      </c>
      <c r="P359" s="56">
        <f t="shared" si="145"/>
        <v>276986.70999999996</v>
      </c>
    </row>
    <row r="360" spans="1:16">
      <c r="A360" s="34" t="s">
        <v>879</v>
      </c>
      <c r="B360" s="33" t="s">
        <v>441</v>
      </c>
      <c r="C360" s="34" t="s">
        <v>880</v>
      </c>
      <c r="D360" s="56">
        <v>0</v>
      </c>
      <c r="E360" s="56">
        <v>89995.66</v>
      </c>
      <c r="F360" s="56">
        <v>27518.65</v>
      </c>
      <c r="G360" s="56">
        <v>0</v>
      </c>
      <c r="H360" s="56">
        <v>27000.62</v>
      </c>
      <c r="I360" s="56">
        <v>0</v>
      </c>
      <c r="J360" s="56"/>
      <c r="K360" s="56">
        <v>26495.32</v>
      </c>
      <c r="L360" s="56">
        <f>K360</f>
        <v>26495.32</v>
      </c>
      <c r="M360" s="56">
        <f t="shared" si="146"/>
        <v>26495.32</v>
      </c>
      <c r="N360" s="56">
        <f t="shared" si="146"/>
        <v>26495.32</v>
      </c>
      <c r="O360" s="56">
        <f t="shared" si="146"/>
        <v>26495.32</v>
      </c>
      <c r="P360" s="56">
        <f t="shared" si="145"/>
        <v>276991.53000000003</v>
      </c>
    </row>
    <row r="361" spans="1:16">
      <c r="A361" s="34" t="s">
        <v>881</v>
      </c>
      <c r="B361" s="33" t="s">
        <v>459</v>
      </c>
      <c r="C361" s="34" t="s">
        <v>882</v>
      </c>
      <c r="D361" s="56">
        <v>4411.84</v>
      </c>
      <c r="E361" s="56">
        <v>4411.84</v>
      </c>
      <c r="F361" s="56">
        <v>4411.84</v>
      </c>
      <c r="G361" s="56">
        <v>4411.84</v>
      </c>
      <c r="H361" s="56">
        <v>4411.84</v>
      </c>
      <c r="I361" s="56">
        <v>0</v>
      </c>
      <c r="J361" s="56">
        <v>4411.84</v>
      </c>
      <c r="K361" s="56">
        <v>0</v>
      </c>
      <c r="L361" s="56">
        <f>J361</f>
        <v>4411.84</v>
      </c>
      <c r="M361" s="56">
        <f t="shared" si="146"/>
        <v>4411.84</v>
      </c>
      <c r="N361" s="56">
        <f t="shared" si="146"/>
        <v>4411.84</v>
      </c>
      <c r="O361" s="56">
        <f t="shared" si="146"/>
        <v>4411.84</v>
      </c>
      <c r="P361" s="56">
        <f t="shared" si="145"/>
        <v>44118.399999999994</v>
      </c>
    </row>
    <row r="362" spans="1:16">
      <c r="A362" s="34" t="s">
        <v>883</v>
      </c>
      <c r="B362" s="33" t="s">
        <v>462</v>
      </c>
      <c r="C362" s="34" t="s">
        <v>884</v>
      </c>
      <c r="D362" s="56">
        <v>54128</v>
      </c>
      <c r="E362" s="56">
        <v>0</v>
      </c>
      <c r="F362" s="56">
        <v>1050</v>
      </c>
      <c r="G362" s="56">
        <v>0</v>
      </c>
      <c r="H362" s="56">
        <v>0</v>
      </c>
      <c r="I362" s="56">
        <v>0</v>
      </c>
      <c r="J362" s="56"/>
      <c r="K362" s="56">
        <v>0</v>
      </c>
      <c r="L362" s="56"/>
      <c r="M362" s="56"/>
      <c r="N362" s="56"/>
      <c r="O362" s="56"/>
      <c r="P362" s="56">
        <f t="shared" si="145"/>
        <v>55178</v>
      </c>
    </row>
    <row r="363" spans="1:16">
      <c r="A363" s="34" t="s">
        <v>885</v>
      </c>
      <c r="B363" s="33" t="s">
        <v>465</v>
      </c>
      <c r="C363" s="34" t="s">
        <v>886</v>
      </c>
      <c r="D363" s="56">
        <v>53400</v>
      </c>
      <c r="E363" s="56">
        <v>133500</v>
      </c>
      <c r="F363" s="56">
        <v>0</v>
      </c>
      <c r="G363" s="56">
        <v>0</v>
      </c>
      <c r="H363" s="56">
        <v>0</v>
      </c>
      <c r="I363" s="56">
        <v>0</v>
      </c>
      <c r="J363" s="56">
        <v>50140.11</v>
      </c>
      <c r="K363" s="56">
        <v>0</v>
      </c>
      <c r="L363" s="56"/>
      <c r="M363" s="56"/>
      <c r="N363" s="56"/>
      <c r="O363" s="56"/>
      <c r="P363" s="56">
        <f t="shared" si="145"/>
        <v>237040.11</v>
      </c>
    </row>
    <row r="364" spans="1:16">
      <c r="A364" s="34" t="s">
        <v>887</v>
      </c>
      <c r="B364" s="33" t="s">
        <v>468</v>
      </c>
      <c r="C364" s="34" t="s">
        <v>888</v>
      </c>
      <c r="D364" s="56"/>
      <c r="E364" s="56">
        <v>39000</v>
      </c>
      <c r="F364" s="56">
        <v>0</v>
      </c>
      <c r="G364" s="56">
        <v>0</v>
      </c>
      <c r="H364" s="56">
        <v>0</v>
      </c>
      <c r="I364" s="56">
        <v>0</v>
      </c>
      <c r="J364" s="56"/>
      <c r="K364" s="56">
        <v>0</v>
      </c>
      <c r="L364" s="56"/>
      <c r="M364" s="56"/>
      <c r="N364" s="56"/>
      <c r="O364" s="56"/>
      <c r="P364" s="56">
        <f t="shared" si="145"/>
        <v>39000</v>
      </c>
    </row>
    <row r="365" spans="1:16">
      <c r="A365" s="34" t="s">
        <v>889</v>
      </c>
      <c r="B365" s="33" t="s">
        <v>477</v>
      </c>
      <c r="C365" s="34" t="s">
        <v>890</v>
      </c>
      <c r="D365" s="56"/>
      <c r="E365" s="56"/>
      <c r="F365" s="56"/>
      <c r="G365" s="56"/>
      <c r="H365" s="56"/>
      <c r="I365" s="56"/>
      <c r="J365" s="56"/>
      <c r="K365" s="56">
        <v>33200</v>
      </c>
      <c r="L365" s="56"/>
      <c r="M365" s="56"/>
      <c r="N365" s="56"/>
      <c r="O365" s="56"/>
      <c r="P365" s="56">
        <f t="shared" si="145"/>
        <v>33200</v>
      </c>
    </row>
    <row r="366" spans="1:16" ht="22.5">
      <c r="A366" s="52" t="s">
        <v>891</v>
      </c>
      <c r="B366" s="33"/>
      <c r="C366" s="57" t="s">
        <v>892</v>
      </c>
      <c r="D366" s="58">
        <f t="shared" ref="D366:O366" si="147">SUM(D367:D371)</f>
        <v>869842.39</v>
      </c>
      <c r="E366" s="58">
        <f t="shared" si="147"/>
        <v>0</v>
      </c>
      <c r="F366" s="58">
        <f t="shared" si="147"/>
        <v>972315.11</v>
      </c>
      <c r="G366" s="58">
        <f t="shared" si="147"/>
        <v>627601.94999999995</v>
      </c>
      <c r="H366" s="58">
        <f t="shared" si="147"/>
        <v>653021.35</v>
      </c>
      <c r="I366" s="58">
        <f t="shared" si="147"/>
        <v>655723.98</v>
      </c>
      <c r="J366" s="58">
        <f t="shared" si="147"/>
        <v>655736.75999999989</v>
      </c>
      <c r="K366" s="58">
        <f t="shared" si="147"/>
        <v>638282.74</v>
      </c>
      <c r="L366" s="58">
        <f t="shared" si="147"/>
        <v>697747.7</v>
      </c>
      <c r="M366" s="58">
        <f t="shared" si="147"/>
        <v>692020.58</v>
      </c>
      <c r="N366" s="58">
        <f t="shared" si="147"/>
        <v>697747.7</v>
      </c>
      <c r="O366" s="58">
        <f t="shared" si="147"/>
        <v>692020.57</v>
      </c>
      <c r="P366" s="58">
        <f>SUM(P367:P371)</f>
        <v>7852060.830000001</v>
      </c>
    </row>
    <row r="367" spans="1:16">
      <c r="A367" s="34" t="s">
        <v>893</v>
      </c>
      <c r="B367" s="33" t="s">
        <v>485</v>
      </c>
      <c r="C367" s="34" t="s">
        <v>894</v>
      </c>
      <c r="D367" s="56">
        <v>869842.39</v>
      </c>
      <c r="E367" s="56">
        <v>0</v>
      </c>
      <c r="F367" s="56">
        <v>787177.11</v>
      </c>
      <c r="G367" s="56">
        <v>431575.74</v>
      </c>
      <c r="H367" s="56">
        <v>454445.14</v>
      </c>
      <c r="I367" s="56">
        <v>450097.77</v>
      </c>
      <c r="J367" s="56">
        <v>451583.43</v>
      </c>
      <c r="K367" s="56">
        <v>461468.53</v>
      </c>
      <c r="L367" s="56">
        <v>494554.37</v>
      </c>
      <c r="M367" s="56">
        <f>L367</f>
        <v>494554.37</v>
      </c>
      <c r="N367" s="56">
        <f>M367</f>
        <v>494554.37</v>
      </c>
      <c r="O367" s="56">
        <v>494554.36</v>
      </c>
      <c r="P367" s="56">
        <f t="shared" si="145"/>
        <v>5884407.580000001</v>
      </c>
    </row>
    <row r="368" spans="1:16">
      <c r="A368" s="34" t="s">
        <v>895</v>
      </c>
      <c r="B368" s="33" t="s">
        <v>500</v>
      </c>
      <c r="C368" s="34" t="s">
        <v>896</v>
      </c>
      <c r="D368" s="56">
        <v>0</v>
      </c>
      <c r="E368" s="56">
        <v>0</v>
      </c>
      <c r="F368" s="56">
        <v>0</v>
      </c>
      <c r="G368" s="56">
        <v>0</v>
      </c>
      <c r="H368" s="56">
        <v>2550</v>
      </c>
      <c r="I368" s="56">
        <v>0</v>
      </c>
      <c r="J368" s="56">
        <v>0</v>
      </c>
      <c r="K368" s="56">
        <v>0</v>
      </c>
      <c r="L368" s="56"/>
      <c r="M368" s="56"/>
      <c r="N368" s="56"/>
      <c r="O368" s="56"/>
      <c r="P368" s="56">
        <f t="shared" si="145"/>
        <v>2550</v>
      </c>
    </row>
    <row r="369" spans="1:16" ht="18">
      <c r="A369" s="34" t="s">
        <v>897</v>
      </c>
      <c r="B369" s="33" t="s">
        <v>488</v>
      </c>
      <c r="C369" s="35" t="s">
        <v>898</v>
      </c>
      <c r="D369" s="56">
        <v>0</v>
      </c>
      <c r="E369" s="56">
        <v>0</v>
      </c>
      <c r="F369" s="56">
        <v>149498</v>
      </c>
      <c r="G369" s="56">
        <v>149498</v>
      </c>
      <c r="H369" s="56">
        <v>149498</v>
      </c>
      <c r="I369" s="56">
        <v>149498</v>
      </c>
      <c r="J369" s="56">
        <v>149498</v>
      </c>
      <c r="K369" s="56">
        <v>136046</v>
      </c>
      <c r="L369" s="56">
        <f>J369</f>
        <v>149498</v>
      </c>
      <c r="M369" s="56">
        <f t="shared" ref="M369:O370" si="148">L369</f>
        <v>149498</v>
      </c>
      <c r="N369" s="56">
        <f t="shared" si="148"/>
        <v>149498</v>
      </c>
      <c r="O369" s="56">
        <f t="shared" si="148"/>
        <v>149498</v>
      </c>
      <c r="P369" s="56">
        <f t="shared" si="145"/>
        <v>1481528</v>
      </c>
    </row>
    <row r="370" spans="1:16" ht="18">
      <c r="A370" s="34" t="s">
        <v>899</v>
      </c>
      <c r="B370" s="33" t="s">
        <v>491</v>
      </c>
      <c r="C370" s="35" t="s">
        <v>900</v>
      </c>
      <c r="D370" s="56">
        <v>0</v>
      </c>
      <c r="E370" s="56">
        <v>0</v>
      </c>
      <c r="F370" s="56">
        <v>0</v>
      </c>
      <c r="G370" s="56">
        <v>10888.21</v>
      </c>
      <c r="H370" s="56">
        <v>10888.21</v>
      </c>
      <c r="I370" s="56">
        <v>10888.21</v>
      </c>
      <c r="J370" s="56">
        <v>10888.21</v>
      </c>
      <c r="K370" s="56">
        <v>10888.21</v>
      </c>
      <c r="L370" s="56">
        <f>K370</f>
        <v>10888.21</v>
      </c>
      <c r="M370" s="56">
        <f t="shared" si="148"/>
        <v>10888.21</v>
      </c>
      <c r="N370" s="56">
        <f t="shared" si="148"/>
        <v>10888.21</v>
      </c>
      <c r="O370" s="56">
        <f t="shared" si="148"/>
        <v>10888.21</v>
      </c>
      <c r="P370" s="56">
        <f>SUM(D370:O370)</f>
        <v>97993.889999999985</v>
      </c>
    </row>
    <row r="371" spans="1:16" ht="22.5">
      <c r="A371" s="52" t="s">
        <v>901</v>
      </c>
      <c r="B371" s="33"/>
      <c r="C371" s="57" t="s">
        <v>902</v>
      </c>
      <c r="D371" s="58">
        <f t="shared" ref="D371:P371" si="149">SUM(D372:D374)</f>
        <v>0</v>
      </c>
      <c r="E371" s="58">
        <f t="shared" si="149"/>
        <v>0</v>
      </c>
      <c r="F371" s="58">
        <f t="shared" si="149"/>
        <v>35640</v>
      </c>
      <c r="G371" s="58">
        <f t="shared" si="149"/>
        <v>35640</v>
      </c>
      <c r="H371" s="58">
        <f t="shared" si="149"/>
        <v>35640</v>
      </c>
      <c r="I371" s="58">
        <f t="shared" si="149"/>
        <v>45240</v>
      </c>
      <c r="J371" s="58">
        <f t="shared" si="149"/>
        <v>43767.12</v>
      </c>
      <c r="K371" s="58">
        <f t="shared" si="149"/>
        <v>29880</v>
      </c>
      <c r="L371" s="58">
        <f t="shared" si="149"/>
        <v>42807.12</v>
      </c>
      <c r="M371" s="58">
        <f t="shared" si="149"/>
        <v>37080</v>
      </c>
      <c r="N371" s="58">
        <f t="shared" si="149"/>
        <v>42807.12</v>
      </c>
      <c r="O371" s="58">
        <f t="shared" si="149"/>
        <v>37080</v>
      </c>
      <c r="P371" s="58">
        <f t="shared" si="149"/>
        <v>385581.36</v>
      </c>
    </row>
    <row r="372" spans="1:16">
      <c r="A372" s="34" t="s">
        <v>903</v>
      </c>
      <c r="B372" s="33" t="s">
        <v>564</v>
      </c>
      <c r="C372" s="34" t="s">
        <v>904</v>
      </c>
      <c r="D372" s="56">
        <v>0</v>
      </c>
      <c r="E372" s="56">
        <v>0</v>
      </c>
      <c r="F372" s="56">
        <v>0</v>
      </c>
      <c r="G372" s="56">
        <v>0</v>
      </c>
      <c r="H372" s="56">
        <v>0</v>
      </c>
      <c r="I372" s="56">
        <v>0</v>
      </c>
      <c r="J372" s="56">
        <v>5727.12</v>
      </c>
      <c r="K372" s="56">
        <v>0</v>
      </c>
      <c r="L372" s="56">
        <f>J372</f>
        <v>5727.12</v>
      </c>
      <c r="M372" s="56">
        <v>0</v>
      </c>
      <c r="N372" s="56">
        <f>L372</f>
        <v>5727.12</v>
      </c>
      <c r="O372" s="56">
        <v>0</v>
      </c>
      <c r="P372" s="56">
        <f t="shared" si="145"/>
        <v>17181.36</v>
      </c>
    </row>
    <row r="373" spans="1:16">
      <c r="A373" s="34" t="s">
        <v>905</v>
      </c>
      <c r="B373" s="33" t="s">
        <v>494</v>
      </c>
      <c r="C373" s="34" t="s">
        <v>906</v>
      </c>
      <c r="D373" s="56">
        <v>0</v>
      </c>
      <c r="E373" s="56">
        <v>0</v>
      </c>
      <c r="F373" s="56">
        <v>35640</v>
      </c>
      <c r="G373" s="56">
        <v>35640</v>
      </c>
      <c r="H373" s="56">
        <v>35640</v>
      </c>
      <c r="I373" s="56">
        <v>35640</v>
      </c>
      <c r="J373" s="56">
        <v>35640</v>
      </c>
      <c r="K373" s="56">
        <v>29880</v>
      </c>
      <c r="L373" s="56">
        <v>34680</v>
      </c>
      <c r="M373" s="56">
        <f t="shared" ref="M373:O374" si="150">L373</f>
        <v>34680</v>
      </c>
      <c r="N373" s="56">
        <f t="shared" si="150"/>
        <v>34680</v>
      </c>
      <c r="O373" s="56">
        <f t="shared" si="150"/>
        <v>34680</v>
      </c>
      <c r="P373" s="56">
        <f t="shared" si="145"/>
        <v>346800</v>
      </c>
    </row>
    <row r="374" spans="1:16" ht="12.75" customHeight="1">
      <c r="A374" s="34" t="s">
        <v>907</v>
      </c>
      <c r="B374" s="33" t="s">
        <v>506</v>
      </c>
      <c r="C374" s="34" t="s">
        <v>908</v>
      </c>
      <c r="D374" s="56">
        <v>0</v>
      </c>
      <c r="E374" s="56">
        <v>0</v>
      </c>
      <c r="F374" s="56">
        <v>0</v>
      </c>
      <c r="G374" s="56">
        <v>0</v>
      </c>
      <c r="H374" s="56">
        <v>0</v>
      </c>
      <c r="I374" s="56">
        <v>9600</v>
      </c>
      <c r="J374" s="56">
        <v>2400</v>
      </c>
      <c r="K374" s="56">
        <v>0</v>
      </c>
      <c r="L374" s="56">
        <f>J374</f>
        <v>2400</v>
      </c>
      <c r="M374" s="56">
        <f t="shared" si="150"/>
        <v>2400</v>
      </c>
      <c r="N374" s="56">
        <f t="shared" si="150"/>
        <v>2400</v>
      </c>
      <c r="O374" s="56">
        <f t="shared" si="150"/>
        <v>2400</v>
      </c>
      <c r="P374" s="56">
        <f t="shared" si="145"/>
        <v>21600</v>
      </c>
    </row>
    <row r="375" spans="1:16" ht="12.75" customHeight="1">
      <c r="A375" s="52" t="s">
        <v>909</v>
      </c>
      <c r="B375" s="33"/>
      <c r="C375" s="52" t="s">
        <v>910</v>
      </c>
      <c r="D375" s="58">
        <f t="shared" ref="D375:O375" si="151">SUM(D376:D379)</f>
        <v>47557.93</v>
      </c>
      <c r="E375" s="58">
        <f t="shared" si="151"/>
        <v>47557.93</v>
      </c>
      <c r="F375" s="58">
        <f t="shared" si="151"/>
        <v>0</v>
      </c>
      <c r="G375" s="58">
        <f t="shared" si="151"/>
        <v>47557.93</v>
      </c>
      <c r="H375" s="58">
        <f t="shared" si="151"/>
        <v>47557.93</v>
      </c>
      <c r="I375" s="58">
        <f t="shared" si="151"/>
        <v>47557.93</v>
      </c>
      <c r="J375" s="58">
        <f t="shared" si="151"/>
        <v>47557.93</v>
      </c>
      <c r="K375" s="58">
        <f t="shared" si="151"/>
        <v>47557.93</v>
      </c>
      <c r="L375" s="58">
        <f t="shared" si="151"/>
        <v>47557.93</v>
      </c>
      <c r="M375" s="58">
        <f t="shared" si="151"/>
        <v>47557.93</v>
      </c>
      <c r="N375" s="58">
        <f t="shared" si="151"/>
        <v>47557.93</v>
      </c>
      <c r="O375" s="58">
        <f t="shared" si="151"/>
        <v>47557.93</v>
      </c>
      <c r="P375" s="58">
        <f>SUM(P376:P379)</f>
        <v>523137.2300000001</v>
      </c>
    </row>
    <row r="376" spans="1:16" ht="12.75" customHeight="1">
      <c r="A376" s="34" t="s">
        <v>911</v>
      </c>
      <c r="B376" s="33" t="s">
        <v>29</v>
      </c>
      <c r="C376" s="34" t="s">
        <v>912</v>
      </c>
      <c r="D376" s="56">
        <v>28534.76</v>
      </c>
      <c r="E376" s="56">
        <v>28534.76</v>
      </c>
      <c r="F376" s="56">
        <v>0</v>
      </c>
      <c r="G376" s="56">
        <v>28534.76</v>
      </c>
      <c r="H376" s="56">
        <v>28534.76</v>
      </c>
      <c r="I376" s="56">
        <v>28534.76</v>
      </c>
      <c r="J376" s="56">
        <v>28534.76</v>
      </c>
      <c r="K376" s="56">
        <v>28534.76</v>
      </c>
      <c r="L376" s="56">
        <f>K376</f>
        <v>28534.76</v>
      </c>
      <c r="M376" s="56">
        <f>L376</f>
        <v>28534.76</v>
      </c>
      <c r="N376" s="56">
        <f>M376</f>
        <v>28534.76</v>
      </c>
      <c r="O376" s="56">
        <f>N376</f>
        <v>28534.76</v>
      </c>
      <c r="P376" s="56">
        <f t="shared" si="145"/>
        <v>313882.36000000004</v>
      </c>
    </row>
    <row r="377" spans="1:16" ht="12.75" customHeight="1">
      <c r="A377" s="34" t="s">
        <v>913</v>
      </c>
      <c r="B377" s="33" t="s">
        <v>32</v>
      </c>
      <c r="C377" s="34" t="s">
        <v>914</v>
      </c>
      <c r="D377" s="56">
        <v>2377.9</v>
      </c>
      <c r="E377" s="56">
        <v>2377.9</v>
      </c>
      <c r="F377" s="56">
        <v>0</v>
      </c>
      <c r="G377" s="56">
        <v>2377.9</v>
      </c>
      <c r="H377" s="56">
        <v>2377.9</v>
      </c>
      <c r="I377" s="56">
        <v>2377.9</v>
      </c>
      <c r="J377" s="56">
        <v>2377.9</v>
      </c>
      <c r="K377" s="56">
        <v>2377.9</v>
      </c>
      <c r="L377" s="56">
        <f t="shared" ref="L377:O379" si="152">K377</f>
        <v>2377.9</v>
      </c>
      <c r="M377" s="56">
        <f t="shared" si="152"/>
        <v>2377.9</v>
      </c>
      <c r="N377" s="56">
        <f t="shared" si="152"/>
        <v>2377.9</v>
      </c>
      <c r="O377" s="56">
        <f t="shared" si="152"/>
        <v>2377.9</v>
      </c>
      <c r="P377" s="56">
        <f t="shared" si="145"/>
        <v>26156.900000000005</v>
      </c>
    </row>
    <row r="378" spans="1:16" ht="12.75" customHeight="1">
      <c r="A378" s="34" t="s">
        <v>915</v>
      </c>
      <c r="B378" s="33" t="s">
        <v>35</v>
      </c>
      <c r="C378" s="34" t="s">
        <v>916</v>
      </c>
      <c r="D378" s="56">
        <v>7133.69</v>
      </c>
      <c r="E378" s="56">
        <v>7133.69</v>
      </c>
      <c r="F378" s="56">
        <v>0</v>
      </c>
      <c r="G378" s="56">
        <v>7133.69</v>
      </c>
      <c r="H378" s="56">
        <v>7133.69</v>
      </c>
      <c r="I378" s="56">
        <v>7133.69</v>
      </c>
      <c r="J378" s="56">
        <v>7133.69</v>
      </c>
      <c r="K378" s="56">
        <v>7133.69</v>
      </c>
      <c r="L378" s="56">
        <f t="shared" si="152"/>
        <v>7133.69</v>
      </c>
      <c r="M378" s="56">
        <f t="shared" si="152"/>
        <v>7133.69</v>
      </c>
      <c r="N378" s="56">
        <f t="shared" si="152"/>
        <v>7133.69</v>
      </c>
      <c r="O378" s="56">
        <f t="shared" si="152"/>
        <v>7133.69</v>
      </c>
      <c r="P378" s="56">
        <f t="shared" si="145"/>
        <v>78470.590000000011</v>
      </c>
    </row>
    <row r="379" spans="1:16" ht="12.75" customHeight="1">
      <c r="A379" s="34" t="s">
        <v>917</v>
      </c>
      <c r="B379" s="33" t="s">
        <v>249</v>
      </c>
      <c r="C379" s="34" t="s">
        <v>918</v>
      </c>
      <c r="D379" s="56">
        <v>9511.58</v>
      </c>
      <c r="E379" s="56">
        <v>9511.58</v>
      </c>
      <c r="F379" s="56">
        <v>0</v>
      </c>
      <c r="G379" s="56">
        <v>9511.58</v>
      </c>
      <c r="H379" s="56">
        <v>9511.58</v>
      </c>
      <c r="I379" s="56">
        <v>9511.58</v>
      </c>
      <c r="J379" s="56">
        <v>9511.58</v>
      </c>
      <c r="K379" s="56">
        <v>9511.58</v>
      </c>
      <c r="L379" s="56">
        <f t="shared" si="152"/>
        <v>9511.58</v>
      </c>
      <c r="M379" s="56">
        <f t="shared" si="152"/>
        <v>9511.58</v>
      </c>
      <c r="N379" s="56">
        <f t="shared" si="152"/>
        <v>9511.58</v>
      </c>
      <c r="O379" s="56">
        <f t="shared" si="152"/>
        <v>9511.58</v>
      </c>
      <c r="P379" s="56">
        <f t="shared" si="145"/>
        <v>104627.38</v>
      </c>
    </row>
    <row r="380" spans="1:16">
      <c r="A380" s="52" t="s">
        <v>919</v>
      </c>
      <c r="B380" s="33"/>
      <c r="C380" s="52" t="s">
        <v>920</v>
      </c>
      <c r="D380" s="58">
        <f>SUM(D381:D384)</f>
        <v>434415.64</v>
      </c>
      <c r="E380" s="58">
        <f t="shared" ref="E380:P380" si="153">SUM(E381:E384)</f>
        <v>9803.66</v>
      </c>
      <c r="F380" s="58">
        <f t="shared" si="153"/>
        <v>10903.27</v>
      </c>
      <c r="G380" s="58">
        <f t="shared" si="153"/>
        <v>1070801.76</v>
      </c>
      <c r="H380" s="58">
        <f t="shared" si="153"/>
        <v>12703.91</v>
      </c>
      <c r="I380" s="58">
        <f t="shared" si="153"/>
        <v>10445.540000000001</v>
      </c>
      <c r="J380" s="58">
        <f t="shared" si="153"/>
        <v>110297.68</v>
      </c>
      <c r="K380" s="58">
        <f t="shared" si="153"/>
        <v>10568.79</v>
      </c>
      <c r="L380" s="58">
        <f t="shared" si="153"/>
        <v>10500</v>
      </c>
      <c r="M380" s="58">
        <f t="shared" si="153"/>
        <v>10500</v>
      </c>
      <c r="N380" s="58">
        <f t="shared" si="153"/>
        <v>10500</v>
      </c>
      <c r="O380" s="58">
        <f t="shared" si="153"/>
        <v>10500</v>
      </c>
      <c r="P380" s="58">
        <f t="shared" si="153"/>
        <v>1711940.25</v>
      </c>
    </row>
    <row r="381" spans="1:16">
      <c r="A381" s="34" t="s">
        <v>921</v>
      </c>
      <c r="B381" s="33" t="s">
        <v>29</v>
      </c>
      <c r="C381" s="34" t="s">
        <v>922</v>
      </c>
      <c r="D381" s="58">
        <v>425170.87</v>
      </c>
      <c r="E381" s="58">
        <v>0</v>
      </c>
      <c r="F381" s="58">
        <v>0</v>
      </c>
      <c r="G381" s="58">
        <v>0</v>
      </c>
      <c r="H381" s="58">
        <v>0</v>
      </c>
      <c r="I381" s="58">
        <v>0</v>
      </c>
      <c r="J381" s="58">
        <v>0</v>
      </c>
      <c r="K381" s="58">
        <v>0</v>
      </c>
      <c r="L381" s="58"/>
      <c r="M381" s="58"/>
      <c r="N381" s="58"/>
      <c r="O381" s="58"/>
      <c r="P381" s="56">
        <f t="shared" si="145"/>
        <v>425170.87</v>
      </c>
    </row>
    <row r="382" spans="1:16">
      <c r="A382" s="34" t="s">
        <v>923</v>
      </c>
      <c r="B382" s="33" t="s">
        <v>29</v>
      </c>
      <c r="C382" s="34" t="s">
        <v>924</v>
      </c>
      <c r="D382" s="56">
        <v>9244.77</v>
      </c>
      <c r="E382" s="56">
        <v>9803.66</v>
      </c>
      <c r="F382" s="56">
        <v>10903.27</v>
      </c>
      <c r="G382" s="56">
        <v>12228.73</v>
      </c>
      <c r="H382" s="56">
        <v>12703.91</v>
      </c>
      <c r="I382" s="56">
        <v>10445.540000000001</v>
      </c>
      <c r="J382" s="56">
        <v>9827.1200000000008</v>
      </c>
      <c r="K382" s="56">
        <v>11039.35</v>
      </c>
      <c r="L382" s="56">
        <v>10500</v>
      </c>
      <c r="M382" s="56">
        <f>L382</f>
        <v>10500</v>
      </c>
      <c r="N382" s="56">
        <f>M382</f>
        <v>10500</v>
      </c>
      <c r="O382" s="56">
        <f>N382</f>
        <v>10500</v>
      </c>
      <c r="P382" s="56">
        <f t="shared" si="145"/>
        <v>128196.35</v>
      </c>
    </row>
    <row r="383" spans="1:16">
      <c r="A383" s="34" t="s">
        <v>925</v>
      </c>
      <c r="B383" s="33" t="s">
        <v>686</v>
      </c>
      <c r="C383" s="34" t="s">
        <v>926</v>
      </c>
      <c r="D383" s="56"/>
      <c r="E383" s="56"/>
      <c r="F383" s="56"/>
      <c r="G383" s="56"/>
      <c r="H383" s="56"/>
      <c r="I383" s="56"/>
      <c r="J383" s="56">
        <v>100470.56</v>
      </c>
      <c r="K383" s="56">
        <v>-470.56</v>
      </c>
      <c r="L383" s="56"/>
      <c r="M383" s="56"/>
      <c r="N383" s="56"/>
      <c r="O383" s="56"/>
      <c r="P383" s="56">
        <f t="shared" si="145"/>
        <v>100000</v>
      </c>
    </row>
    <row r="384" spans="1:16">
      <c r="A384" s="34" t="s">
        <v>927</v>
      </c>
      <c r="B384" s="33" t="s">
        <v>29</v>
      </c>
      <c r="C384" s="34" t="s">
        <v>928</v>
      </c>
      <c r="D384" s="56">
        <v>0</v>
      </c>
      <c r="E384" s="56">
        <v>0</v>
      </c>
      <c r="F384" s="56">
        <v>0</v>
      </c>
      <c r="G384" s="56">
        <v>1058573.03</v>
      </c>
      <c r="H384" s="56">
        <v>0</v>
      </c>
      <c r="I384" s="56">
        <v>0</v>
      </c>
      <c r="J384" s="56"/>
      <c r="K384" s="56">
        <v>0</v>
      </c>
      <c r="L384" s="56"/>
      <c r="M384" s="56"/>
      <c r="N384" s="56"/>
      <c r="O384" s="56"/>
      <c r="P384" s="56">
        <f t="shared" si="145"/>
        <v>1058573.03</v>
      </c>
    </row>
    <row r="385" spans="1:16">
      <c r="A385" s="49" t="s">
        <v>929</v>
      </c>
      <c r="B385" s="33"/>
      <c r="C385" s="49" t="s">
        <v>930</v>
      </c>
      <c r="D385" s="51">
        <f t="shared" ref="D385:P385" si="154">SUM(D386+D405+D422+D403)</f>
        <v>12640990.549999999</v>
      </c>
      <c r="E385" s="51">
        <f t="shared" si="154"/>
        <v>7974902.9200000009</v>
      </c>
      <c r="F385" s="51">
        <f t="shared" si="154"/>
        <v>8055656.9000000004</v>
      </c>
      <c r="G385" s="51">
        <f t="shared" si="154"/>
        <v>10388578.710000001</v>
      </c>
      <c r="H385" s="51">
        <f t="shared" si="154"/>
        <v>8795382.9900000002</v>
      </c>
      <c r="I385" s="51">
        <f t="shared" si="154"/>
        <v>9226528.8199999984</v>
      </c>
      <c r="J385" s="51">
        <f t="shared" si="154"/>
        <v>13644122.559999999</v>
      </c>
      <c r="K385" s="51">
        <f t="shared" si="154"/>
        <v>6513233.3600000003</v>
      </c>
      <c r="L385" s="51">
        <f t="shared" si="154"/>
        <v>8704581.75</v>
      </c>
      <c r="M385" s="51">
        <f t="shared" si="154"/>
        <v>6625121.75</v>
      </c>
      <c r="N385" s="51">
        <f t="shared" si="154"/>
        <v>7641111.75</v>
      </c>
      <c r="O385" s="51">
        <f t="shared" si="154"/>
        <v>12216702.99</v>
      </c>
      <c r="P385" s="51">
        <f t="shared" si="154"/>
        <v>112426915.05</v>
      </c>
    </row>
    <row r="386" spans="1:16">
      <c r="A386" s="52" t="s">
        <v>931</v>
      </c>
      <c r="B386" s="33"/>
      <c r="C386" s="52" t="s">
        <v>932</v>
      </c>
      <c r="D386" s="58">
        <f>SUM(D387+D392+D397+D402)</f>
        <v>12623269.209999999</v>
      </c>
      <c r="E386" s="58">
        <f>SUM(E387+E392+E397+E402)</f>
        <v>7316395.0800000001</v>
      </c>
      <c r="F386" s="58">
        <f>SUM(F387+F392+F397+F402)</f>
        <v>7569061.0100000007</v>
      </c>
      <c r="G386" s="58">
        <f>SUM(G387+G392+G397+G402)</f>
        <v>10355547.780000001</v>
      </c>
      <c r="H386" s="58">
        <f>SUM(H387+H392+H397+H402)</f>
        <v>8789137.7100000009</v>
      </c>
      <c r="I386" s="58">
        <f t="shared" ref="I386:O386" si="155">SUM(I387+I392+I397+I402)</f>
        <v>8302604.0299999993</v>
      </c>
      <c r="J386" s="58">
        <f t="shared" si="155"/>
        <v>10999236.959999999</v>
      </c>
      <c r="K386" s="58">
        <f t="shared" si="155"/>
        <v>6506647.2400000002</v>
      </c>
      <c r="L386" s="58">
        <f t="shared" si="155"/>
        <v>8187190.0099999998</v>
      </c>
      <c r="M386" s="58">
        <f t="shared" si="155"/>
        <v>6107730.0099999998</v>
      </c>
      <c r="N386" s="58">
        <f t="shared" si="155"/>
        <v>7123720.0099999998</v>
      </c>
      <c r="O386" s="58">
        <f t="shared" si="155"/>
        <v>11699311.25</v>
      </c>
      <c r="P386" s="58">
        <f>SUM(P387+P392+P397+P402)</f>
        <v>105579850.3</v>
      </c>
    </row>
    <row r="387" spans="1:16">
      <c r="A387" s="52" t="s">
        <v>933</v>
      </c>
      <c r="B387" s="33"/>
      <c r="C387" s="52" t="s">
        <v>934</v>
      </c>
      <c r="D387" s="58">
        <f>SUM(D388:D391)</f>
        <v>5237593.28</v>
      </c>
      <c r="E387" s="58">
        <f>SUM(E388:E391)</f>
        <v>5695009.46</v>
      </c>
      <c r="F387" s="58">
        <f>SUM(F388:F391)</f>
        <v>5724741.1500000004</v>
      </c>
      <c r="G387" s="58">
        <f>SUM(G388:G391)</f>
        <v>7202003.9400000004</v>
      </c>
      <c r="H387" s="58">
        <f>SUM(H388:H391)</f>
        <v>5121647.8500000006</v>
      </c>
      <c r="I387" s="58">
        <f t="shared" ref="I387:O387" si="156">SUM(I388:I391)</f>
        <v>4977030.9499999993</v>
      </c>
      <c r="J387" s="58">
        <f t="shared" si="156"/>
        <v>7390953.9000000004</v>
      </c>
      <c r="K387" s="58">
        <f t="shared" si="156"/>
        <v>5194180.79</v>
      </c>
      <c r="L387" s="58">
        <f t="shared" si="156"/>
        <v>7486601.25</v>
      </c>
      <c r="M387" s="58">
        <f t="shared" si="156"/>
        <v>5581923.75</v>
      </c>
      <c r="N387" s="58">
        <f t="shared" si="156"/>
        <v>6671813.75</v>
      </c>
      <c r="O387" s="58">
        <f t="shared" si="156"/>
        <v>8092298.75</v>
      </c>
      <c r="P387" s="58">
        <f>SUM(P388:P391)</f>
        <v>74375798.820000008</v>
      </c>
    </row>
    <row r="388" spans="1:16">
      <c r="A388" s="34" t="s">
        <v>935</v>
      </c>
      <c r="B388" s="33" t="s">
        <v>29</v>
      </c>
      <c r="C388" s="34" t="s">
        <v>936</v>
      </c>
      <c r="D388" s="56">
        <v>3142555.97</v>
      </c>
      <c r="E388" s="56">
        <v>3417005.67</v>
      </c>
      <c r="F388" s="56">
        <v>3434844.7</v>
      </c>
      <c r="G388" s="56">
        <v>4321202.3600000003</v>
      </c>
      <c r="H388" s="56">
        <v>3072988.71</v>
      </c>
      <c r="I388" s="56">
        <v>2986218.57</v>
      </c>
      <c r="J388" s="56">
        <v>4434572.33</v>
      </c>
      <c r="K388" s="56">
        <v>3116508.48</v>
      </c>
      <c r="L388" s="56">
        <v>4491960.75</v>
      </c>
      <c r="M388" s="56">
        <v>3349154.25</v>
      </c>
      <c r="N388" s="56">
        <v>4003088.25</v>
      </c>
      <c r="O388" s="56">
        <v>4855379.25</v>
      </c>
      <c r="P388" s="56">
        <f t="shared" ref="P388:P402" si="157">SUM(D388:O388)</f>
        <v>44625479.290000007</v>
      </c>
    </row>
    <row r="389" spans="1:16">
      <c r="A389" s="34" t="s">
        <v>937</v>
      </c>
      <c r="B389" s="33" t="s">
        <v>32</v>
      </c>
      <c r="C389" s="34" t="s">
        <v>938</v>
      </c>
      <c r="D389" s="56">
        <v>261879.66</v>
      </c>
      <c r="E389" s="56">
        <v>284750.48</v>
      </c>
      <c r="F389" s="56">
        <v>286237.05</v>
      </c>
      <c r="G389" s="56">
        <v>360100.2</v>
      </c>
      <c r="H389" s="56">
        <v>256082.39</v>
      </c>
      <c r="I389" s="56">
        <v>248851.55</v>
      </c>
      <c r="J389" s="56">
        <v>369547.7</v>
      </c>
      <c r="K389" s="56">
        <v>259709.04</v>
      </c>
      <c r="L389" s="56">
        <v>374330.06</v>
      </c>
      <c r="M389" s="56">
        <v>279096.19</v>
      </c>
      <c r="N389" s="56">
        <v>333590.69</v>
      </c>
      <c r="O389" s="56">
        <v>404614.94</v>
      </c>
      <c r="P389" s="56">
        <f t="shared" si="157"/>
        <v>3718789.9499999997</v>
      </c>
    </row>
    <row r="390" spans="1:16">
      <c r="A390" s="34" t="s">
        <v>939</v>
      </c>
      <c r="B390" s="33" t="s">
        <v>35</v>
      </c>
      <c r="C390" s="34" t="s">
        <v>940</v>
      </c>
      <c r="D390" s="56">
        <v>785638.99</v>
      </c>
      <c r="E390" s="56">
        <v>854251.42</v>
      </c>
      <c r="F390" s="56">
        <v>858711.17</v>
      </c>
      <c r="G390" s="56">
        <v>1080300.5900000001</v>
      </c>
      <c r="H390" s="56">
        <v>768247.18</v>
      </c>
      <c r="I390" s="56">
        <v>746554.64</v>
      </c>
      <c r="J390" s="56">
        <v>1108643.0900000001</v>
      </c>
      <c r="K390" s="56">
        <v>779127.12</v>
      </c>
      <c r="L390" s="56">
        <v>1122990.19</v>
      </c>
      <c r="M390" s="56">
        <v>837288.56</v>
      </c>
      <c r="N390" s="56">
        <v>1000772.06</v>
      </c>
      <c r="O390" s="56">
        <v>1213844.81</v>
      </c>
      <c r="P390" s="56">
        <f t="shared" si="157"/>
        <v>11156369.82</v>
      </c>
    </row>
    <row r="391" spans="1:16">
      <c r="A391" s="34" t="s">
        <v>941</v>
      </c>
      <c r="B391" s="33" t="s">
        <v>249</v>
      </c>
      <c r="C391" s="34" t="s">
        <v>942</v>
      </c>
      <c r="D391" s="56">
        <v>1047518.66</v>
      </c>
      <c r="E391" s="56">
        <v>1139001.8899999999</v>
      </c>
      <c r="F391" s="56">
        <v>1144948.23</v>
      </c>
      <c r="G391" s="56">
        <v>1440400.79</v>
      </c>
      <c r="H391" s="56">
        <v>1024329.57</v>
      </c>
      <c r="I391" s="56">
        <v>995406.19</v>
      </c>
      <c r="J391" s="56">
        <v>1478190.78</v>
      </c>
      <c r="K391" s="56">
        <v>1038836.15</v>
      </c>
      <c r="L391" s="56">
        <v>1497320.25</v>
      </c>
      <c r="M391" s="56">
        <v>1116384.75</v>
      </c>
      <c r="N391" s="56">
        <v>1334362.75</v>
      </c>
      <c r="O391" s="56">
        <v>1618459.75</v>
      </c>
      <c r="P391" s="56">
        <f t="shared" si="157"/>
        <v>14875159.76</v>
      </c>
    </row>
    <row r="392" spans="1:16">
      <c r="A392" s="52" t="s">
        <v>943</v>
      </c>
      <c r="B392" s="33"/>
      <c r="C392" s="52" t="s">
        <v>944</v>
      </c>
      <c r="D392" s="58">
        <f t="shared" ref="D392:O392" si="158">SUM(D393:D396)</f>
        <v>7229833.8499999996</v>
      </c>
      <c r="E392" s="58">
        <f t="shared" si="158"/>
        <v>1525556.8200000003</v>
      </c>
      <c r="F392" s="58">
        <f t="shared" si="158"/>
        <v>1750586.08</v>
      </c>
      <c r="G392" s="58">
        <f t="shared" si="158"/>
        <v>3041886.7700000005</v>
      </c>
      <c r="H392" s="58">
        <f>SUM(H393:H396)</f>
        <v>3561838.41</v>
      </c>
      <c r="I392" s="58">
        <f t="shared" si="158"/>
        <v>3212619.1399999997</v>
      </c>
      <c r="J392" s="58">
        <f t="shared" si="158"/>
        <v>3495972.71</v>
      </c>
      <c r="K392" s="58">
        <f t="shared" si="158"/>
        <v>1204459.67</v>
      </c>
      <c r="L392" s="58">
        <f t="shared" si="158"/>
        <v>574517.51</v>
      </c>
      <c r="M392" s="58">
        <f t="shared" si="158"/>
        <v>402793.75</v>
      </c>
      <c r="N392" s="58">
        <f t="shared" si="158"/>
        <v>321898.75</v>
      </c>
      <c r="O392" s="58">
        <f t="shared" si="158"/>
        <v>3482673.75</v>
      </c>
      <c r="P392" s="58">
        <f>SUM(P393:P396)</f>
        <v>29804637.209999997</v>
      </c>
    </row>
    <row r="393" spans="1:16">
      <c r="A393" s="34" t="s">
        <v>945</v>
      </c>
      <c r="B393" s="33" t="s">
        <v>29</v>
      </c>
      <c r="C393" s="34" t="s">
        <v>946</v>
      </c>
      <c r="D393" s="56">
        <v>4337900.5599999996</v>
      </c>
      <c r="E393" s="56">
        <v>915346.18</v>
      </c>
      <c r="F393" s="56">
        <v>1050351.6299999999</v>
      </c>
      <c r="G393" s="56">
        <v>1825132.04</v>
      </c>
      <c r="H393" s="56">
        <v>2137103.02</v>
      </c>
      <c r="I393" s="56">
        <v>1927571.45</v>
      </c>
      <c r="J393" s="56">
        <v>2097583.59</v>
      </c>
      <c r="K393" s="56">
        <v>722675.76</v>
      </c>
      <c r="L393" s="56">
        <v>344710.5</v>
      </c>
      <c r="M393" s="56">
        <v>241676.25</v>
      </c>
      <c r="N393" s="56">
        <v>193139.25</v>
      </c>
      <c r="O393" s="56">
        <v>2089604.25</v>
      </c>
      <c r="P393" s="56">
        <f t="shared" si="157"/>
        <v>17882794.479999997</v>
      </c>
    </row>
    <row r="394" spans="1:16">
      <c r="A394" s="34" t="s">
        <v>947</v>
      </c>
      <c r="B394" s="33" t="s">
        <v>32</v>
      </c>
      <c r="C394" s="34" t="s">
        <v>948</v>
      </c>
      <c r="D394" s="56">
        <v>361491.61</v>
      </c>
      <c r="E394" s="56">
        <v>76278.8</v>
      </c>
      <c r="F394" s="56">
        <v>87529.32</v>
      </c>
      <c r="G394" s="56">
        <v>152094.34</v>
      </c>
      <c r="H394" s="56">
        <v>178091.93</v>
      </c>
      <c r="I394" s="56">
        <v>160630.96</v>
      </c>
      <c r="J394" s="56">
        <v>174798.64</v>
      </c>
      <c r="K394" s="56">
        <v>60223</v>
      </c>
      <c r="L394" s="56">
        <v>28725.88</v>
      </c>
      <c r="M394" s="56">
        <v>20139.689999999999</v>
      </c>
      <c r="N394" s="56">
        <v>16094.94</v>
      </c>
      <c r="O394" s="56">
        <v>174133.69</v>
      </c>
      <c r="P394" s="56">
        <f t="shared" si="157"/>
        <v>1490232.7999999998</v>
      </c>
    </row>
    <row r="395" spans="1:16">
      <c r="A395" s="34" t="s">
        <v>949</v>
      </c>
      <c r="B395" s="33" t="s">
        <v>35</v>
      </c>
      <c r="C395" s="34" t="s">
        <v>950</v>
      </c>
      <c r="D395" s="56">
        <v>1084474.97</v>
      </c>
      <c r="E395" s="56">
        <v>228836.49</v>
      </c>
      <c r="F395" s="56">
        <v>262587.90000000002</v>
      </c>
      <c r="G395" s="56">
        <v>456283.02</v>
      </c>
      <c r="H395" s="56">
        <v>534275.77</v>
      </c>
      <c r="I395" s="56">
        <v>481892.87</v>
      </c>
      <c r="J395" s="56">
        <v>524395.91</v>
      </c>
      <c r="K395" s="56">
        <v>180668.96</v>
      </c>
      <c r="L395" s="56">
        <v>86177.63</v>
      </c>
      <c r="M395" s="56">
        <v>60419.06</v>
      </c>
      <c r="N395" s="56">
        <v>48284.81</v>
      </c>
      <c r="O395" s="56">
        <v>522401.06</v>
      </c>
      <c r="P395" s="56">
        <f t="shared" si="157"/>
        <v>4470698.45</v>
      </c>
    </row>
    <row r="396" spans="1:16">
      <c r="A396" s="34" t="s">
        <v>951</v>
      </c>
      <c r="B396" s="33" t="s">
        <v>249</v>
      </c>
      <c r="C396" s="34" t="s">
        <v>952</v>
      </c>
      <c r="D396" s="56">
        <v>1445966.71</v>
      </c>
      <c r="E396" s="56">
        <v>305095.34999999998</v>
      </c>
      <c r="F396" s="56">
        <v>350117.23</v>
      </c>
      <c r="G396" s="56">
        <v>608377.37</v>
      </c>
      <c r="H396" s="56">
        <v>712367.69</v>
      </c>
      <c r="I396" s="56">
        <v>642523.86</v>
      </c>
      <c r="J396" s="56">
        <v>699194.57</v>
      </c>
      <c r="K396" s="56">
        <v>240891.95</v>
      </c>
      <c r="L396" s="56">
        <v>114903.5</v>
      </c>
      <c r="M396" s="56">
        <v>80558.75</v>
      </c>
      <c r="N396" s="56">
        <v>64379.75</v>
      </c>
      <c r="O396" s="56">
        <v>696534.75</v>
      </c>
      <c r="P396" s="56">
        <f t="shared" si="157"/>
        <v>5960911.4800000004</v>
      </c>
    </row>
    <row r="397" spans="1:16">
      <c r="A397" s="52" t="s">
        <v>953</v>
      </c>
      <c r="B397" s="33"/>
      <c r="C397" s="52" t="s">
        <v>954</v>
      </c>
      <c r="D397" s="58">
        <f t="shared" ref="D397:O397" si="159">SUM(D398:D401)</f>
        <v>127545.51000000001</v>
      </c>
      <c r="E397" s="58">
        <f t="shared" si="159"/>
        <v>95828.800000000003</v>
      </c>
      <c r="F397" s="58">
        <f t="shared" si="159"/>
        <v>93733.78</v>
      </c>
      <c r="G397" s="58">
        <f t="shared" si="159"/>
        <v>111657.06999999999</v>
      </c>
      <c r="H397" s="58">
        <f t="shared" si="159"/>
        <v>105651.45000000001</v>
      </c>
      <c r="I397" s="58">
        <f t="shared" si="159"/>
        <v>112953.94</v>
      </c>
      <c r="J397" s="58">
        <f t="shared" si="159"/>
        <v>112310.35</v>
      </c>
      <c r="K397" s="58">
        <f t="shared" si="159"/>
        <v>108006.78</v>
      </c>
      <c r="L397" s="58">
        <f t="shared" si="159"/>
        <v>126071.25</v>
      </c>
      <c r="M397" s="58">
        <f t="shared" si="159"/>
        <v>123012.51000000001</v>
      </c>
      <c r="N397" s="58">
        <f t="shared" si="159"/>
        <v>130007.51000000001</v>
      </c>
      <c r="O397" s="58">
        <f t="shared" si="159"/>
        <v>124338.75</v>
      </c>
      <c r="P397" s="58">
        <f>SUM(P398:P401)</f>
        <v>1371117.7000000002</v>
      </c>
    </row>
    <row r="398" spans="1:16">
      <c r="A398" s="34" t="s">
        <v>955</v>
      </c>
      <c r="B398" s="33" t="s">
        <v>29</v>
      </c>
      <c r="C398" s="34" t="s">
        <v>956</v>
      </c>
      <c r="D398" s="56">
        <v>76527.33</v>
      </c>
      <c r="E398" s="56">
        <v>57497.3</v>
      </c>
      <c r="F398" s="56">
        <v>56240.26</v>
      </c>
      <c r="G398" s="56">
        <v>66994.22</v>
      </c>
      <c r="H398" s="56">
        <v>63390.87</v>
      </c>
      <c r="I398" s="56">
        <v>67772.38</v>
      </c>
      <c r="J398" s="56">
        <v>67386.210000000006</v>
      </c>
      <c r="K398" s="56">
        <v>64804.07</v>
      </c>
      <c r="L398" s="56">
        <v>75642.75</v>
      </c>
      <c r="M398" s="56">
        <v>73807.5</v>
      </c>
      <c r="N398" s="56">
        <v>78004.5</v>
      </c>
      <c r="O398" s="56">
        <v>74603.25</v>
      </c>
      <c r="P398" s="56">
        <f>SUM(D398:O398)</f>
        <v>822670.64000000013</v>
      </c>
    </row>
    <row r="399" spans="1:16">
      <c r="A399" s="34" t="s">
        <v>957</v>
      </c>
      <c r="B399" s="33" t="s">
        <v>32</v>
      </c>
      <c r="C399" s="34" t="s">
        <v>958</v>
      </c>
      <c r="D399" s="56">
        <v>6377.27</v>
      </c>
      <c r="E399" s="56">
        <v>4791.43</v>
      </c>
      <c r="F399" s="56">
        <v>4686.6899999999996</v>
      </c>
      <c r="G399" s="56">
        <v>5582.86</v>
      </c>
      <c r="H399" s="56">
        <v>5282.57</v>
      </c>
      <c r="I399" s="56">
        <v>5647.69</v>
      </c>
      <c r="J399" s="56">
        <v>5615.52</v>
      </c>
      <c r="K399" s="56">
        <v>5400.34</v>
      </c>
      <c r="L399" s="56">
        <v>6303.56</v>
      </c>
      <c r="M399" s="56">
        <v>6150.63</v>
      </c>
      <c r="N399" s="56">
        <v>6500.38</v>
      </c>
      <c r="O399" s="56">
        <v>6216.94</v>
      </c>
      <c r="P399" s="56">
        <f>SUM(D399:O399)</f>
        <v>68555.87999999999</v>
      </c>
    </row>
    <row r="400" spans="1:16">
      <c r="A400" s="34" t="s">
        <v>959</v>
      </c>
      <c r="B400" s="33" t="s">
        <v>35</v>
      </c>
      <c r="C400" s="34" t="s">
        <v>960</v>
      </c>
      <c r="D400" s="56">
        <v>19131.82</v>
      </c>
      <c r="E400" s="56">
        <v>14374.31</v>
      </c>
      <c r="F400" s="56">
        <v>14060.07</v>
      </c>
      <c r="G400" s="56">
        <v>16748.57</v>
      </c>
      <c r="H400" s="56">
        <v>15847.72</v>
      </c>
      <c r="I400" s="56">
        <v>16943.080000000002</v>
      </c>
      <c r="J400" s="56">
        <v>16846.55</v>
      </c>
      <c r="K400" s="56">
        <v>16201.01</v>
      </c>
      <c r="L400" s="56">
        <v>18910.689999999999</v>
      </c>
      <c r="M400" s="56">
        <v>18451.88</v>
      </c>
      <c r="N400" s="56">
        <v>19501.13</v>
      </c>
      <c r="O400" s="56">
        <v>18650.810000000001</v>
      </c>
      <c r="P400" s="56">
        <f>SUM(D400:O400)</f>
        <v>205667.63999999998</v>
      </c>
    </row>
    <row r="401" spans="1:16">
      <c r="A401" s="34" t="s">
        <v>961</v>
      </c>
      <c r="B401" s="33" t="s">
        <v>249</v>
      </c>
      <c r="C401" s="34" t="s">
        <v>962</v>
      </c>
      <c r="D401" s="56">
        <v>25509.09</v>
      </c>
      <c r="E401" s="56">
        <v>19165.759999999998</v>
      </c>
      <c r="F401" s="56">
        <v>18746.759999999998</v>
      </c>
      <c r="G401" s="56">
        <v>22331.42</v>
      </c>
      <c r="H401" s="56">
        <v>21130.29</v>
      </c>
      <c r="I401" s="56">
        <v>22590.79</v>
      </c>
      <c r="J401" s="56">
        <v>22462.07</v>
      </c>
      <c r="K401" s="56">
        <v>21601.360000000001</v>
      </c>
      <c r="L401" s="56">
        <v>25214.25</v>
      </c>
      <c r="M401" s="56">
        <v>24602.5</v>
      </c>
      <c r="N401" s="56">
        <v>26001.5</v>
      </c>
      <c r="O401" s="56">
        <v>24867.75</v>
      </c>
      <c r="P401" s="56">
        <f>SUM(D401:O401)</f>
        <v>274223.54000000004</v>
      </c>
    </row>
    <row r="402" spans="1:16">
      <c r="A402" s="52" t="s">
        <v>963</v>
      </c>
      <c r="B402" s="33" t="s">
        <v>397</v>
      </c>
      <c r="C402" s="52" t="s">
        <v>964</v>
      </c>
      <c r="D402" s="58">
        <v>28296.57</v>
      </c>
      <c r="E402" s="58">
        <v>0</v>
      </c>
      <c r="F402" s="58">
        <v>0</v>
      </c>
      <c r="G402" s="58">
        <v>0</v>
      </c>
      <c r="H402" s="58">
        <v>0</v>
      </c>
      <c r="I402" s="58">
        <v>0</v>
      </c>
      <c r="J402" s="58">
        <v>0</v>
      </c>
      <c r="K402" s="58">
        <v>0</v>
      </c>
      <c r="L402" s="58"/>
      <c r="M402" s="58"/>
      <c r="N402" s="58"/>
      <c r="O402" s="58"/>
      <c r="P402" s="56">
        <f t="shared" si="157"/>
        <v>28296.57</v>
      </c>
    </row>
    <row r="403" spans="1:16">
      <c r="A403" s="52" t="s">
        <v>965</v>
      </c>
      <c r="B403" s="33"/>
      <c r="C403" s="52" t="s">
        <v>966</v>
      </c>
      <c r="D403" s="58">
        <f>D404</f>
        <v>0</v>
      </c>
      <c r="E403" s="58">
        <f t="shared" ref="E403:P403" si="160">E404</f>
        <v>0</v>
      </c>
      <c r="F403" s="58">
        <f t="shared" si="160"/>
        <v>0</v>
      </c>
      <c r="G403" s="58">
        <f t="shared" si="160"/>
        <v>0</v>
      </c>
      <c r="H403" s="58">
        <f t="shared" si="160"/>
        <v>0</v>
      </c>
      <c r="I403" s="58">
        <f t="shared" si="160"/>
        <v>0</v>
      </c>
      <c r="J403" s="58">
        <f t="shared" si="160"/>
        <v>0</v>
      </c>
      <c r="K403" s="58">
        <f t="shared" si="160"/>
        <v>0</v>
      </c>
      <c r="L403" s="58">
        <f t="shared" si="160"/>
        <v>0</v>
      </c>
      <c r="M403" s="58">
        <f t="shared" si="160"/>
        <v>0</v>
      </c>
      <c r="N403" s="58">
        <f t="shared" si="160"/>
        <v>0</v>
      </c>
      <c r="O403" s="58">
        <f t="shared" si="160"/>
        <v>0</v>
      </c>
      <c r="P403" s="58">
        <f t="shared" si="160"/>
        <v>0</v>
      </c>
    </row>
    <row r="404" spans="1:16">
      <c r="A404" s="34" t="s">
        <v>967</v>
      </c>
      <c r="B404" s="33" t="s">
        <v>29</v>
      </c>
      <c r="C404" s="34" t="s">
        <v>968</v>
      </c>
      <c r="D404" s="56">
        <v>0</v>
      </c>
      <c r="E404" s="56">
        <v>0</v>
      </c>
      <c r="F404" s="56">
        <v>0</v>
      </c>
      <c r="G404" s="56">
        <v>0</v>
      </c>
      <c r="H404" s="56">
        <v>0</v>
      </c>
      <c r="I404" s="56">
        <v>0</v>
      </c>
      <c r="J404" s="56">
        <v>0</v>
      </c>
      <c r="K404" s="56"/>
      <c r="L404" s="56"/>
      <c r="M404" s="56"/>
      <c r="N404" s="56"/>
      <c r="O404" s="56"/>
      <c r="P404" s="56">
        <f>SUM(D404:O404)</f>
        <v>0</v>
      </c>
    </row>
    <row r="405" spans="1:16" ht="22.5">
      <c r="A405" s="52" t="s">
        <v>969</v>
      </c>
      <c r="B405" s="33"/>
      <c r="C405" s="57" t="s">
        <v>970</v>
      </c>
      <c r="D405" s="58">
        <f t="shared" ref="D405:P405" si="161">SUM(D406:D421)</f>
        <v>3796.64</v>
      </c>
      <c r="E405" s="58">
        <f t="shared" si="161"/>
        <v>655398.31000000006</v>
      </c>
      <c r="F405" s="58">
        <f t="shared" si="161"/>
        <v>483302.93000000005</v>
      </c>
      <c r="G405" s="58">
        <f t="shared" si="161"/>
        <v>0</v>
      </c>
      <c r="H405" s="58">
        <f t="shared" si="161"/>
        <v>0</v>
      </c>
      <c r="I405" s="58">
        <f t="shared" si="161"/>
        <v>911455.52</v>
      </c>
      <c r="J405" s="58">
        <f t="shared" si="161"/>
        <v>2632476.5600000005</v>
      </c>
      <c r="K405" s="58">
        <f t="shared" si="161"/>
        <v>0</v>
      </c>
      <c r="L405" s="58">
        <f t="shared" si="161"/>
        <v>510761.74</v>
      </c>
      <c r="M405" s="58">
        <f t="shared" si="161"/>
        <v>510761.74</v>
      </c>
      <c r="N405" s="58">
        <f t="shared" si="161"/>
        <v>510761.74</v>
      </c>
      <c r="O405" s="58">
        <f t="shared" si="161"/>
        <v>510761.74</v>
      </c>
      <c r="P405" s="58">
        <f t="shared" si="161"/>
        <v>6729476.9199999999</v>
      </c>
    </row>
    <row r="406" spans="1:16">
      <c r="A406" s="34" t="s">
        <v>971</v>
      </c>
      <c r="B406" s="33" t="s">
        <v>328</v>
      </c>
      <c r="C406" s="34" t="s">
        <v>972</v>
      </c>
      <c r="D406" s="58">
        <v>0</v>
      </c>
      <c r="E406" s="58">
        <v>0</v>
      </c>
      <c r="F406" s="58">
        <v>0</v>
      </c>
      <c r="G406" s="58"/>
      <c r="H406" s="58">
        <v>0</v>
      </c>
      <c r="I406" s="58">
        <v>0</v>
      </c>
      <c r="J406" s="58">
        <v>975000</v>
      </c>
      <c r="K406" s="58"/>
      <c r="L406" s="58">
        <f>K406</f>
        <v>0</v>
      </c>
      <c r="M406" s="58">
        <f>L406</f>
        <v>0</v>
      </c>
      <c r="N406" s="58">
        <f>M406</f>
        <v>0</v>
      </c>
      <c r="O406" s="58">
        <f>N406</f>
        <v>0</v>
      </c>
      <c r="P406" s="56">
        <f>SUM(D406:O406)</f>
        <v>975000</v>
      </c>
    </row>
    <row r="407" spans="1:16">
      <c r="A407" s="34" t="s">
        <v>973</v>
      </c>
      <c r="B407" s="33" t="s">
        <v>352</v>
      </c>
      <c r="C407" s="34" t="s">
        <v>974</v>
      </c>
      <c r="D407" s="56">
        <v>0</v>
      </c>
      <c r="E407" s="56">
        <v>120696.27</v>
      </c>
      <c r="F407" s="56">
        <v>120696.27</v>
      </c>
      <c r="G407" s="56"/>
      <c r="H407" s="56">
        <v>0</v>
      </c>
      <c r="I407" s="56">
        <v>120696.27</v>
      </c>
      <c r="J407" s="56">
        <v>210696.27</v>
      </c>
      <c r="K407" s="56"/>
      <c r="L407" s="58">
        <v>120696.27</v>
      </c>
      <c r="M407" s="58">
        <f t="shared" ref="M407:O421" si="162">L407</f>
        <v>120696.27</v>
      </c>
      <c r="N407" s="58">
        <f t="shared" si="162"/>
        <v>120696.27</v>
      </c>
      <c r="O407" s="58">
        <f t="shared" si="162"/>
        <v>120696.27</v>
      </c>
      <c r="P407" s="56">
        <f t="shared" ref="P407:P425" si="163">SUM(D407:O407)</f>
        <v>1055570.1599999999</v>
      </c>
    </row>
    <row r="408" spans="1:16">
      <c r="A408" s="34" t="s">
        <v>975</v>
      </c>
      <c r="B408" s="33" t="s">
        <v>301</v>
      </c>
      <c r="C408" s="34" t="s">
        <v>976</v>
      </c>
      <c r="D408" s="56"/>
      <c r="E408" s="56">
        <v>85000</v>
      </c>
      <c r="F408" s="56">
        <v>35000</v>
      </c>
      <c r="G408" s="56"/>
      <c r="H408" s="56">
        <v>0</v>
      </c>
      <c r="I408" s="56">
        <v>160000</v>
      </c>
      <c r="J408" s="56">
        <v>35000</v>
      </c>
      <c r="K408" s="56"/>
      <c r="L408" s="58">
        <v>35000</v>
      </c>
      <c r="M408" s="58">
        <f t="shared" si="162"/>
        <v>35000</v>
      </c>
      <c r="N408" s="58">
        <f t="shared" si="162"/>
        <v>35000</v>
      </c>
      <c r="O408" s="58">
        <f t="shared" si="162"/>
        <v>35000</v>
      </c>
      <c r="P408" s="56">
        <f t="shared" si="163"/>
        <v>455000</v>
      </c>
    </row>
    <row r="409" spans="1:16">
      <c r="A409" s="34" t="s">
        <v>977</v>
      </c>
      <c r="B409" s="33" t="s">
        <v>283</v>
      </c>
      <c r="C409" s="34" t="s">
        <v>978</v>
      </c>
      <c r="D409" s="56"/>
      <c r="E409" s="56">
        <v>41690.199999999997</v>
      </c>
      <c r="F409" s="56">
        <v>0</v>
      </c>
      <c r="G409" s="56"/>
      <c r="H409" s="56">
        <v>0</v>
      </c>
      <c r="I409" s="56">
        <v>0</v>
      </c>
      <c r="J409" s="56">
        <v>83380.399999999994</v>
      </c>
      <c r="K409" s="56"/>
      <c r="L409" s="58">
        <v>20845.099999999999</v>
      </c>
      <c r="M409" s="58">
        <f t="shared" si="162"/>
        <v>20845.099999999999</v>
      </c>
      <c r="N409" s="58">
        <f t="shared" si="162"/>
        <v>20845.099999999999</v>
      </c>
      <c r="O409" s="58">
        <f t="shared" si="162"/>
        <v>20845.099999999999</v>
      </c>
      <c r="P409" s="56">
        <f t="shared" si="163"/>
        <v>208451</v>
      </c>
    </row>
    <row r="410" spans="1:16">
      <c r="A410" s="34" t="s">
        <v>979</v>
      </c>
      <c r="B410" s="33" t="s">
        <v>334</v>
      </c>
      <c r="C410" s="34" t="s">
        <v>980</v>
      </c>
      <c r="D410" s="56"/>
      <c r="E410" s="56">
        <v>18500</v>
      </c>
      <c r="F410" s="56">
        <v>18500</v>
      </c>
      <c r="G410" s="56"/>
      <c r="H410" s="56">
        <v>0</v>
      </c>
      <c r="I410" s="56">
        <v>18500</v>
      </c>
      <c r="J410" s="56">
        <v>88500</v>
      </c>
      <c r="K410" s="56"/>
      <c r="L410" s="58">
        <v>18500</v>
      </c>
      <c r="M410" s="58">
        <f t="shared" si="162"/>
        <v>18500</v>
      </c>
      <c r="N410" s="58">
        <f t="shared" si="162"/>
        <v>18500</v>
      </c>
      <c r="O410" s="58">
        <f t="shared" si="162"/>
        <v>18500</v>
      </c>
      <c r="P410" s="56">
        <f t="shared" si="163"/>
        <v>218000</v>
      </c>
    </row>
    <row r="411" spans="1:16">
      <c r="A411" s="34" t="s">
        <v>981</v>
      </c>
      <c r="B411" s="33" t="s">
        <v>268</v>
      </c>
      <c r="C411" s="34" t="s">
        <v>982</v>
      </c>
      <c r="D411" s="56"/>
      <c r="E411" s="56">
        <v>69000</v>
      </c>
      <c r="F411" s="56">
        <v>69000</v>
      </c>
      <c r="G411" s="56"/>
      <c r="H411" s="56">
        <v>0</v>
      </c>
      <c r="I411" s="56">
        <v>138000</v>
      </c>
      <c r="J411" s="56">
        <v>245750</v>
      </c>
      <c r="K411" s="56"/>
      <c r="L411" s="58">
        <v>69000</v>
      </c>
      <c r="M411" s="58">
        <f t="shared" si="162"/>
        <v>69000</v>
      </c>
      <c r="N411" s="58">
        <f t="shared" si="162"/>
        <v>69000</v>
      </c>
      <c r="O411" s="58">
        <f t="shared" si="162"/>
        <v>69000</v>
      </c>
      <c r="P411" s="56">
        <f t="shared" si="163"/>
        <v>797750</v>
      </c>
    </row>
    <row r="412" spans="1:16">
      <c r="A412" s="34" t="s">
        <v>983</v>
      </c>
      <c r="B412" s="33" t="s">
        <v>355</v>
      </c>
      <c r="C412" s="34" t="s">
        <v>984</v>
      </c>
      <c r="D412" s="56"/>
      <c r="E412" s="56">
        <v>11207.04</v>
      </c>
      <c r="F412" s="56">
        <v>0</v>
      </c>
      <c r="G412" s="56"/>
      <c r="H412" s="56">
        <v>0</v>
      </c>
      <c r="I412" s="56">
        <v>52897.24</v>
      </c>
      <c r="J412" s="56">
        <v>86518.36</v>
      </c>
      <c r="K412" s="56"/>
      <c r="L412" s="58">
        <v>11207.04</v>
      </c>
      <c r="M412" s="58">
        <f t="shared" si="162"/>
        <v>11207.04</v>
      </c>
      <c r="N412" s="58">
        <f t="shared" si="162"/>
        <v>11207.04</v>
      </c>
      <c r="O412" s="58">
        <f t="shared" si="162"/>
        <v>11207.04</v>
      </c>
      <c r="P412" s="56">
        <f t="shared" si="163"/>
        <v>195450.80000000005</v>
      </c>
    </row>
    <row r="413" spans="1:16">
      <c r="A413" s="34" t="s">
        <v>985</v>
      </c>
      <c r="B413" s="33" t="s">
        <v>358</v>
      </c>
      <c r="C413" s="34" t="s">
        <v>986</v>
      </c>
      <c r="D413" s="56"/>
      <c r="E413" s="56">
        <v>3670</v>
      </c>
      <c r="F413" s="56">
        <v>7340</v>
      </c>
      <c r="G413" s="56"/>
      <c r="H413" s="56">
        <v>0</v>
      </c>
      <c r="I413" s="56">
        <v>14680</v>
      </c>
      <c r="J413" s="56">
        <v>3670</v>
      </c>
      <c r="K413" s="56"/>
      <c r="L413" s="58">
        <v>3670</v>
      </c>
      <c r="M413" s="58">
        <f t="shared" si="162"/>
        <v>3670</v>
      </c>
      <c r="N413" s="58">
        <f t="shared" si="162"/>
        <v>3670</v>
      </c>
      <c r="O413" s="58">
        <f t="shared" si="162"/>
        <v>3670</v>
      </c>
      <c r="P413" s="56">
        <f t="shared" si="163"/>
        <v>44040</v>
      </c>
    </row>
    <row r="414" spans="1:16">
      <c r="A414" s="34" t="s">
        <v>987</v>
      </c>
      <c r="B414" s="33" t="s">
        <v>361</v>
      </c>
      <c r="C414" s="34" t="s">
        <v>988</v>
      </c>
      <c r="D414" s="56"/>
      <c r="E414" s="56">
        <v>3883.33</v>
      </c>
      <c r="F414" s="56">
        <v>7766.66</v>
      </c>
      <c r="G414" s="56"/>
      <c r="H414" s="56">
        <v>0</v>
      </c>
      <c r="I414" s="56">
        <v>23653.32</v>
      </c>
      <c r="J414" s="56">
        <v>6843.33</v>
      </c>
      <c r="K414" s="56"/>
      <c r="L414" s="58">
        <v>6843.33</v>
      </c>
      <c r="M414" s="58">
        <f t="shared" si="162"/>
        <v>6843.33</v>
      </c>
      <c r="N414" s="58">
        <f t="shared" si="162"/>
        <v>6843.33</v>
      </c>
      <c r="O414" s="58">
        <f t="shared" si="162"/>
        <v>6843.33</v>
      </c>
      <c r="P414" s="56">
        <f t="shared" si="163"/>
        <v>69519.960000000006</v>
      </c>
    </row>
    <row r="415" spans="1:16">
      <c r="A415" s="34" t="s">
        <v>989</v>
      </c>
      <c r="B415" s="33" t="s">
        <v>364</v>
      </c>
      <c r="C415" s="34" t="s">
        <v>990</v>
      </c>
      <c r="D415" s="56"/>
      <c r="E415" s="56">
        <v>0</v>
      </c>
      <c r="F415" s="56">
        <v>0</v>
      </c>
      <c r="G415" s="56"/>
      <c r="H415" s="56">
        <v>0</v>
      </c>
      <c r="I415" s="56">
        <v>0</v>
      </c>
      <c r="J415" s="56">
        <v>259088.83</v>
      </c>
      <c r="K415" s="56"/>
      <c r="L415" s="58">
        <v>0</v>
      </c>
      <c r="M415" s="58">
        <f t="shared" si="162"/>
        <v>0</v>
      </c>
      <c r="N415" s="58">
        <f t="shared" si="162"/>
        <v>0</v>
      </c>
      <c r="O415" s="58">
        <f t="shared" si="162"/>
        <v>0</v>
      </c>
      <c r="P415" s="56">
        <f t="shared" si="163"/>
        <v>259088.83</v>
      </c>
    </row>
    <row r="416" spans="1:16">
      <c r="A416" s="34" t="s">
        <v>991</v>
      </c>
      <c r="B416" s="33" t="s">
        <v>352</v>
      </c>
      <c r="C416" s="34" t="s">
        <v>992</v>
      </c>
      <c r="D416" s="56"/>
      <c r="E416" s="56">
        <v>225000</v>
      </c>
      <c r="F416" s="56">
        <v>225000</v>
      </c>
      <c r="G416" s="56"/>
      <c r="H416" s="56">
        <v>0</v>
      </c>
      <c r="I416" s="56">
        <v>225000</v>
      </c>
      <c r="J416" s="56">
        <v>250000</v>
      </c>
      <c r="K416" s="56"/>
      <c r="L416" s="58">
        <v>225000</v>
      </c>
      <c r="M416" s="58">
        <f t="shared" si="162"/>
        <v>225000</v>
      </c>
      <c r="N416" s="58">
        <f t="shared" si="162"/>
        <v>225000</v>
      </c>
      <c r="O416" s="58">
        <f t="shared" si="162"/>
        <v>225000</v>
      </c>
      <c r="P416" s="56">
        <f t="shared" si="163"/>
        <v>1825000</v>
      </c>
    </row>
    <row r="417" spans="1:16">
      <c r="A417" s="34" t="s">
        <v>993</v>
      </c>
      <c r="B417" s="33" t="s">
        <v>376</v>
      </c>
      <c r="C417" s="34" t="s">
        <v>994</v>
      </c>
      <c r="D417" s="56">
        <v>3796.64</v>
      </c>
      <c r="E417" s="56">
        <v>76751.47</v>
      </c>
      <c r="F417" s="56">
        <v>0</v>
      </c>
      <c r="G417" s="56"/>
      <c r="H417" s="56">
        <v>0</v>
      </c>
      <c r="I417" s="56">
        <v>110248.69</v>
      </c>
      <c r="J417" s="56">
        <v>139178.82</v>
      </c>
      <c r="K417" s="56"/>
      <c r="L417" s="58">
        <v>0</v>
      </c>
      <c r="M417" s="58">
        <f t="shared" si="162"/>
        <v>0</v>
      </c>
      <c r="N417" s="58">
        <f t="shared" si="162"/>
        <v>0</v>
      </c>
      <c r="O417" s="58">
        <f t="shared" si="162"/>
        <v>0</v>
      </c>
      <c r="P417" s="56">
        <f t="shared" si="163"/>
        <v>329975.62</v>
      </c>
    </row>
    <row r="418" spans="1:16">
      <c r="A418" s="34" t="s">
        <v>995</v>
      </c>
      <c r="B418" s="33" t="s">
        <v>379</v>
      </c>
      <c r="C418" s="34" t="s">
        <v>996</v>
      </c>
      <c r="D418" s="56"/>
      <c r="E418" s="56">
        <v>0</v>
      </c>
      <c r="F418" s="56">
        <v>0</v>
      </c>
      <c r="G418" s="56"/>
      <c r="H418" s="56">
        <v>0</v>
      </c>
      <c r="I418" s="56">
        <v>0</v>
      </c>
      <c r="J418" s="56">
        <v>9000</v>
      </c>
      <c r="K418" s="56"/>
      <c r="L418" s="58">
        <v>0</v>
      </c>
      <c r="M418" s="58">
        <f t="shared" si="162"/>
        <v>0</v>
      </c>
      <c r="N418" s="58">
        <f t="shared" si="162"/>
        <v>0</v>
      </c>
      <c r="O418" s="58">
        <f t="shared" si="162"/>
        <v>0</v>
      </c>
      <c r="P418" s="56">
        <f t="shared" si="163"/>
        <v>9000</v>
      </c>
    </row>
    <row r="419" spans="1:16">
      <c r="A419" s="97" t="s">
        <v>997</v>
      </c>
      <c r="B419" s="98" t="s">
        <v>283</v>
      </c>
      <c r="C419" s="97" t="s">
        <v>998</v>
      </c>
      <c r="D419" s="60"/>
      <c r="E419" s="60"/>
      <c r="F419" s="60"/>
      <c r="G419" s="60"/>
      <c r="H419" s="60"/>
      <c r="I419" s="60">
        <v>47780</v>
      </c>
      <c r="J419" s="60">
        <v>0</v>
      </c>
      <c r="K419" s="60"/>
      <c r="L419" s="58">
        <v>0</v>
      </c>
      <c r="M419" s="58">
        <f t="shared" si="162"/>
        <v>0</v>
      </c>
      <c r="N419" s="58">
        <f t="shared" si="162"/>
        <v>0</v>
      </c>
      <c r="O419" s="58">
        <f t="shared" si="162"/>
        <v>0</v>
      </c>
      <c r="P419" s="56">
        <f t="shared" si="163"/>
        <v>47780</v>
      </c>
    </row>
    <row r="420" spans="1:16">
      <c r="A420" s="97" t="s">
        <v>999</v>
      </c>
      <c r="B420" s="98" t="s">
        <v>364</v>
      </c>
      <c r="C420" s="97" t="s">
        <v>1000</v>
      </c>
      <c r="D420" s="60"/>
      <c r="E420" s="60"/>
      <c r="F420" s="60"/>
      <c r="G420" s="60"/>
      <c r="H420" s="60"/>
      <c r="I420" s="60"/>
      <c r="J420" s="60">
        <v>21059.35</v>
      </c>
      <c r="K420" s="60"/>
      <c r="L420" s="58">
        <v>0</v>
      </c>
      <c r="M420" s="58">
        <f t="shared" si="162"/>
        <v>0</v>
      </c>
      <c r="N420" s="58">
        <f t="shared" si="162"/>
        <v>0</v>
      </c>
      <c r="O420" s="58">
        <f t="shared" si="162"/>
        <v>0</v>
      </c>
      <c r="P420" s="56">
        <f t="shared" si="163"/>
        <v>21059.35</v>
      </c>
    </row>
    <row r="421" spans="1:16">
      <c r="A421" s="97" t="s">
        <v>1001</v>
      </c>
      <c r="B421" s="98" t="s">
        <v>390</v>
      </c>
      <c r="C421" s="97" t="s">
        <v>1002</v>
      </c>
      <c r="D421" s="60"/>
      <c r="E421" s="60"/>
      <c r="F421" s="60"/>
      <c r="G421" s="60"/>
      <c r="H421" s="60"/>
      <c r="I421" s="60"/>
      <c r="J421" s="60">
        <v>218791.2</v>
      </c>
      <c r="K421" s="60"/>
      <c r="L421" s="58">
        <v>0</v>
      </c>
      <c r="M421" s="58">
        <f t="shared" si="162"/>
        <v>0</v>
      </c>
      <c r="N421" s="58">
        <f t="shared" si="162"/>
        <v>0</v>
      </c>
      <c r="O421" s="58">
        <f t="shared" si="162"/>
        <v>0</v>
      </c>
      <c r="P421" s="56">
        <f t="shared" si="163"/>
        <v>218791.2</v>
      </c>
    </row>
    <row r="422" spans="1:16">
      <c r="A422" s="52" t="s">
        <v>1003</v>
      </c>
      <c r="B422" s="33"/>
      <c r="C422" s="52" t="s">
        <v>1004</v>
      </c>
      <c r="D422" s="58">
        <f>SUM(D423:D424)</f>
        <v>13924.7</v>
      </c>
      <c r="E422" s="58">
        <f>SUM(E423:E424)</f>
        <v>3109.53</v>
      </c>
      <c r="F422" s="58">
        <f>SUM(F423:F424)</f>
        <v>3292.96</v>
      </c>
      <c r="G422" s="58">
        <f>SUM(G423:G424)</f>
        <v>33030.93</v>
      </c>
      <c r="H422" s="58">
        <f>SUM(H423:H425)</f>
        <v>6245.28</v>
      </c>
      <c r="I422" s="58">
        <f>SUM(I423:I425)</f>
        <v>12469.27</v>
      </c>
      <c r="J422" s="58">
        <f>SUM(J423:J425)</f>
        <v>12409.04</v>
      </c>
      <c r="K422" s="58">
        <f t="shared" ref="K422:P422" si="164">SUM(K423:K425)</f>
        <v>6586.12</v>
      </c>
      <c r="L422" s="58">
        <f t="shared" si="164"/>
        <v>6630</v>
      </c>
      <c r="M422" s="58">
        <f t="shared" si="164"/>
        <v>6630</v>
      </c>
      <c r="N422" s="58">
        <f t="shared" si="164"/>
        <v>6630</v>
      </c>
      <c r="O422" s="58">
        <f t="shared" si="164"/>
        <v>6630</v>
      </c>
      <c r="P422" s="58">
        <f t="shared" si="164"/>
        <v>117587.83</v>
      </c>
    </row>
    <row r="423" spans="1:16">
      <c r="A423" s="34" t="s">
        <v>1005</v>
      </c>
      <c r="B423" s="33" t="s">
        <v>542</v>
      </c>
      <c r="C423" s="34" t="s">
        <v>1006</v>
      </c>
      <c r="D423" s="56">
        <v>13924.7</v>
      </c>
      <c r="E423" s="56">
        <v>3109.53</v>
      </c>
      <c r="F423" s="56">
        <v>3292.96</v>
      </c>
      <c r="G423" s="56">
        <v>6030.44</v>
      </c>
      <c r="H423" s="56">
        <v>5025.46</v>
      </c>
      <c r="I423" s="56">
        <v>4754.21</v>
      </c>
      <c r="J423" s="56">
        <v>8551.51</v>
      </c>
      <c r="K423" s="56">
        <v>6586.12</v>
      </c>
      <c r="L423" s="56">
        <v>6630</v>
      </c>
      <c r="M423" s="56">
        <f>L423</f>
        <v>6630</v>
      </c>
      <c r="N423" s="56">
        <f>M423</f>
        <v>6630</v>
      </c>
      <c r="O423" s="56">
        <f>N423</f>
        <v>6630</v>
      </c>
      <c r="P423" s="56">
        <f t="shared" si="163"/>
        <v>77794.929999999993</v>
      </c>
    </row>
    <row r="424" spans="1:16">
      <c r="A424" s="34" t="s">
        <v>1007</v>
      </c>
      <c r="B424" s="33" t="s">
        <v>474</v>
      </c>
      <c r="C424" s="34" t="s">
        <v>1008</v>
      </c>
      <c r="D424" s="56"/>
      <c r="E424" s="56"/>
      <c r="F424" s="56"/>
      <c r="G424" s="56">
        <v>27000.49</v>
      </c>
      <c r="H424" s="56">
        <v>0</v>
      </c>
      <c r="I424" s="56">
        <v>0</v>
      </c>
      <c r="J424" s="56">
        <v>0</v>
      </c>
      <c r="K424" s="56">
        <v>0</v>
      </c>
      <c r="L424" s="56"/>
      <c r="M424" s="56"/>
      <c r="N424" s="56"/>
      <c r="O424" s="56"/>
      <c r="P424" s="56">
        <f t="shared" si="163"/>
        <v>27000.49</v>
      </c>
    </row>
    <row r="425" spans="1:16">
      <c r="A425" s="34" t="s">
        <v>1009</v>
      </c>
      <c r="B425" s="33" t="s">
        <v>680</v>
      </c>
      <c r="C425" s="34" t="s">
        <v>1010</v>
      </c>
      <c r="D425" s="56"/>
      <c r="E425" s="56"/>
      <c r="F425" s="56"/>
      <c r="G425" s="56"/>
      <c r="H425" s="56">
        <v>1219.82</v>
      </c>
      <c r="I425" s="56">
        <v>7715.06</v>
      </c>
      <c r="J425" s="56">
        <v>3857.53</v>
      </c>
      <c r="K425" s="56">
        <v>0</v>
      </c>
      <c r="L425" s="56"/>
      <c r="M425" s="56"/>
      <c r="N425" s="56"/>
      <c r="O425" s="56"/>
      <c r="P425" s="56">
        <f t="shared" si="163"/>
        <v>12792.410000000002</v>
      </c>
    </row>
    <row r="426" spans="1:16">
      <c r="A426" s="49" t="s">
        <v>1011</v>
      </c>
      <c r="B426" s="33"/>
      <c r="C426" s="49" t="s">
        <v>1012</v>
      </c>
      <c r="D426" s="51">
        <f t="shared" ref="D426:O426" si="165">SUM(D427:D427)</f>
        <v>7295609.0599999996</v>
      </c>
      <c r="E426" s="51">
        <f t="shared" si="165"/>
        <v>5391536.3899999997</v>
      </c>
      <c r="F426" s="51">
        <f t="shared" si="165"/>
        <v>5345096.42</v>
      </c>
      <c r="G426" s="51">
        <f t="shared" si="165"/>
        <v>5782752.7400000002</v>
      </c>
      <c r="H426" s="51">
        <f t="shared" si="165"/>
        <v>6032311.6600000001</v>
      </c>
      <c r="I426" s="51">
        <f t="shared" si="165"/>
        <v>5248543.1500000004</v>
      </c>
      <c r="J426" s="51">
        <f t="shared" si="165"/>
        <v>5554149.4699999997</v>
      </c>
      <c r="K426" s="51">
        <f t="shared" si="165"/>
        <v>5435694.25</v>
      </c>
      <c r="L426" s="51">
        <f t="shared" si="165"/>
        <v>5155396</v>
      </c>
      <c r="M426" s="51">
        <f t="shared" si="165"/>
        <v>5835806</v>
      </c>
      <c r="N426" s="51">
        <f t="shared" si="165"/>
        <v>5721589</v>
      </c>
      <c r="O426" s="51">
        <f t="shared" si="165"/>
        <v>6618577</v>
      </c>
      <c r="P426" s="51">
        <f>SUM(P427:P427)</f>
        <v>69417061.140000001</v>
      </c>
    </row>
    <row r="427" spans="1:16">
      <c r="A427" s="34" t="s">
        <v>1013</v>
      </c>
      <c r="B427" s="33" t="s">
        <v>249</v>
      </c>
      <c r="C427" s="34" t="s">
        <v>1014</v>
      </c>
      <c r="D427" s="56">
        <v>7295609.0599999996</v>
      </c>
      <c r="E427" s="56">
        <v>5391536.3899999997</v>
      </c>
      <c r="F427" s="56">
        <v>5345096.42</v>
      </c>
      <c r="G427" s="56">
        <v>5782752.7400000002</v>
      </c>
      <c r="H427" s="56">
        <v>6032311.6600000001</v>
      </c>
      <c r="I427" s="56">
        <v>5248543.1500000004</v>
      </c>
      <c r="J427" s="56">
        <v>5554149.4699999997</v>
      </c>
      <c r="K427" s="56">
        <v>5435694.25</v>
      </c>
      <c r="L427" s="56">
        <v>5155396</v>
      </c>
      <c r="M427" s="56">
        <v>5835806</v>
      </c>
      <c r="N427" s="56">
        <v>5721589</v>
      </c>
      <c r="O427" s="56">
        <v>6618577</v>
      </c>
      <c r="P427" s="56">
        <f>SUM(D427:O427)</f>
        <v>69417061.140000001</v>
      </c>
    </row>
    <row r="428" spans="1:16">
      <c r="A428" s="47" t="s">
        <v>1015</v>
      </c>
      <c r="B428" s="33"/>
      <c r="C428" s="47" t="s">
        <v>1016</v>
      </c>
      <c r="D428" s="46">
        <f t="shared" ref="D428:P428" si="166">D429+D445</f>
        <v>0</v>
      </c>
      <c r="E428" s="46">
        <f t="shared" si="166"/>
        <v>0</v>
      </c>
      <c r="F428" s="46">
        <f t="shared" si="166"/>
        <v>63400.490000000005</v>
      </c>
      <c r="G428" s="46">
        <f t="shared" si="166"/>
        <v>9399.5099999999984</v>
      </c>
      <c r="H428" s="46">
        <f t="shared" si="166"/>
        <v>36400</v>
      </c>
      <c r="I428" s="46">
        <f t="shared" si="166"/>
        <v>36400</v>
      </c>
      <c r="J428" s="46">
        <f t="shared" si="166"/>
        <v>78436</v>
      </c>
      <c r="K428" s="46">
        <f t="shared" si="166"/>
        <v>36400</v>
      </c>
      <c r="L428" s="46">
        <f t="shared" si="166"/>
        <v>36400</v>
      </c>
      <c r="M428" s="46">
        <f t="shared" si="166"/>
        <v>36400</v>
      </c>
      <c r="N428" s="46">
        <f t="shared" si="166"/>
        <v>36400</v>
      </c>
      <c r="O428" s="46">
        <f t="shared" si="166"/>
        <v>36400</v>
      </c>
      <c r="P428" s="46">
        <f t="shared" si="166"/>
        <v>406036</v>
      </c>
    </row>
    <row r="429" spans="1:16">
      <c r="A429" s="49" t="s">
        <v>1017</v>
      </c>
      <c r="B429" s="33"/>
      <c r="C429" s="49" t="s">
        <v>1018</v>
      </c>
      <c r="D429" s="51">
        <f>SUM(D430+D434+D439+D437)</f>
        <v>0</v>
      </c>
      <c r="E429" s="51">
        <f t="shared" ref="E429:O429" si="167">SUM(E430+E434+E439+E437)</f>
        <v>0</v>
      </c>
      <c r="F429" s="51">
        <f t="shared" si="167"/>
        <v>36400</v>
      </c>
      <c r="G429" s="51">
        <f t="shared" si="167"/>
        <v>36400</v>
      </c>
      <c r="H429" s="51">
        <f t="shared" si="167"/>
        <v>36400</v>
      </c>
      <c r="I429" s="51">
        <f t="shared" si="167"/>
        <v>36400</v>
      </c>
      <c r="J429" s="51">
        <f t="shared" si="167"/>
        <v>36400</v>
      </c>
      <c r="K429" s="51">
        <f t="shared" si="167"/>
        <v>36400</v>
      </c>
      <c r="L429" s="51">
        <f t="shared" si="167"/>
        <v>36400</v>
      </c>
      <c r="M429" s="51">
        <f t="shared" si="167"/>
        <v>36400</v>
      </c>
      <c r="N429" s="51">
        <f t="shared" si="167"/>
        <v>36400</v>
      </c>
      <c r="O429" s="51">
        <f t="shared" si="167"/>
        <v>36400</v>
      </c>
      <c r="P429" s="51">
        <f>SUM(P430+P434+P439+P437)</f>
        <v>364000</v>
      </c>
    </row>
    <row r="430" spans="1:16">
      <c r="A430" s="52" t="s">
        <v>1019</v>
      </c>
      <c r="B430" s="33"/>
      <c r="C430" s="52" t="s">
        <v>1020</v>
      </c>
      <c r="D430" s="58">
        <f t="shared" ref="D430:P430" si="168">SUM(D431)</f>
        <v>0</v>
      </c>
      <c r="E430" s="58">
        <f t="shared" si="168"/>
        <v>0</v>
      </c>
      <c r="F430" s="58">
        <f t="shared" si="168"/>
        <v>0</v>
      </c>
      <c r="G430" s="58">
        <f t="shared" si="168"/>
        <v>0</v>
      </c>
      <c r="H430" s="58">
        <f t="shared" si="168"/>
        <v>0</v>
      </c>
      <c r="I430" s="58">
        <f t="shared" si="168"/>
        <v>0</v>
      </c>
      <c r="J430" s="58">
        <f t="shared" si="168"/>
        <v>0</v>
      </c>
      <c r="K430" s="58">
        <f t="shared" si="168"/>
        <v>0</v>
      </c>
      <c r="L430" s="58">
        <f t="shared" si="168"/>
        <v>0</v>
      </c>
      <c r="M430" s="58">
        <f t="shared" si="168"/>
        <v>0</v>
      </c>
      <c r="N430" s="58">
        <f t="shared" si="168"/>
        <v>0</v>
      </c>
      <c r="O430" s="58">
        <f t="shared" si="168"/>
        <v>0</v>
      </c>
      <c r="P430" s="58">
        <f t="shared" si="168"/>
        <v>0</v>
      </c>
    </row>
    <row r="431" spans="1:16">
      <c r="A431" s="52" t="s">
        <v>1021</v>
      </c>
      <c r="B431" s="33"/>
      <c r="C431" s="52" t="s">
        <v>1022</v>
      </c>
      <c r="D431" s="58">
        <f>SUM(D432:D433)</f>
        <v>0</v>
      </c>
      <c r="E431" s="58">
        <f t="shared" ref="E431:P431" si="169">SUM(E432:E433)</f>
        <v>0</v>
      </c>
      <c r="F431" s="58">
        <f t="shared" si="169"/>
        <v>0</v>
      </c>
      <c r="G431" s="58">
        <f t="shared" si="169"/>
        <v>0</v>
      </c>
      <c r="H431" s="58">
        <f t="shared" si="169"/>
        <v>0</v>
      </c>
      <c r="I431" s="58">
        <f t="shared" si="169"/>
        <v>0</v>
      </c>
      <c r="J431" s="58">
        <f t="shared" si="169"/>
        <v>0</v>
      </c>
      <c r="K431" s="58">
        <f t="shared" si="169"/>
        <v>0</v>
      </c>
      <c r="L431" s="58">
        <f t="shared" si="169"/>
        <v>0</v>
      </c>
      <c r="M431" s="58">
        <f t="shared" si="169"/>
        <v>0</v>
      </c>
      <c r="N431" s="58">
        <f t="shared" si="169"/>
        <v>0</v>
      </c>
      <c r="O431" s="58">
        <f t="shared" si="169"/>
        <v>0</v>
      </c>
      <c r="P431" s="58">
        <f t="shared" si="169"/>
        <v>0</v>
      </c>
    </row>
    <row r="432" spans="1:16">
      <c r="A432" s="34" t="s">
        <v>1023</v>
      </c>
      <c r="B432" s="33" t="s">
        <v>274</v>
      </c>
      <c r="C432" s="34" t="s">
        <v>1024</v>
      </c>
      <c r="D432" s="60"/>
      <c r="E432" s="60"/>
      <c r="F432" s="60"/>
      <c r="G432" s="60"/>
      <c r="H432" s="60"/>
      <c r="I432" s="56"/>
      <c r="J432" s="60"/>
      <c r="K432" s="60">
        <v>0</v>
      </c>
      <c r="L432" s="60"/>
      <c r="M432" s="60"/>
      <c r="N432" s="60"/>
      <c r="O432" s="60"/>
      <c r="P432" s="56">
        <f>SUM(D432:O432)</f>
        <v>0</v>
      </c>
    </row>
    <row r="433" spans="1:16">
      <c r="A433" s="34" t="s">
        <v>1025</v>
      </c>
      <c r="B433" s="33" t="s">
        <v>325</v>
      </c>
      <c r="C433" s="34" t="s">
        <v>1026</v>
      </c>
      <c r="D433" s="60"/>
      <c r="E433" s="60"/>
      <c r="F433" s="60"/>
      <c r="G433" s="60"/>
      <c r="H433" s="60"/>
      <c r="I433" s="56"/>
      <c r="J433" s="60"/>
      <c r="K433" s="60">
        <v>0</v>
      </c>
      <c r="L433" s="60"/>
      <c r="M433" s="60"/>
      <c r="N433" s="60"/>
      <c r="O433" s="60"/>
      <c r="P433" s="56">
        <f>SUM(D433:O433)</f>
        <v>0</v>
      </c>
    </row>
    <row r="434" spans="1:16" ht="22.5">
      <c r="A434" s="52" t="s">
        <v>1027</v>
      </c>
      <c r="B434" s="33"/>
      <c r="C434" s="57" t="s">
        <v>1028</v>
      </c>
      <c r="D434" s="58">
        <f>SUM(D435:D435)</f>
        <v>0</v>
      </c>
      <c r="E434" s="58">
        <f>SUM(E435:E435)</f>
        <v>0</v>
      </c>
      <c r="F434" s="58">
        <f>SUM(F435:F435)</f>
        <v>36400</v>
      </c>
      <c r="G434" s="58">
        <f>SUM(G435:G435)</f>
        <v>36400</v>
      </c>
      <c r="H434" s="58">
        <f>SUM(H435:H436)</f>
        <v>36400</v>
      </c>
      <c r="I434" s="58">
        <f t="shared" ref="I434:P434" si="170">SUM(I435:I436)</f>
        <v>36400</v>
      </c>
      <c r="J434" s="58">
        <f t="shared" si="170"/>
        <v>36400</v>
      </c>
      <c r="K434" s="58">
        <f t="shared" si="170"/>
        <v>36400</v>
      </c>
      <c r="L434" s="58">
        <f t="shared" si="170"/>
        <v>36400</v>
      </c>
      <c r="M434" s="58">
        <f t="shared" si="170"/>
        <v>36400</v>
      </c>
      <c r="N434" s="58">
        <f t="shared" si="170"/>
        <v>36400</v>
      </c>
      <c r="O434" s="58">
        <f t="shared" si="170"/>
        <v>36400</v>
      </c>
      <c r="P434" s="58">
        <f t="shared" si="170"/>
        <v>364000</v>
      </c>
    </row>
    <row r="435" spans="1:16">
      <c r="A435" s="34" t="s">
        <v>1029</v>
      </c>
      <c r="B435" s="33" t="s">
        <v>482</v>
      </c>
      <c r="C435" s="34" t="s">
        <v>1030</v>
      </c>
      <c r="D435" s="56"/>
      <c r="E435" s="56">
        <v>0</v>
      </c>
      <c r="F435" s="56">
        <v>36400</v>
      </c>
      <c r="G435" s="56">
        <v>36400</v>
      </c>
      <c r="H435" s="56">
        <v>36400</v>
      </c>
      <c r="I435" s="56">
        <v>36400</v>
      </c>
      <c r="J435" s="56">
        <v>36400</v>
      </c>
      <c r="K435" s="56">
        <v>36400</v>
      </c>
      <c r="L435" s="56">
        <f>K435</f>
        <v>36400</v>
      </c>
      <c r="M435" s="56">
        <f>L435</f>
        <v>36400</v>
      </c>
      <c r="N435" s="56">
        <f>M435</f>
        <v>36400</v>
      </c>
      <c r="O435" s="56">
        <f>N435</f>
        <v>36400</v>
      </c>
      <c r="P435" s="56">
        <f>SUM(D435:O435)</f>
        <v>364000</v>
      </c>
    </row>
    <row r="436" spans="1:16">
      <c r="A436" s="34" t="s">
        <v>1031</v>
      </c>
      <c r="B436" s="33" t="s">
        <v>530</v>
      </c>
      <c r="C436" s="34" t="s">
        <v>1032</v>
      </c>
      <c r="D436" s="56"/>
      <c r="E436" s="56">
        <v>0</v>
      </c>
      <c r="F436" s="56">
        <v>0</v>
      </c>
      <c r="G436" s="56">
        <v>0</v>
      </c>
      <c r="H436" s="56">
        <v>0</v>
      </c>
      <c r="I436" s="56">
        <v>0</v>
      </c>
      <c r="J436" s="56">
        <v>0</v>
      </c>
      <c r="K436" s="56">
        <v>0</v>
      </c>
      <c r="L436" s="56"/>
      <c r="M436" s="56"/>
      <c r="N436" s="56"/>
      <c r="O436" s="56"/>
      <c r="P436" s="56">
        <f>SUM(D436:O436)</f>
        <v>0</v>
      </c>
    </row>
    <row r="437" spans="1:16">
      <c r="A437" s="52" t="s">
        <v>1033</v>
      </c>
      <c r="B437" s="33"/>
      <c r="C437" s="57" t="s">
        <v>1034</v>
      </c>
      <c r="D437" s="58">
        <f t="shared" ref="D437:P437" si="171">D438</f>
        <v>0</v>
      </c>
      <c r="E437" s="58">
        <f t="shared" si="171"/>
        <v>0</v>
      </c>
      <c r="F437" s="58">
        <f t="shared" si="171"/>
        <v>0</v>
      </c>
      <c r="G437" s="58">
        <f t="shared" si="171"/>
        <v>0</v>
      </c>
      <c r="H437" s="58">
        <f t="shared" si="171"/>
        <v>0</v>
      </c>
      <c r="I437" s="58">
        <f t="shared" si="171"/>
        <v>0</v>
      </c>
      <c r="J437" s="58">
        <f t="shared" si="171"/>
        <v>0</v>
      </c>
      <c r="K437" s="58">
        <f t="shared" si="171"/>
        <v>0</v>
      </c>
      <c r="L437" s="58">
        <f t="shared" si="171"/>
        <v>0</v>
      </c>
      <c r="M437" s="58">
        <f t="shared" si="171"/>
        <v>0</v>
      </c>
      <c r="N437" s="58">
        <f t="shared" si="171"/>
        <v>0</v>
      </c>
      <c r="O437" s="58">
        <f t="shared" si="171"/>
        <v>0</v>
      </c>
      <c r="P437" s="58">
        <f t="shared" si="171"/>
        <v>0</v>
      </c>
    </row>
    <row r="438" spans="1:16">
      <c r="A438" s="34" t="s">
        <v>1035</v>
      </c>
      <c r="B438" s="33" t="s">
        <v>441</v>
      </c>
      <c r="C438" s="34" t="s">
        <v>1036</v>
      </c>
      <c r="D438" s="56"/>
      <c r="E438" s="56"/>
      <c r="F438" s="56"/>
      <c r="G438" s="56"/>
      <c r="H438" s="56"/>
      <c r="I438" s="56"/>
      <c r="J438" s="56">
        <v>0</v>
      </c>
      <c r="K438" s="56"/>
      <c r="L438" s="56"/>
      <c r="M438" s="56"/>
      <c r="N438" s="56"/>
      <c r="O438" s="56"/>
      <c r="P438" s="56">
        <f>SUM(D438:O438)</f>
        <v>0</v>
      </c>
    </row>
    <row r="439" spans="1:16">
      <c r="A439" s="52" t="s">
        <v>1037</v>
      </c>
      <c r="B439" s="33"/>
      <c r="C439" s="52" t="s">
        <v>1038</v>
      </c>
      <c r="D439" s="58">
        <f>SUM(D440:D440)</f>
        <v>0</v>
      </c>
      <c r="E439" s="58">
        <f>SUM(E440:E440)</f>
        <v>0</v>
      </c>
      <c r="F439" s="58">
        <f>SUM(F440:F440)</f>
        <v>0</v>
      </c>
      <c r="G439" s="58">
        <f>SUM(G440:G442)</f>
        <v>0</v>
      </c>
      <c r="H439" s="58">
        <f>SUM(H440:H440)</f>
        <v>0</v>
      </c>
      <c r="I439" s="58">
        <f>SUM(I440:I440)</f>
        <v>0</v>
      </c>
      <c r="J439" s="58">
        <f t="shared" ref="J439:P439" si="172">SUM(J440:J443)</f>
        <v>0</v>
      </c>
      <c r="K439" s="58">
        <f t="shared" si="172"/>
        <v>0</v>
      </c>
      <c r="L439" s="58">
        <f t="shared" si="172"/>
        <v>0</v>
      </c>
      <c r="M439" s="58">
        <f t="shared" si="172"/>
        <v>0</v>
      </c>
      <c r="N439" s="58">
        <f t="shared" si="172"/>
        <v>0</v>
      </c>
      <c r="O439" s="58">
        <f t="shared" si="172"/>
        <v>0</v>
      </c>
      <c r="P439" s="58">
        <f t="shared" si="172"/>
        <v>0</v>
      </c>
    </row>
    <row r="440" spans="1:16">
      <c r="A440" s="34" t="s">
        <v>1039</v>
      </c>
      <c r="B440" s="33" t="s">
        <v>1040</v>
      </c>
      <c r="C440" s="34" t="s">
        <v>1041</v>
      </c>
      <c r="D440" s="60">
        <v>0</v>
      </c>
      <c r="E440" s="60">
        <v>0</v>
      </c>
      <c r="F440" s="60">
        <v>0</v>
      </c>
      <c r="G440" s="60">
        <v>0</v>
      </c>
      <c r="H440" s="60">
        <v>0</v>
      </c>
      <c r="I440" s="56">
        <f>SUM(D440,E440,F440,G440,H440)</f>
        <v>0</v>
      </c>
      <c r="J440" s="60">
        <v>0</v>
      </c>
      <c r="K440" s="60"/>
      <c r="L440" s="60"/>
      <c r="M440" s="60"/>
      <c r="N440" s="60"/>
      <c r="O440" s="60"/>
      <c r="P440" s="56">
        <f>SUM(D440:O440)</f>
        <v>0</v>
      </c>
    </row>
    <row r="441" spans="1:16">
      <c r="A441" s="34" t="s">
        <v>1042</v>
      </c>
      <c r="B441" s="33" t="s">
        <v>1043</v>
      </c>
      <c r="C441" s="34" t="s">
        <v>1044</v>
      </c>
      <c r="D441" s="60"/>
      <c r="E441" s="60"/>
      <c r="F441" s="60"/>
      <c r="G441" s="60"/>
      <c r="H441" s="60"/>
      <c r="I441" s="56"/>
      <c r="J441" s="60">
        <v>0</v>
      </c>
      <c r="K441" s="60"/>
      <c r="L441" s="60"/>
      <c r="M441" s="60"/>
      <c r="N441" s="60"/>
      <c r="O441" s="60"/>
      <c r="P441" s="56">
        <f>SUM(D441:O441)</f>
        <v>0</v>
      </c>
    </row>
    <row r="442" spans="1:16">
      <c r="A442" s="34" t="s">
        <v>1045</v>
      </c>
      <c r="B442" s="33" t="s">
        <v>1046</v>
      </c>
      <c r="C442" s="34" t="s">
        <v>1047</v>
      </c>
      <c r="D442" s="60"/>
      <c r="E442" s="60"/>
      <c r="F442" s="60"/>
      <c r="G442" s="60">
        <v>0</v>
      </c>
      <c r="H442" s="60"/>
      <c r="I442" s="56"/>
      <c r="J442" s="60">
        <v>0</v>
      </c>
      <c r="K442" s="60"/>
      <c r="L442" s="60"/>
      <c r="M442" s="60"/>
      <c r="N442" s="60"/>
      <c r="O442" s="60"/>
      <c r="P442" s="56">
        <f>SUM(D442:O442)</f>
        <v>0</v>
      </c>
    </row>
    <row r="443" spans="1:16">
      <c r="A443" s="34" t="s">
        <v>1048</v>
      </c>
      <c r="B443" s="33" t="s">
        <v>1049</v>
      </c>
      <c r="C443" s="34" t="s">
        <v>1050</v>
      </c>
      <c r="D443" s="60"/>
      <c r="E443" s="60"/>
      <c r="F443" s="60"/>
      <c r="G443" s="60"/>
      <c r="H443" s="60"/>
      <c r="I443" s="56"/>
      <c r="J443" s="60">
        <v>0</v>
      </c>
      <c r="K443" s="60"/>
      <c r="L443" s="60"/>
      <c r="M443" s="60"/>
      <c r="N443" s="60"/>
      <c r="O443" s="60"/>
      <c r="P443" s="56">
        <f>SUM(D443:O443)</f>
        <v>0</v>
      </c>
    </row>
    <row r="444" spans="1:16">
      <c r="A444" s="91" t="s">
        <v>1051</v>
      </c>
      <c r="B444" s="92" t="s">
        <v>1052</v>
      </c>
      <c r="C444" s="91" t="s">
        <v>1053</v>
      </c>
      <c r="D444" s="93"/>
      <c r="E444" s="93"/>
      <c r="F444" s="93"/>
      <c r="G444" s="93"/>
      <c r="H444" s="93"/>
      <c r="I444" s="93">
        <v>0</v>
      </c>
      <c r="J444" s="60">
        <v>0</v>
      </c>
      <c r="K444" s="60"/>
      <c r="L444" s="60"/>
      <c r="M444" s="60"/>
      <c r="N444" s="60"/>
      <c r="O444" s="60"/>
      <c r="P444" s="56">
        <f>SUM(D444:O444)</f>
        <v>0</v>
      </c>
    </row>
    <row r="445" spans="1:16">
      <c r="A445" s="49" t="s">
        <v>1054</v>
      </c>
      <c r="B445" s="33"/>
      <c r="C445" s="49" t="s">
        <v>1055</v>
      </c>
      <c r="D445" s="51">
        <f>SUM(D448)</f>
        <v>0</v>
      </c>
      <c r="E445" s="51">
        <f>SUM(E448+E446+E450)</f>
        <v>0</v>
      </c>
      <c r="F445" s="51">
        <f t="shared" ref="F445:O445" si="173">SUM(F448+F446+F450)</f>
        <v>27000.49</v>
      </c>
      <c r="G445" s="51">
        <f t="shared" si="173"/>
        <v>-27000.49</v>
      </c>
      <c r="H445" s="51">
        <f t="shared" si="173"/>
        <v>0</v>
      </c>
      <c r="I445" s="51">
        <f t="shared" si="173"/>
        <v>0</v>
      </c>
      <c r="J445" s="51">
        <f t="shared" si="173"/>
        <v>42036</v>
      </c>
      <c r="K445" s="51">
        <f t="shared" si="173"/>
        <v>0</v>
      </c>
      <c r="L445" s="51">
        <f t="shared" si="173"/>
        <v>0</v>
      </c>
      <c r="M445" s="51">
        <f t="shared" si="173"/>
        <v>0</v>
      </c>
      <c r="N445" s="51">
        <f t="shared" si="173"/>
        <v>0</v>
      </c>
      <c r="O445" s="51">
        <f t="shared" si="173"/>
        <v>0</v>
      </c>
      <c r="P445" s="51">
        <f>SUM(P448+P446+P450)</f>
        <v>42036</v>
      </c>
    </row>
    <row r="446" spans="1:16" ht="22.5">
      <c r="A446" s="49" t="s">
        <v>1056</v>
      </c>
      <c r="B446" s="33"/>
      <c r="C446" s="61" t="s">
        <v>1057</v>
      </c>
      <c r="D446" s="51"/>
      <c r="E446" s="51">
        <f>E447</f>
        <v>0</v>
      </c>
      <c r="F446" s="51">
        <f>F447</f>
        <v>0</v>
      </c>
      <c r="G446" s="51">
        <f>G447</f>
        <v>0</v>
      </c>
      <c r="H446" s="51">
        <f>H447</f>
        <v>0</v>
      </c>
      <c r="I446" s="51">
        <f>I447</f>
        <v>0</v>
      </c>
      <c r="J446" s="51">
        <f t="shared" ref="J446:P446" si="174">J447</f>
        <v>0</v>
      </c>
      <c r="K446" s="51">
        <f t="shared" si="174"/>
        <v>0</v>
      </c>
      <c r="L446" s="51">
        <f t="shared" si="174"/>
        <v>0</v>
      </c>
      <c r="M446" s="51">
        <f t="shared" si="174"/>
        <v>0</v>
      </c>
      <c r="N446" s="51">
        <f t="shared" si="174"/>
        <v>0</v>
      </c>
      <c r="O446" s="51">
        <f t="shared" si="174"/>
        <v>0</v>
      </c>
      <c r="P446" s="51">
        <f t="shared" si="174"/>
        <v>0</v>
      </c>
    </row>
    <row r="447" spans="1:16">
      <c r="A447" s="34" t="s">
        <v>1058</v>
      </c>
      <c r="B447" s="33" t="s">
        <v>1059</v>
      </c>
      <c r="C447" s="34" t="s">
        <v>1060</v>
      </c>
      <c r="D447" s="60">
        <v>0</v>
      </c>
      <c r="E447" s="60">
        <v>0</v>
      </c>
      <c r="F447" s="60">
        <v>0</v>
      </c>
      <c r="G447" s="60"/>
      <c r="H447" s="60"/>
      <c r="I447" s="56"/>
      <c r="J447" s="60">
        <v>0</v>
      </c>
      <c r="K447" s="60"/>
      <c r="L447" s="60"/>
      <c r="M447" s="60"/>
      <c r="N447" s="60"/>
      <c r="O447" s="60"/>
      <c r="P447" s="56">
        <f>SUM(D447:O447)</f>
        <v>0</v>
      </c>
    </row>
    <row r="448" spans="1:16" ht="23.25" customHeight="1">
      <c r="A448" s="52" t="s">
        <v>1061</v>
      </c>
      <c r="B448" s="33"/>
      <c r="C448" s="57" t="s">
        <v>1062</v>
      </c>
      <c r="D448" s="58">
        <f t="shared" ref="D448:I448" si="175">SUM(D449:D449)</f>
        <v>0</v>
      </c>
      <c r="E448" s="58">
        <f>SUM(E449:E449)</f>
        <v>0</v>
      </c>
      <c r="F448" s="58">
        <f t="shared" si="175"/>
        <v>0</v>
      </c>
      <c r="G448" s="58">
        <f t="shared" si="175"/>
        <v>0</v>
      </c>
      <c r="H448" s="58">
        <f t="shared" si="175"/>
        <v>0</v>
      </c>
      <c r="I448" s="58">
        <f t="shared" si="175"/>
        <v>0</v>
      </c>
      <c r="J448" s="58">
        <f t="shared" ref="J448:P448" si="176">SUM(J449:J449)</f>
        <v>0</v>
      </c>
      <c r="K448" s="58">
        <f t="shared" si="176"/>
        <v>0</v>
      </c>
      <c r="L448" s="58">
        <f t="shared" si="176"/>
        <v>0</v>
      </c>
      <c r="M448" s="58">
        <f t="shared" si="176"/>
        <v>0</v>
      </c>
      <c r="N448" s="58">
        <f t="shared" si="176"/>
        <v>0</v>
      </c>
      <c r="O448" s="58">
        <f t="shared" si="176"/>
        <v>0</v>
      </c>
      <c r="P448" s="58">
        <f t="shared" si="176"/>
        <v>0</v>
      </c>
    </row>
    <row r="449" spans="1:16">
      <c r="A449" s="34" t="s">
        <v>1063</v>
      </c>
      <c r="B449" s="33" t="s">
        <v>550</v>
      </c>
      <c r="C449" s="34" t="s">
        <v>1064</v>
      </c>
      <c r="D449" s="60"/>
      <c r="E449" s="60">
        <v>0</v>
      </c>
      <c r="F449" s="60"/>
      <c r="G449" s="60"/>
      <c r="H449" s="60"/>
      <c r="I449" s="56">
        <v>0</v>
      </c>
      <c r="J449" s="60">
        <v>0</v>
      </c>
      <c r="K449" s="60"/>
      <c r="L449" s="60"/>
      <c r="M449" s="60"/>
      <c r="N449" s="60"/>
      <c r="O449" s="60"/>
      <c r="P449" s="56">
        <f>SUM(D449:O449)</f>
        <v>0</v>
      </c>
    </row>
    <row r="450" spans="1:16">
      <c r="A450" s="49" t="s">
        <v>1065</v>
      </c>
      <c r="B450" s="33"/>
      <c r="C450" s="49" t="s">
        <v>1066</v>
      </c>
      <c r="D450" s="51">
        <f t="shared" ref="D450:I450" si="177">SUM(D451:D456)</f>
        <v>0</v>
      </c>
      <c r="E450" s="51">
        <f t="shared" si="177"/>
        <v>0</v>
      </c>
      <c r="F450" s="51">
        <f t="shared" si="177"/>
        <v>27000.49</v>
      </c>
      <c r="G450" s="51">
        <f t="shared" si="177"/>
        <v>-27000.49</v>
      </c>
      <c r="H450" s="51">
        <f t="shared" si="177"/>
        <v>0</v>
      </c>
      <c r="I450" s="51">
        <f t="shared" si="177"/>
        <v>0</v>
      </c>
      <c r="J450" s="51">
        <f>SUM(J451:J456)</f>
        <v>42036</v>
      </c>
      <c r="K450" s="51">
        <f t="shared" ref="K450:P450" si="178">SUM(K451:K456)</f>
        <v>0</v>
      </c>
      <c r="L450" s="51">
        <f t="shared" si="178"/>
        <v>0</v>
      </c>
      <c r="M450" s="51">
        <f t="shared" si="178"/>
        <v>0</v>
      </c>
      <c r="N450" s="51">
        <f t="shared" si="178"/>
        <v>0</v>
      </c>
      <c r="O450" s="51">
        <f t="shared" si="178"/>
        <v>0</v>
      </c>
      <c r="P450" s="51">
        <f t="shared" si="178"/>
        <v>42036</v>
      </c>
    </row>
    <row r="451" spans="1:16">
      <c r="A451" s="34" t="s">
        <v>1067</v>
      </c>
      <c r="B451" s="33" t="s">
        <v>1068</v>
      </c>
      <c r="C451" s="34" t="s">
        <v>1069</v>
      </c>
      <c r="D451" s="60"/>
      <c r="E451" s="60">
        <v>0</v>
      </c>
      <c r="F451" s="60">
        <v>0</v>
      </c>
      <c r="G451" s="60"/>
      <c r="H451" s="60">
        <v>0</v>
      </c>
      <c r="I451" s="56">
        <v>0</v>
      </c>
      <c r="J451" s="60"/>
      <c r="K451" s="60"/>
      <c r="L451" s="60"/>
      <c r="M451" s="60"/>
      <c r="N451" s="60"/>
      <c r="O451" s="60"/>
      <c r="P451" s="56">
        <f t="shared" ref="P451:P456" si="179">SUM(D451:O451)</f>
        <v>0</v>
      </c>
    </row>
    <row r="452" spans="1:16">
      <c r="A452" s="34" t="s">
        <v>1070</v>
      </c>
      <c r="B452" s="33" t="s">
        <v>1071</v>
      </c>
      <c r="C452" s="34" t="s">
        <v>1072</v>
      </c>
      <c r="D452" s="60"/>
      <c r="E452" s="60">
        <v>0</v>
      </c>
      <c r="F452" s="60">
        <v>0</v>
      </c>
      <c r="G452" s="60"/>
      <c r="H452" s="60">
        <v>0</v>
      </c>
      <c r="I452" s="56">
        <v>0</v>
      </c>
      <c r="J452" s="60"/>
      <c r="K452" s="60"/>
      <c r="L452" s="60"/>
      <c r="M452" s="60"/>
      <c r="N452" s="60"/>
      <c r="O452" s="60"/>
      <c r="P452" s="56">
        <f t="shared" si="179"/>
        <v>0</v>
      </c>
    </row>
    <row r="453" spans="1:16">
      <c r="A453" s="34" t="s">
        <v>1073</v>
      </c>
      <c r="B453" s="33" t="s">
        <v>627</v>
      </c>
      <c r="C453" s="34" t="s">
        <v>1074</v>
      </c>
      <c r="D453" s="60"/>
      <c r="E453" s="60"/>
      <c r="F453" s="60">
        <v>0</v>
      </c>
      <c r="G453" s="60">
        <v>0</v>
      </c>
      <c r="H453" s="60">
        <v>0</v>
      </c>
      <c r="I453" s="56">
        <v>0</v>
      </c>
      <c r="J453" s="60"/>
      <c r="K453" s="60"/>
      <c r="L453" s="60"/>
      <c r="M453" s="60"/>
      <c r="N453" s="60"/>
      <c r="O453" s="60"/>
      <c r="P453" s="56">
        <f t="shared" si="179"/>
        <v>0</v>
      </c>
    </row>
    <row r="454" spans="1:16">
      <c r="A454" s="34" t="s">
        <v>1075</v>
      </c>
      <c r="B454" s="33" t="s">
        <v>669</v>
      </c>
      <c r="C454" s="34" t="s">
        <v>1076</v>
      </c>
      <c r="D454" s="60"/>
      <c r="E454" s="60"/>
      <c r="F454" s="60">
        <v>0</v>
      </c>
      <c r="G454" s="60">
        <v>0</v>
      </c>
      <c r="H454" s="60">
        <v>0</v>
      </c>
      <c r="I454" s="56"/>
      <c r="J454" s="60"/>
      <c r="K454" s="60"/>
      <c r="L454" s="60"/>
      <c r="M454" s="60"/>
      <c r="N454" s="60"/>
      <c r="O454" s="60"/>
      <c r="P454" s="56">
        <f t="shared" si="179"/>
        <v>0</v>
      </c>
    </row>
    <row r="455" spans="1:16">
      <c r="A455" s="34" t="s">
        <v>1077</v>
      </c>
      <c r="B455" s="33" t="s">
        <v>474</v>
      </c>
      <c r="C455" s="34" t="s">
        <v>1078</v>
      </c>
      <c r="D455" s="60"/>
      <c r="E455" s="60"/>
      <c r="F455" s="60">
        <v>27000.49</v>
      </c>
      <c r="G455" s="60">
        <v>-27000.49</v>
      </c>
      <c r="H455" s="60"/>
      <c r="I455" s="56">
        <v>0</v>
      </c>
      <c r="J455" s="60">
        <v>0</v>
      </c>
      <c r="K455" s="60"/>
      <c r="L455" s="60"/>
      <c r="M455" s="60"/>
      <c r="N455" s="60"/>
      <c r="O455" s="60"/>
      <c r="P455" s="56">
        <f t="shared" si="179"/>
        <v>0</v>
      </c>
    </row>
    <row r="456" spans="1:16">
      <c r="A456" s="34" t="s">
        <v>1079</v>
      </c>
      <c r="B456" s="33" t="s">
        <v>689</v>
      </c>
      <c r="C456" s="34" t="s">
        <v>1080</v>
      </c>
      <c r="D456" s="60"/>
      <c r="E456" s="60"/>
      <c r="F456" s="60"/>
      <c r="G456" s="60"/>
      <c r="H456" s="60"/>
      <c r="I456" s="56"/>
      <c r="J456" s="60">
        <v>42036</v>
      </c>
      <c r="K456" s="60"/>
      <c r="L456" s="60"/>
      <c r="M456" s="60"/>
      <c r="N456" s="60"/>
      <c r="O456" s="60"/>
      <c r="P456" s="56">
        <f t="shared" si="179"/>
        <v>42036</v>
      </c>
    </row>
    <row r="457" spans="1:16">
      <c r="A457" s="49" t="s">
        <v>1081</v>
      </c>
      <c r="B457" s="33"/>
      <c r="C457" s="49" t="s">
        <v>1082</v>
      </c>
      <c r="D457" s="51"/>
      <c r="E457" s="51">
        <f>E458</f>
        <v>0</v>
      </c>
      <c r="F457" s="51">
        <f>F458</f>
        <v>0</v>
      </c>
      <c r="G457" s="51">
        <f>G458</f>
        <v>0</v>
      </c>
      <c r="H457" s="51">
        <f>H458</f>
        <v>0</v>
      </c>
      <c r="I457" s="51"/>
      <c r="J457" s="51"/>
      <c r="K457" s="51"/>
      <c r="L457" s="51"/>
      <c r="M457" s="51"/>
      <c r="N457" s="51"/>
      <c r="O457" s="51"/>
      <c r="P457" s="51">
        <f>P458</f>
        <v>0</v>
      </c>
    </row>
    <row r="458" spans="1:16">
      <c r="A458" s="34" t="s">
        <v>1083</v>
      </c>
      <c r="B458" s="33" t="s">
        <v>29</v>
      </c>
      <c r="C458" s="34" t="s">
        <v>1084</v>
      </c>
      <c r="D458" s="60"/>
      <c r="E458" s="60"/>
      <c r="F458" s="60"/>
      <c r="G458" s="60"/>
      <c r="H458" s="60"/>
      <c r="I458" s="56"/>
      <c r="J458" s="60"/>
      <c r="K458" s="60"/>
      <c r="L458" s="60"/>
      <c r="M458" s="60"/>
      <c r="N458" s="60"/>
      <c r="O458" s="60"/>
      <c r="P458" s="56">
        <f>SUM(D458:O458)</f>
        <v>0</v>
      </c>
    </row>
    <row r="459" spans="1:16">
      <c r="A459" s="44" t="s">
        <v>1085</v>
      </c>
      <c r="B459" s="33"/>
      <c r="C459" s="44" t="s">
        <v>1086</v>
      </c>
      <c r="D459" s="46">
        <f t="shared" ref="D459:P459" si="180">SUM(D460+D528+D556+D581)</f>
        <v>2484771.8099999996</v>
      </c>
      <c r="E459" s="46">
        <f t="shared" si="180"/>
        <v>2840465.3499999996</v>
      </c>
      <c r="F459" s="46">
        <f t="shared" si="180"/>
        <v>2213350.9099999997</v>
      </c>
      <c r="G459" s="46">
        <f t="shared" si="180"/>
        <v>1398954.79</v>
      </c>
      <c r="H459" s="46">
        <f t="shared" si="180"/>
        <v>1149738.92</v>
      </c>
      <c r="I459" s="46">
        <f t="shared" si="180"/>
        <v>1139016.8799999999</v>
      </c>
      <c r="J459" s="46">
        <f t="shared" si="180"/>
        <v>2781231.04</v>
      </c>
      <c r="K459" s="46">
        <f t="shared" si="180"/>
        <v>2689166.88</v>
      </c>
      <c r="L459" s="46">
        <f t="shared" si="180"/>
        <v>1412813.2</v>
      </c>
      <c r="M459" s="46">
        <f t="shared" si="180"/>
        <v>1412813.2</v>
      </c>
      <c r="N459" s="46">
        <f t="shared" si="180"/>
        <v>1412813.2</v>
      </c>
      <c r="O459" s="46">
        <f t="shared" si="180"/>
        <v>1409606.3599999999</v>
      </c>
      <c r="P459" s="46">
        <f t="shared" si="180"/>
        <v>22345069.140000001</v>
      </c>
    </row>
    <row r="460" spans="1:16">
      <c r="A460" s="47" t="s">
        <v>1087</v>
      </c>
      <c r="B460" s="33"/>
      <c r="C460" s="47" t="s">
        <v>1088</v>
      </c>
      <c r="D460" s="46">
        <f t="shared" ref="D460:P460" si="181">SUM(D461+D486+D509+D498+D502+D479)</f>
        <v>738113.32000000007</v>
      </c>
      <c r="E460" s="46">
        <f t="shared" si="181"/>
        <v>404629.46</v>
      </c>
      <c r="F460" s="46">
        <f t="shared" si="181"/>
        <v>407717.80999999994</v>
      </c>
      <c r="G460" s="46">
        <f t="shared" si="181"/>
        <v>380867.24999999994</v>
      </c>
      <c r="H460" s="46">
        <f t="shared" si="181"/>
        <v>442982.2</v>
      </c>
      <c r="I460" s="46">
        <f t="shared" si="181"/>
        <v>321887.2</v>
      </c>
      <c r="J460" s="46">
        <f t="shared" si="181"/>
        <v>1174848.48</v>
      </c>
      <c r="K460" s="46">
        <f t="shared" si="181"/>
        <v>304066.68000000005</v>
      </c>
      <c r="L460" s="46">
        <f t="shared" si="181"/>
        <v>310520.19</v>
      </c>
      <c r="M460" s="46">
        <f t="shared" si="181"/>
        <v>310520.19</v>
      </c>
      <c r="N460" s="46">
        <f t="shared" si="181"/>
        <v>310520.19</v>
      </c>
      <c r="O460" s="46">
        <f t="shared" si="181"/>
        <v>310520.19</v>
      </c>
      <c r="P460" s="46">
        <f t="shared" si="181"/>
        <v>5417519.7599999998</v>
      </c>
    </row>
    <row r="461" spans="1:16">
      <c r="A461" s="49" t="s">
        <v>1089</v>
      </c>
      <c r="B461" s="33"/>
      <c r="C461" s="49" t="s">
        <v>1090</v>
      </c>
      <c r="D461" s="51">
        <f t="shared" ref="D461:P461" si="182">SUM(D462+D466+D470)</f>
        <v>54740.38</v>
      </c>
      <c r="E461" s="51">
        <f t="shared" si="182"/>
        <v>49669.1</v>
      </c>
      <c r="F461" s="51">
        <f t="shared" si="182"/>
        <v>58570.32</v>
      </c>
      <c r="G461" s="51">
        <f t="shared" si="182"/>
        <v>58655.41</v>
      </c>
      <c r="H461" s="51">
        <f t="shared" si="182"/>
        <v>60056.600000000006</v>
      </c>
      <c r="I461" s="51">
        <f t="shared" si="182"/>
        <v>65468.95</v>
      </c>
      <c r="J461" s="51">
        <f t="shared" si="182"/>
        <v>109085.50000000001</v>
      </c>
      <c r="K461" s="51">
        <f t="shared" si="182"/>
        <v>57050.14</v>
      </c>
      <c r="L461" s="51">
        <f t="shared" si="182"/>
        <v>75000</v>
      </c>
      <c r="M461" s="51">
        <f t="shared" si="182"/>
        <v>75000</v>
      </c>
      <c r="N461" s="51">
        <f t="shared" si="182"/>
        <v>75000</v>
      </c>
      <c r="O461" s="51">
        <f t="shared" si="182"/>
        <v>75000</v>
      </c>
      <c r="P461" s="51">
        <f t="shared" si="182"/>
        <v>813296.4</v>
      </c>
    </row>
    <row r="462" spans="1:16" ht="22.5">
      <c r="A462" s="52" t="s">
        <v>1091</v>
      </c>
      <c r="B462" s="33"/>
      <c r="C462" s="57" t="s">
        <v>1092</v>
      </c>
      <c r="D462" s="58">
        <f>SUM(D463:D465)</f>
        <v>19452.66</v>
      </c>
      <c r="E462" s="58">
        <f>SUM(E463:E465)</f>
        <v>8038.9599999999991</v>
      </c>
      <c r="F462" s="58">
        <f>SUM(F463:F465)</f>
        <v>17999.38</v>
      </c>
      <c r="G462" s="58">
        <f t="shared" ref="G462:P462" si="183">SUM(G463:G465)</f>
        <v>21241.07</v>
      </c>
      <c r="H462" s="58">
        <f t="shared" si="183"/>
        <v>21163.760000000002</v>
      </c>
      <c r="I462" s="58">
        <f t="shared" si="183"/>
        <v>20855.919999999998</v>
      </c>
      <c r="J462" s="58">
        <f t="shared" si="183"/>
        <v>24471.16</v>
      </c>
      <c r="K462" s="58">
        <f t="shared" si="183"/>
        <v>24149.48</v>
      </c>
      <c r="L462" s="58">
        <f t="shared" si="183"/>
        <v>23100</v>
      </c>
      <c r="M462" s="58">
        <f t="shared" si="183"/>
        <v>23100</v>
      </c>
      <c r="N462" s="58">
        <f>SUM(N463:N465)</f>
        <v>23100</v>
      </c>
      <c r="O462" s="58">
        <f t="shared" si="183"/>
        <v>23100</v>
      </c>
      <c r="P462" s="58">
        <f t="shared" si="183"/>
        <v>249772.38999999998</v>
      </c>
    </row>
    <row r="463" spans="1:16">
      <c r="A463" s="34" t="s">
        <v>1093</v>
      </c>
      <c r="B463" s="33" t="s">
        <v>29</v>
      </c>
      <c r="C463" s="34" t="s">
        <v>1094</v>
      </c>
      <c r="D463" s="60">
        <v>11654.56</v>
      </c>
      <c r="E463" s="60">
        <v>4813.92</v>
      </c>
      <c r="F463" s="60">
        <v>10778.01</v>
      </c>
      <c r="G463" s="60">
        <v>12722.96</v>
      </c>
      <c r="H463" s="60">
        <v>12677.82</v>
      </c>
      <c r="I463" s="56">
        <v>12497.52</v>
      </c>
      <c r="J463" s="60">
        <v>14662.59</v>
      </c>
      <c r="K463" s="60">
        <v>14469.82</v>
      </c>
      <c r="L463" s="60">
        <v>13860</v>
      </c>
      <c r="M463" s="60">
        <f>L463</f>
        <v>13860</v>
      </c>
      <c r="N463" s="60">
        <f>M463</f>
        <v>13860</v>
      </c>
      <c r="O463" s="60">
        <f>N463</f>
        <v>13860</v>
      </c>
      <c r="P463" s="56">
        <f>SUM(D463:O463)</f>
        <v>149717.19999999998</v>
      </c>
    </row>
    <row r="464" spans="1:16">
      <c r="A464" s="34" t="s">
        <v>1095</v>
      </c>
      <c r="B464" s="33" t="s">
        <v>32</v>
      </c>
      <c r="C464" s="34" t="s">
        <v>1096</v>
      </c>
      <c r="D464" s="60">
        <v>4879.58</v>
      </c>
      <c r="E464" s="60">
        <v>2018.06</v>
      </c>
      <c r="F464" s="60">
        <v>4517.8100000000004</v>
      </c>
      <c r="G464" s="60">
        <v>5328.32</v>
      </c>
      <c r="H464" s="60">
        <v>5307.27</v>
      </c>
      <c r="I464" s="56">
        <v>5227.32</v>
      </c>
      <c r="J464" s="60">
        <v>6134.8</v>
      </c>
      <c r="K464" s="60">
        <v>6053.93</v>
      </c>
      <c r="L464" s="60">
        <v>5775</v>
      </c>
      <c r="M464" s="60">
        <f t="shared" ref="M464:O465" si="184">L464</f>
        <v>5775</v>
      </c>
      <c r="N464" s="60">
        <f t="shared" si="184"/>
        <v>5775</v>
      </c>
      <c r="O464" s="60">
        <f t="shared" si="184"/>
        <v>5775</v>
      </c>
      <c r="P464" s="56">
        <f t="shared" ref="P464:P469" si="185">SUM(D464:O464)</f>
        <v>62567.090000000004</v>
      </c>
    </row>
    <row r="465" spans="1:16">
      <c r="A465" s="34" t="s">
        <v>1097</v>
      </c>
      <c r="B465" s="33" t="s">
        <v>35</v>
      </c>
      <c r="C465" s="34" t="s">
        <v>1098</v>
      </c>
      <c r="D465" s="60">
        <v>2918.52</v>
      </c>
      <c r="E465" s="60">
        <v>1206.98</v>
      </c>
      <c r="F465" s="60">
        <v>2703.56</v>
      </c>
      <c r="G465" s="60">
        <v>3189.79</v>
      </c>
      <c r="H465" s="60">
        <v>3178.67</v>
      </c>
      <c r="I465" s="56">
        <v>3131.08</v>
      </c>
      <c r="J465" s="60">
        <v>3673.77</v>
      </c>
      <c r="K465" s="60">
        <v>3625.73</v>
      </c>
      <c r="L465" s="60">
        <v>3465</v>
      </c>
      <c r="M465" s="60">
        <f t="shared" si="184"/>
        <v>3465</v>
      </c>
      <c r="N465" s="60">
        <f t="shared" si="184"/>
        <v>3465</v>
      </c>
      <c r="O465" s="60">
        <f t="shared" si="184"/>
        <v>3465</v>
      </c>
      <c r="P465" s="56">
        <f t="shared" si="185"/>
        <v>37488.1</v>
      </c>
    </row>
    <row r="466" spans="1:16" ht="22.5">
      <c r="A466" s="52" t="s">
        <v>1099</v>
      </c>
      <c r="B466" s="33"/>
      <c r="C466" s="57" t="s">
        <v>1100</v>
      </c>
      <c r="D466" s="58">
        <f t="shared" ref="D466:P466" si="186">SUM(D467:D469)</f>
        <v>29666.48</v>
      </c>
      <c r="E466" s="58">
        <f t="shared" si="186"/>
        <v>39855.4</v>
      </c>
      <c r="F466" s="58">
        <f t="shared" si="186"/>
        <v>36384.76</v>
      </c>
      <c r="G466" s="58">
        <f t="shared" si="186"/>
        <v>28537.75</v>
      </c>
      <c r="H466" s="58">
        <f t="shared" si="186"/>
        <v>33062.160000000003</v>
      </c>
      <c r="I466" s="58">
        <f>SUM(I467:I469)</f>
        <v>39502.33</v>
      </c>
      <c r="J466" s="58">
        <f t="shared" si="186"/>
        <v>71581.750000000015</v>
      </c>
      <c r="K466" s="58">
        <f t="shared" si="186"/>
        <v>26465.96</v>
      </c>
      <c r="L466" s="58">
        <f t="shared" si="186"/>
        <v>45800</v>
      </c>
      <c r="M466" s="58">
        <f t="shared" si="186"/>
        <v>45800</v>
      </c>
      <c r="N466" s="58">
        <f t="shared" si="186"/>
        <v>45800</v>
      </c>
      <c r="O466" s="58">
        <f t="shared" si="186"/>
        <v>45800</v>
      </c>
      <c r="P466" s="58">
        <f t="shared" si="186"/>
        <v>488256.58999999997</v>
      </c>
    </row>
    <row r="467" spans="1:16">
      <c r="A467" s="34" t="s">
        <v>1101</v>
      </c>
      <c r="B467" s="33" t="s">
        <v>29</v>
      </c>
      <c r="C467" s="34" t="s">
        <v>1102</v>
      </c>
      <c r="D467" s="60">
        <v>17799.419999999998</v>
      </c>
      <c r="E467" s="60">
        <v>23912.74</v>
      </c>
      <c r="F467" s="60">
        <v>21830.240000000002</v>
      </c>
      <c r="G467" s="60">
        <v>17122.04</v>
      </c>
      <c r="H467" s="60">
        <v>19836.560000000001</v>
      </c>
      <c r="I467" s="56">
        <v>23700.89</v>
      </c>
      <c r="J467" s="60">
        <v>42948.41</v>
      </c>
      <c r="K467" s="60">
        <v>15879.08</v>
      </c>
      <c r="L467" s="60">
        <v>27480</v>
      </c>
      <c r="M467" s="60">
        <f>L467</f>
        <v>27480</v>
      </c>
      <c r="N467" s="60">
        <f>M467</f>
        <v>27480</v>
      </c>
      <c r="O467" s="60">
        <f>N467</f>
        <v>27480</v>
      </c>
      <c r="P467" s="56">
        <f t="shared" si="185"/>
        <v>292949.38</v>
      </c>
    </row>
    <row r="468" spans="1:16">
      <c r="A468" s="34" t="s">
        <v>1103</v>
      </c>
      <c r="B468" s="33" t="s">
        <v>32</v>
      </c>
      <c r="C468" s="34" t="s">
        <v>1104</v>
      </c>
      <c r="D468" s="60">
        <v>7417.06</v>
      </c>
      <c r="E468" s="60">
        <v>9964.2999999999993</v>
      </c>
      <c r="F468" s="60">
        <v>9096.65</v>
      </c>
      <c r="G468" s="60">
        <v>7134.93</v>
      </c>
      <c r="H468" s="60">
        <v>8266.02</v>
      </c>
      <c r="I468" s="56">
        <v>9875.9599999999991</v>
      </c>
      <c r="J468" s="60">
        <v>17895.990000000002</v>
      </c>
      <c r="K468" s="60">
        <v>6616.9</v>
      </c>
      <c r="L468" s="60">
        <v>11450</v>
      </c>
      <c r="M468" s="60">
        <f t="shared" ref="M468:O469" si="187">L468</f>
        <v>11450</v>
      </c>
      <c r="N468" s="60">
        <f t="shared" si="187"/>
        <v>11450</v>
      </c>
      <c r="O468" s="60">
        <f t="shared" si="187"/>
        <v>11450</v>
      </c>
      <c r="P468" s="56">
        <f t="shared" si="185"/>
        <v>122067.81</v>
      </c>
    </row>
    <row r="469" spans="1:16">
      <c r="A469" s="34" t="s">
        <v>1105</v>
      </c>
      <c r="B469" s="33" t="s">
        <v>35</v>
      </c>
      <c r="C469" s="34" t="s">
        <v>1106</v>
      </c>
      <c r="D469" s="60">
        <v>4450</v>
      </c>
      <c r="E469" s="60">
        <v>5978.36</v>
      </c>
      <c r="F469" s="60">
        <v>5457.87</v>
      </c>
      <c r="G469" s="60">
        <v>4280.78</v>
      </c>
      <c r="H469" s="60">
        <v>4959.58</v>
      </c>
      <c r="I469" s="56">
        <v>5925.48</v>
      </c>
      <c r="J469" s="60">
        <v>10737.35</v>
      </c>
      <c r="K469" s="60">
        <v>3969.98</v>
      </c>
      <c r="L469" s="60">
        <v>6870</v>
      </c>
      <c r="M469" s="60">
        <f t="shared" si="187"/>
        <v>6870</v>
      </c>
      <c r="N469" s="60">
        <f t="shared" si="187"/>
        <v>6870</v>
      </c>
      <c r="O469" s="60">
        <f t="shared" si="187"/>
        <v>6870</v>
      </c>
      <c r="P469" s="56">
        <f t="shared" si="185"/>
        <v>73239.399999999994</v>
      </c>
    </row>
    <row r="470" spans="1:16">
      <c r="A470" s="52" t="s">
        <v>1107</v>
      </c>
      <c r="B470" s="33"/>
      <c r="C470" s="57" t="s">
        <v>1108</v>
      </c>
      <c r="D470" s="58">
        <f>D471</f>
        <v>5621.24</v>
      </c>
      <c r="E470" s="58">
        <f>E471</f>
        <v>1774.74</v>
      </c>
      <c r="F470" s="58">
        <f>F471</f>
        <v>4186.18</v>
      </c>
      <c r="G470" s="58">
        <f t="shared" ref="G470:P470" si="188">G471</f>
        <v>8876.59</v>
      </c>
      <c r="H470" s="58">
        <f t="shared" si="188"/>
        <v>5830.68</v>
      </c>
      <c r="I470" s="58">
        <f t="shared" si="188"/>
        <v>5110.7</v>
      </c>
      <c r="J470" s="58">
        <f t="shared" si="188"/>
        <v>13032.59</v>
      </c>
      <c r="K470" s="58">
        <f t="shared" si="188"/>
        <v>6434.7</v>
      </c>
      <c r="L470" s="58">
        <f t="shared" si="188"/>
        <v>6100</v>
      </c>
      <c r="M470" s="58">
        <f t="shared" si="188"/>
        <v>6100</v>
      </c>
      <c r="N470" s="58">
        <f t="shared" si="188"/>
        <v>6100</v>
      </c>
      <c r="O470" s="58">
        <f t="shared" si="188"/>
        <v>6100</v>
      </c>
      <c r="P470" s="58">
        <f t="shared" si="188"/>
        <v>75267.42</v>
      </c>
    </row>
    <row r="471" spans="1:16">
      <c r="A471" s="52" t="s">
        <v>1109</v>
      </c>
      <c r="B471" s="33"/>
      <c r="C471" s="57" t="s">
        <v>1108</v>
      </c>
      <c r="D471" s="58">
        <f>SUM(D472:D478)</f>
        <v>5621.24</v>
      </c>
      <c r="E471" s="58">
        <f>SUM(E472:E478)</f>
        <v>1774.74</v>
      </c>
      <c r="F471" s="58">
        <f t="shared" ref="F471:P471" si="189">SUM(F472:F478)</f>
        <v>4186.18</v>
      </c>
      <c r="G471" s="58">
        <f t="shared" si="189"/>
        <v>8876.59</v>
      </c>
      <c r="H471" s="58">
        <f t="shared" si="189"/>
        <v>5830.68</v>
      </c>
      <c r="I471" s="58">
        <f t="shared" si="189"/>
        <v>5110.7</v>
      </c>
      <c r="J471" s="58">
        <f t="shared" si="189"/>
        <v>13032.59</v>
      </c>
      <c r="K471" s="58">
        <f t="shared" si="189"/>
        <v>6434.7</v>
      </c>
      <c r="L471" s="58">
        <f t="shared" si="189"/>
        <v>6100</v>
      </c>
      <c r="M471" s="58">
        <f t="shared" si="189"/>
        <v>6100</v>
      </c>
      <c r="N471" s="58">
        <f t="shared" si="189"/>
        <v>6100</v>
      </c>
      <c r="O471" s="58">
        <f t="shared" si="189"/>
        <v>6100</v>
      </c>
      <c r="P471" s="58">
        <f t="shared" si="189"/>
        <v>75267.42</v>
      </c>
    </row>
    <row r="472" spans="1:16" s="65" customFormat="1" ht="12.75" customHeight="1">
      <c r="A472" s="34" t="s">
        <v>1110</v>
      </c>
      <c r="B472" s="33" t="s">
        <v>29</v>
      </c>
      <c r="C472" s="34" t="s">
        <v>1111</v>
      </c>
      <c r="D472" s="60">
        <v>5621.24</v>
      </c>
      <c r="E472" s="60">
        <v>1688.93</v>
      </c>
      <c r="F472" s="60">
        <v>4186.18</v>
      </c>
      <c r="G472" s="60">
        <v>8565.11</v>
      </c>
      <c r="H472" s="60">
        <v>5765.76</v>
      </c>
      <c r="I472" s="60">
        <v>5110.7</v>
      </c>
      <c r="J472" s="60">
        <v>6912.16</v>
      </c>
      <c r="K472" s="60">
        <v>6387.5</v>
      </c>
      <c r="L472" s="60">
        <v>6100</v>
      </c>
      <c r="M472" s="60">
        <f>L472</f>
        <v>6100</v>
      </c>
      <c r="N472" s="60">
        <f>M472</f>
        <v>6100</v>
      </c>
      <c r="O472" s="60">
        <f>N472</f>
        <v>6100</v>
      </c>
      <c r="P472" s="56">
        <f t="shared" ref="P472:P478" si="190">SUM(D472:O472)</f>
        <v>68637.58</v>
      </c>
    </row>
    <row r="473" spans="1:16">
      <c r="A473" s="34" t="s">
        <v>1112</v>
      </c>
      <c r="B473" s="33" t="s">
        <v>29</v>
      </c>
      <c r="C473" s="34" t="s">
        <v>1113</v>
      </c>
      <c r="D473" s="60">
        <v>0</v>
      </c>
      <c r="E473" s="60">
        <v>0</v>
      </c>
      <c r="F473" s="60">
        <v>0</v>
      </c>
      <c r="G473" s="60">
        <v>0</v>
      </c>
      <c r="H473" s="60">
        <v>0</v>
      </c>
      <c r="I473" s="56">
        <v>0</v>
      </c>
      <c r="J473" s="60">
        <v>0</v>
      </c>
      <c r="K473" s="60"/>
      <c r="L473" s="60"/>
      <c r="M473" s="60"/>
      <c r="N473" s="60"/>
      <c r="O473" s="60"/>
      <c r="P473" s="56">
        <f t="shared" si="190"/>
        <v>0</v>
      </c>
    </row>
    <row r="474" spans="1:16">
      <c r="A474" s="34" t="s">
        <v>1114</v>
      </c>
      <c r="B474" s="33" t="s">
        <v>29</v>
      </c>
      <c r="C474" s="34" t="s">
        <v>1115</v>
      </c>
      <c r="D474" s="60">
        <v>0</v>
      </c>
      <c r="E474" s="60">
        <v>0</v>
      </c>
      <c r="F474" s="60">
        <v>0</v>
      </c>
      <c r="G474" s="60">
        <v>0</v>
      </c>
      <c r="H474" s="60">
        <v>0</v>
      </c>
      <c r="I474" s="56">
        <v>0</v>
      </c>
      <c r="J474" s="60">
        <v>0</v>
      </c>
      <c r="K474" s="60"/>
      <c r="L474" s="60"/>
      <c r="M474" s="60"/>
      <c r="N474" s="60"/>
      <c r="O474" s="60"/>
      <c r="P474" s="56">
        <f t="shared" si="190"/>
        <v>0</v>
      </c>
    </row>
    <row r="475" spans="1:16">
      <c r="A475" s="34" t="s">
        <v>1116</v>
      </c>
      <c r="B475" s="33" t="s">
        <v>29</v>
      </c>
      <c r="C475" s="34" t="s">
        <v>1117</v>
      </c>
      <c r="D475" s="60">
        <v>0</v>
      </c>
      <c r="E475" s="60">
        <v>0</v>
      </c>
      <c r="F475" s="60">
        <v>0</v>
      </c>
      <c r="G475" s="60">
        <v>0</v>
      </c>
      <c r="H475" s="60">
        <v>0</v>
      </c>
      <c r="I475" s="56">
        <v>0</v>
      </c>
      <c r="J475" s="60">
        <v>0</v>
      </c>
      <c r="K475" s="60"/>
      <c r="L475" s="60"/>
      <c r="M475" s="60"/>
      <c r="N475" s="60"/>
      <c r="O475" s="60"/>
      <c r="P475" s="56">
        <f t="shared" si="190"/>
        <v>0</v>
      </c>
    </row>
    <row r="476" spans="1:16">
      <c r="A476" s="34" t="s">
        <v>1118</v>
      </c>
      <c r="B476" s="33" t="s">
        <v>29</v>
      </c>
      <c r="C476" s="34" t="s">
        <v>1119</v>
      </c>
      <c r="D476" s="60">
        <v>0</v>
      </c>
      <c r="E476" s="60">
        <v>0</v>
      </c>
      <c r="F476" s="60">
        <v>0</v>
      </c>
      <c r="G476" s="60">
        <v>0</v>
      </c>
      <c r="H476" s="60">
        <v>0</v>
      </c>
      <c r="I476" s="56">
        <v>0</v>
      </c>
      <c r="J476" s="60">
        <v>0</v>
      </c>
      <c r="K476" s="60"/>
      <c r="L476" s="60"/>
      <c r="M476" s="60"/>
      <c r="N476" s="60"/>
      <c r="O476" s="60"/>
      <c r="P476" s="56">
        <f t="shared" si="190"/>
        <v>0</v>
      </c>
    </row>
    <row r="477" spans="1:16">
      <c r="A477" s="34" t="s">
        <v>1120</v>
      </c>
      <c r="B477" s="33" t="s">
        <v>581</v>
      </c>
      <c r="C477" s="34" t="s">
        <v>1121</v>
      </c>
      <c r="D477" s="60">
        <v>0</v>
      </c>
      <c r="E477" s="60"/>
      <c r="F477" s="60"/>
      <c r="G477" s="60"/>
      <c r="H477" s="60"/>
      <c r="I477" s="56">
        <v>0</v>
      </c>
      <c r="J477" s="60">
        <v>6000</v>
      </c>
      <c r="K477" s="60"/>
      <c r="L477" s="60"/>
      <c r="M477" s="60"/>
      <c r="N477" s="60"/>
      <c r="O477" s="60"/>
      <c r="P477" s="56">
        <f t="shared" si="190"/>
        <v>6000</v>
      </c>
    </row>
    <row r="478" spans="1:16">
      <c r="A478" s="34" t="s">
        <v>1122</v>
      </c>
      <c r="B478" s="33" t="s">
        <v>126</v>
      </c>
      <c r="C478" s="34" t="s">
        <v>1123</v>
      </c>
      <c r="D478" s="60">
        <v>0</v>
      </c>
      <c r="E478" s="60">
        <v>85.81</v>
      </c>
      <c r="F478" s="60"/>
      <c r="G478" s="60">
        <v>311.48</v>
      </c>
      <c r="H478" s="60">
        <v>64.92</v>
      </c>
      <c r="I478" s="56">
        <v>0</v>
      </c>
      <c r="J478" s="60">
        <v>120.43</v>
      </c>
      <c r="K478" s="60">
        <v>47.2</v>
      </c>
      <c r="L478" s="60"/>
      <c r="M478" s="60"/>
      <c r="N478" s="60"/>
      <c r="O478" s="60"/>
      <c r="P478" s="56">
        <f t="shared" si="190"/>
        <v>629.84000000000015</v>
      </c>
    </row>
    <row r="479" spans="1:16">
      <c r="A479" s="49" t="s">
        <v>1124</v>
      </c>
      <c r="B479" s="33"/>
      <c r="C479" s="49" t="s">
        <v>1125</v>
      </c>
      <c r="D479" s="51">
        <f t="shared" ref="D479:I479" si="191">D483</f>
        <v>282.87</v>
      </c>
      <c r="E479" s="51">
        <f t="shared" si="191"/>
        <v>30.45</v>
      </c>
      <c r="F479" s="51">
        <f t="shared" si="191"/>
        <v>165.88</v>
      </c>
      <c r="G479" s="51">
        <f t="shared" si="191"/>
        <v>288.23</v>
      </c>
      <c r="H479" s="51">
        <f t="shared" si="191"/>
        <v>261.79000000000002</v>
      </c>
      <c r="I479" s="51">
        <f t="shared" si="191"/>
        <v>206.56</v>
      </c>
      <c r="J479" s="51">
        <f>SUM(J481+J483)</f>
        <v>421.81</v>
      </c>
      <c r="K479" s="51">
        <f t="shared" ref="K479:P479" si="192">SUM(K481+K483)</f>
        <v>364.7</v>
      </c>
      <c r="L479" s="51">
        <f t="shared" si="192"/>
        <v>330</v>
      </c>
      <c r="M479" s="51">
        <f t="shared" si="192"/>
        <v>330</v>
      </c>
      <c r="N479" s="51">
        <f t="shared" si="192"/>
        <v>330</v>
      </c>
      <c r="O479" s="51">
        <f t="shared" si="192"/>
        <v>330</v>
      </c>
      <c r="P479" s="51">
        <f t="shared" si="192"/>
        <v>3342.29</v>
      </c>
    </row>
    <row r="480" spans="1:16">
      <c r="A480" s="52" t="s">
        <v>1126</v>
      </c>
      <c r="B480" s="33"/>
      <c r="C480" s="57" t="s">
        <v>1127</v>
      </c>
      <c r="D480" s="51"/>
      <c r="E480" s="51"/>
      <c r="F480" s="51"/>
      <c r="G480" s="51"/>
      <c r="H480" s="51"/>
      <c r="I480" s="51"/>
      <c r="J480" s="51">
        <f>J481</f>
        <v>0</v>
      </c>
      <c r="K480" s="51">
        <f t="shared" ref="K480:P481" si="193">K481</f>
        <v>0</v>
      </c>
      <c r="L480" s="51">
        <f t="shared" si="193"/>
        <v>0</v>
      </c>
      <c r="M480" s="51">
        <f t="shared" si="193"/>
        <v>0</v>
      </c>
      <c r="N480" s="51">
        <f t="shared" si="193"/>
        <v>0</v>
      </c>
      <c r="O480" s="51">
        <f t="shared" si="193"/>
        <v>0</v>
      </c>
      <c r="P480" s="51">
        <f t="shared" si="193"/>
        <v>0</v>
      </c>
    </row>
    <row r="481" spans="1:16">
      <c r="A481" s="34" t="s">
        <v>1128</v>
      </c>
      <c r="B481" s="33"/>
      <c r="C481" s="34" t="s">
        <v>1129</v>
      </c>
      <c r="D481" s="60"/>
      <c r="E481" s="60"/>
      <c r="F481" s="60"/>
      <c r="G481" s="60"/>
      <c r="H481" s="60"/>
      <c r="I481" s="60"/>
      <c r="J481" s="60">
        <f>J482</f>
        <v>0</v>
      </c>
      <c r="K481" s="60">
        <f t="shared" si="193"/>
        <v>0</v>
      </c>
      <c r="L481" s="60">
        <f t="shared" si="193"/>
        <v>0</v>
      </c>
      <c r="M481" s="60">
        <f t="shared" si="193"/>
        <v>0</v>
      </c>
      <c r="N481" s="60">
        <f t="shared" si="193"/>
        <v>0</v>
      </c>
      <c r="O481" s="60">
        <f t="shared" si="193"/>
        <v>0</v>
      </c>
      <c r="P481" s="60">
        <f t="shared" si="193"/>
        <v>0</v>
      </c>
    </row>
    <row r="482" spans="1:16">
      <c r="A482" s="34" t="s">
        <v>1130</v>
      </c>
      <c r="B482" s="33" t="s">
        <v>173</v>
      </c>
      <c r="C482" s="34" t="s">
        <v>1131</v>
      </c>
      <c r="D482" s="60"/>
      <c r="E482" s="60"/>
      <c r="F482" s="60"/>
      <c r="G482" s="60"/>
      <c r="H482" s="60"/>
      <c r="I482" s="56"/>
      <c r="J482" s="60"/>
      <c r="K482" s="60"/>
      <c r="L482" s="60"/>
      <c r="M482" s="60"/>
      <c r="N482" s="60"/>
      <c r="O482" s="60"/>
      <c r="P482" s="56">
        <f>SUM(D482:O482)</f>
        <v>0</v>
      </c>
    </row>
    <row r="483" spans="1:16" ht="16.5" customHeight="1">
      <c r="A483" s="52" t="s">
        <v>1132</v>
      </c>
      <c r="B483" s="33"/>
      <c r="C483" s="57" t="s">
        <v>1133</v>
      </c>
      <c r="D483" s="58">
        <f>D484</f>
        <v>282.87</v>
      </c>
      <c r="E483" s="58">
        <f t="shared" ref="E483:P484" si="194">E484</f>
        <v>30.45</v>
      </c>
      <c r="F483" s="58">
        <f t="shared" si="194"/>
        <v>165.88</v>
      </c>
      <c r="G483" s="58">
        <f t="shared" si="194"/>
        <v>288.23</v>
      </c>
      <c r="H483" s="58">
        <f t="shared" si="194"/>
        <v>261.79000000000002</v>
      </c>
      <c r="I483" s="58">
        <f t="shared" si="194"/>
        <v>206.56</v>
      </c>
      <c r="J483" s="58">
        <f t="shared" si="194"/>
        <v>421.81</v>
      </c>
      <c r="K483" s="58">
        <f t="shared" si="194"/>
        <v>364.7</v>
      </c>
      <c r="L483" s="58">
        <f t="shared" si="194"/>
        <v>330</v>
      </c>
      <c r="M483" s="58">
        <f t="shared" si="194"/>
        <v>330</v>
      </c>
      <c r="N483" s="58">
        <f t="shared" si="194"/>
        <v>330</v>
      </c>
      <c r="O483" s="58">
        <f t="shared" si="194"/>
        <v>330</v>
      </c>
      <c r="P483" s="58">
        <f t="shared" si="194"/>
        <v>3342.29</v>
      </c>
    </row>
    <row r="484" spans="1:16">
      <c r="A484" s="34" t="s">
        <v>1134</v>
      </c>
      <c r="B484" s="33"/>
      <c r="C484" s="34" t="s">
        <v>1135</v>
      </c>
      <c r="D484" s="60">
        <f>D485</f>
        <v>282.87</v>
      </c>
      <c r="E484" s="60">
        <f>E485</f>
        <v>30.45</v>
      </c>
      <c r="F484" s="60">
        <f>F485</f>
        <v>165.88</v>
      </c>
      <c r="G484" s="60">
        <f>G485</f>
        <v>288.23</v>
      </c>
      <c r="H484" s="60">
        <f t="shared" si="194"/>
        <v>261.79000000000002</v>
      </c>
      <c r="I484" s="60">
        <f t="shared" si="194"/>
        <v>206.56</v>
      </c>
      <c r="J484" s="60">
        <f t="shared" si="194"/>
        <v>421.81</v>
      </c>
      <c r="K484" s="60">
        <f t="shared" si="194"/>
        <v>364.7</v>
      </c>
      <c r="L484" s="60">
        <f t="shared" si="194"/>
        <v>330</v>
      </c>
      <c r="M484" s="60">
        <f t="shared" si="194"/>
        <v>330</v>
      </c>
      <c r="N484" s="60">
        <f t="shared" si="194"/>
        <v>330</v>
      </c>
      <c r="O484" s="60">
        <f t="shared" si="194"/>
        <v>330</v>
      </c>
      <c r="P484" s="60">
        <f t="shared" si="194"/>
        <v>3342.29</v>
      </c>
    </row>
    <row r="485" spans="1:16">
      <c r="A485" s="34" t="s">
        <v>1136</v>
      </c>
      <c r="B485" s="33" t="s">
        <v>224</v>
      </c>
      <c r="C485" s="34" t="s">
        <v>1137</v>
      </c>
      <c r="D485" s="60">
        <v>282.87</v>
      </c>
      <c r="E485" s="60">
        <v>30.45</v>
      </c>
      <c r="F485" s="60">
        <v>165.88</v>
      </c>
      <c r="G485" s="60">
        <v>288.23</v>
      </c>
      <c r="H485" s="60">
        <v>261.79000000000002</v>
      </c>
      <c r="I485" s="56">
        <v>206.56</v>
      </c>
      <c r="J485" s="60">
        <v>421.81</v>
      </c>
      <c r="K485" s="60">
        <v>364.7</v>
      </c>
      <c r="L485" s="60">
        <v>330</v>
      </c>
      <c r="M485" s="60">
        <f>L485</f>
        <v>330</v>
      </c>
      <c r="N485" s="60">
        <f>M485</f>
        <v>330</v>
      </c>
      <c r="O485" s="60">
        <f>N485</f>
        <v>330</v>
      </c>
      <c r="P485" s="56">
        <f>SUM(D485:O485)</f>
        <v>3342.29</v>
      </c>
    </row>
    <row r="486" spans="1:16">
      <c r="A486" s="49" t="s">
        <v>1138</v>
      </c>
      <c r="B486" s="33"/>
      <c r="C486" s="49" t="s">
        <v>1139</v>
      </c>
      <c r="D486" s="51">
        <f t="shared" ref="D486:P486" si="195">SUM(D487+D491+D495)</f>
        <v>623822.65</v>
      </c>
      <c r="E486" s="51">
        <f t="shared" si="195"/>
        <v>297161.28999999998</v>
      </c>
      <c r="F486" s="51">
        <f t="shared" si="195"/>
        <v>283593.43999999994</v>
      </c>
      <c r="G486" s="51">
        <f>SUM(G487+G491+G495)</f>
        <v>242142.82</v>
      </c>
      <c r="H486" s="51">
        <f t="shared" si="195"/>
        <v>252664.73</v>
      </c>
      <c r="I486" s="51">
        <f t="shared" si="195"/>
        <v>153487.38</v>
      </c>
      <c r="J486" s="51">
        <f t="shared" si="195"/>
        <v>890837.67</v>
      </c>
      <c r="K486" s="51">
        <f t="shared" si="195"/>
        <v>179143.77</v>
      </c>
      <c r="L486" s="51">
        <f t="shared" si="195"/>
        <v>177600</v>
      </c>
      <c r="M486" s="51">
        <f t="shared" si="195"/>
        <v>177600</v>
      </c>
      <c r="N486" s="51">
        <f t="shared" si="195"/>
        <v>177600</v>
      </c>
      <c r="O486" s="51">
        <f t="shared" si="195"/>
        <v>177600</v>
      </c>
      <c r="P486" s="51">
        <f t="shared" si="195"/>
        <v>3633253.7499999995</v>
      </c>
    </row>
    <row r="487" spans="1:16" ht="27.75" customHeight="1">
      <c r="A487" s="52" t="s">
        <v>1140</v>
      </c>
      <c r="B487" s="33"/>
      <c r="C487" s="57" t="s">
        <v>1141</v>
      </c>
      <c r="D487" s="58">
        <f t="shared" ref="D487:P487" si="196">SUM(D488:D490)</f>
        <v>432799.45</v>
      </c>
      <c r="E487" s="58">
        <f>SUM(E488:E490)</f>
        <v>230227.87</v>
      </c>
      <c r="F487" s="58">
        <f>SUM(F488:F490)</f>
        <v>214676.52999999997</v>
      </c>
      <c r="G487" s="58">
        <f>SUM(G488:G490)</f>
        <v>183896.42</v>
      </c>
      <c r="H487" s="58">
        <f t="shared" si="196"/>
        <v>190397.26</v>
      </c>
      <c r="I487" s="58">
        <f t="shared" si="196"/>
        <v>100353.68</v>
      </c>
      <c r="J487" s="58">
        <f t="shared" si="196"/>
        <v>133332.55000000002</v>
      </c>
      <c r="K487" s="58">
        <f t="shared" si="196"/>
        <v>125913.12999999999</v>
      </c>
      <c r="L487" s="58">
        <f t="shared" si="196"/>
        <v>120000</v>
      </c>
      <c r="M487" s="58">
        <f t="shared" si="196"/>
        <v>120000</v>
      </c>
      <c r="N487" s="58">
        <f t="shared" si="196"/>
        <v>120000</v>
      </c>
      <c r="O487" s="58">
        <f t="shared" si="196"/>
        <v>120000</v>
      </c>
      <c r="P487" s="58">
        <f t="shared" si="196"/>
        <v>2091596.8899999997</v>
      </c>
    </row>
    <row r="488" spans="1:16">
      <c r="A488" s="34" t="s">
        <v>1142</v>
      </c>
      <c r="B488" s="33" t="s">
        <v>29</v>
      </c>
      <c r="C488" s="34" t="s">
        <v>1143</v>
      </c>
      <c r="D488" s="60">
        <v>259639.61</v>
      </c>
      <c r="E488" s="60">
        <v>138112.79999999999</v>
      </c>
      <c r="F488" s="60">
        <v>128780.17</v>
      </c>
      <c r="G488" s="60">
        <v>110313.71</v>
      </c>
      <c r="H488" s="60">
        <v>114211.08</v>
      </c>
      <c r="I488" s="56">
        <v>60188.97</v>
      </c>
      <c r="J488" s="60">
        <v>79970.880000000005</v>
      </c>
      <c r="K488" s="60">
        <v>75525.31</v>
      </c>
      <c r="L488" s="60">
        <v>72000</v>
      </c>
      <c r="M488" s="60">
        <f>L488</f>
        <v>72000</v>
      </c>
      <c r="N488" s="60">
        <f>M488</f>
        <v>72000</v>
      </c>
      <c r="O488" s="60">
        <f>N488</f>
        <v>72000</v>
      </c>
      <c r="P488" s="56">
        <f t="shared" ref="P488:P497" si="197">SUM(D488:O488)</f>
        <v>1254742.5299999998</v>
      </c>
    </row>
    <row r="489" spans="1:16">
      <c r="A489" s="34" t="s">
        <v>1144</v>
      </c>
      <c r="B489" s="33" t="s">
        <v>32</v>
      </c>
      <c r="C489" s="34" t="s">
        <v>1145</v>
      </c>
      <c r="D489" s="60">
        <v>108233.19</v>
      </c>
      <c r="E489" s="60">
        <v>57577.38</v>
      </c>
      <c r="F489" s="60">
        <v>53691.56</v>
      </c>
      <c r="G489" s="60">
        <v>45995.08</v>
      </c>
      <c r="H489" s="60">
        <v>47620.61</v>
      </c>
      <c r="I489" s="56">
        <v>25108</v>
      </c>
      <c r="J489" s="60">
        <v>33356.22</v>
      </c>
      <c r="K489" s="60">
        <v>31496.9</v>
      </c>
      <c r="L489" s="60">
        <v>30000</v>
      </c>
      <c r="M489" s="60">
        <f t="shared" ref="M489:O490" si="198">L489</f>
        <v>30000</v>
      </c>
      <c r="N489" s="60">
        <f t="shared" si="198"/>
        <v>30000</v>
      </c>
      <c r="O489" s="60">
        <f t="shared" si="198"/>
        <v>30000</v>
      </c>
      <c r="P489" s="56">
        <f t="shared" si="197"/>
        <v>523078.94000000006</v>
      </c>
    </row>
    <row r="490" spans="1:16">
      <c r="A490" s="34" t="s">
        <v>1146</v>
      </c>
      <c r="B490" s="33" t="s">
        <v>35</v>
      </c>
      <c r="C490" s="34" t="s">
        <v>1147</v>
      </c>
      <c r="D490" s="60">
        <v>64926.65</v>
      </c>
      <c r="E490" s="60">
        <v>34537.69</v>
      </c>
      <c r="F490" s="60">
        <v>32204.799999999999</v>
      </c>
      <c r="G490" s="60">
        <v>27587.63</v>
      </c>
      <c r="H490" s="60">
        <v>28565.57</v>
      </c>
      <c r="I490" s="56">
        <v>15056.71</v>
      </c>
      <c r="J490" s="60">
        <v>20005.45</v>
      </c>
      <c r="K490" s="60">
        <v>18890.919999999998</v>
      </c>
      <c r="L490" s="60">
        <v>18000</v>
      </c>
      <c r="M490" s="60">
        <f t="shared" si="198"/>
        <v>18000</v>
      </c>
      <c r="N490" s="60">
        <f t="shared" si="198"/>
        <v>18000</v>
      </c>
      <c r="O490" s="60">
        <f t="shared" si="198"/>
        <v>18000</v>
      </c>
      <c r="P490" s="56">
        <f t="shared" si="197"/>
        <v>313775.42</v>
      </c>
    </row>
    <row r="491" spans="1:16" ht="22.5" customHeight="1">
      <c r="A491" s="52" t="s">
        <v>1148</v>
      </c>
      <c r="B491" s="33"/>
      <c r="C491" s="57" t="s">
        <v>1149</v>
      </c>
      <c r="D491" s="58">
        <f t="shared" ref="D491:O491" si="199">SUM(D492:D494)</f>
        <v>137786.72</v>
      </c>
      <c r="E491" s="58">
        <f t="shared" si="199"/>
        <v>32749.43</v>
      </c>
      <c r="F491" s="58">
        <f t="shared" si="199"/>
        <v>29491.81</v>
      </c>
      <c r="G491" s="58">
        <f t="shared" si="199"/>
        <v>19728.91</v>
      </c>
      <c r="H491" s="58">
        <f t="shared" si="199"/>
        <v>19490.310000000001</v>
      </c>
      <c r="I491" s="58">
        <f t="shared" si="199"/>
        <v>19042.86</v>
      </c>
      <c r="J491" s="58">
        <f t="shared" si="199"/>
        <v>715798.72</v>
      </c>
      <c r="K491" s="58">
        <f t="shared" si="199"/>
        <v>16102.669999999998</v>
      </c>
      <c r="L491" s="58">
        <f t="shared" si="199"/>
        <v>20000</v>
      </c>
      <c r="M491" s="58">
        <f t="shared" si="199"/>
        <v>20000</v>
      </c>
      <c r="N491" s="58">
        <f t="shared" si="199"/>
        <v>20000</v>
      </c>
      <c r="O491" s="58">
        <f t="shared" si="199"/>
        <v>20000</v>
      </c>
      <c r="P491" s="58">
        <f>SUM(P492:P494)</f>
        <v>1070191.43</v>
      </c>
    </row>
    <row r="492" spans="1:16">
      <c r="A492" s="34" t="s">
        <v>1150</v>
      </c>
      <c r="B492" s="33" t="s">
        <v>29</v>
      </c>
      <c r="C492" s="34" t="s">
        <v>1151</v>
      </c>
      <c r="D492" s="60">
        <v>82670.149999999994</v>
      </c>
      <c r="E492" s="60">
        <v>19648.14</v>
      </c>
      <c r="F492" s="60">
        <v>17693.080000000002</v>
      </c>
      <c r="G492" s="60">
        <v>11835.46</v>
      </c>
      <c r="H492" s="60">
        <v>11692.48</v>
      </c>
      <c r="I492" s="56">
        <v>11423.93</v>
      </c>
      <c r="J492" s="60">
        <v>429476.47</v>
      </c>
      <c r="K492" s="60">
        <v>9659.9699999999993</v>
      </c>
      <c r="L492" s="60">
        <v>12000</v>
      </c>
      <c r="M492" s="60">
        <f t="shared" ref="M492:O494" si="200">L492</f>
        <v>12000</v>
      </c>
      <c r="N492" s="60">
        <f t="shared" si="200"/>
        <v>12000</v>
      </c>
      <c r="O492" s="60">
        <f t="shared" si="200"/>
        <v>12000</v>
      </c>
      <c r="P492" s="56">
        <f t="shared" si="197"/>
        <v>642099.67999999993</v>
      </c>
    </row>
    <row r="493" spans="1:16">
      <c r="A493" s="34" t="s">
        <v>1152</v>
      </c>
      <c r="B493" s="33" t="s">
        <v>32</v>
      </c>
      <c r="C493" s="34" t="s">
        <v>1153</v>
      </c>
      <c r="D493" s="60">
        <v>34448.19</v>
      </c>
      <c r="E493" s="60">
        <v>8188.57</v>
      </c>
      <c r="F493" s="60">
        <v>7374.64</v>
      </c>
      <c r="G493" s="60">
        <v>4934.13</v>
      </c>
      <c r="H493" s="60">
        <v>4874.29</v>
      </c>
      <c r="I493" s="56">
        <v>4762.08</v>
      </c>
      <c r="J493" s="60">
        <v>178951.98</v>
      </c>
      <c r="K493" s="60">
        <v>4027.06</v>
      </c>
      <c r="L493" s="60">
        <v>5000</v>
      </c>
      <c r="M493" s="60">
        <f t="shared" si="200"/>
        <v>5000</v>
      </c>
      <c r="N493" s="60">
        <f t="shared" si="200"/>
        <v>5000</v>
      </c>
      <c r="O493" s="60">
        <f t="shared" si="200"/>
        <v>5000</v>
      </c>
      <c r="P493" s="56">
        <f t="shared" si="197"/>
        <v>267560.94</v>
      </c>
    </row>
    <row r="494" spans="1:16">
      <c r="A494" s="34" t="s">
        <v>1154</v>
      </c>
      <c r="B494" s="33" t="s">
        <v>35</v>
      </c>
      <c r="C494" s="34" t="s">
        <v>1155</v>
      </c>
      <c r="D494" s="60">
        <v>20668.38</v>
      </c>
      <c r="E494" s="60">
        <v>4912.72</v>
      </c>
      <c r="F494" s="60">
        <v>4424.09</v>
      </c>
      <c r="G494" s="60">
        <v>2959.32</v>
      </c>
      <c r="H494" s="60">
        <v>2923.54</v>
      </c>
      <c r="I494" s="56">
        <v>2856.85</v>
      </c>
      <c r="J494" s="60">
        <v>107370.27</v>
      </c>
      <c r="K494" s="60">
        <v>2415.64</v>
      </c>
      <c r="L494" s="60">
        <v>3000</v>
      </c>
      <c r="M494" s="60">
        <f t="shared" si="200"/>
        <v>3000</v>
      </c>
      <c r="N494" s="60">
        <f t="shared" si="200"/>
        <v>3000</v>
      </c>
      <c r="O494" s="60">
        <f t="shared" si="200"/>
        <v>3000</v>
      </c>
      <c r="P494" s="56">
        <f t="shared" si="197"/>
        <v>160530.81000000003</v>
      </c>
    </row>
    <row r="495" spans="1:16">
      <c r="A495" s="52" t="s">
        <v>1156</v>
      </c>
      <c r="B495" s="33"/>
      <c r="C495" s="52" t="s">
        <v>1157</v>
      </c>
      <c r="D495" s="58">
        <f>SUM(D496:D497)</f>
        <v>53236.480000000003</v>
      </c>
      <c r="E495" s="58">
        <f>SUM(E496:E497)</f>
        <v>34183.99</v>
      </c>
      <c r="F495" s="58">
        <f>SUM(F496:F497)</f>
        <v>39425.1</v>
      </c>
      <c r="G495" s="58">
        <f>SUM(G496:G497)</f>
        <v>38517.49</v>
      </c>
      <c r="H495" s="58">
        <f>SUM(H496:H497)</f>
        <v>42777.16</v>
      </c>
      <c r="I495" s="58">
        <f t="shared" ref="I495:P495" si="201">SUM(I496:I496)</f>
        <v>34090.839999999997</v>
      </c>
      <c r="J495" s="58">
        <f t="shared" si="201"/>
        <v>41706.400000000001</v>
      </c>
      <c r="K495" s="58">
        <f t="shared" si="201"/>
        <v>37127.97</v>
      </c>
      <c r="L495" s="58">
        <f t="shared" si="201"/>
        <v>37600</v>
      </c>
      <c r="M495" s="58">
        <f t="shared" si="201"/>
        <v>37600</v>
      </c>
      <c r="N495" s="58">
        <f t="shared" si="201"/>
        <v>37600</v>
      </c>
      <c r="O495" s="58">
        <f t="shared" si="201"/>
        <v>37600</v>
      </c>
      <c r="P495" s="58">
        <f t="shared" si="201"/>
        <v>471465.43000000005</v>
      </c>
    </row>
    <row r="496" spans="1:16">
      <c r="A496" s="34" t="s">
        <v>1158</v>
      </c>
      <c r="B496" s="33" t="s">
        <v>29</v>
      </c>
      <c r="C496" s="34" t="s">
        <v>1159</v>
      </c>
      <c r="D496" s="60">
        <v>53236.480000000003</v>
      </c>
      <c r="E496" s="60">
        <v>34183.99</v>
      </c>
      <c r="F496" s="60">
        <v>39425.1</v>
      </c>
      <c r="G496" s="60">
        <v>38517.49</v>
      </c>
      <c r="H496" s="60">
        <v>42777.16</v>
      </c>
      <c r="I496" s="56">
        <v>34090.839999999997</v>
      </c>
      <c r="J496" s="60">
        <v>41706.400000000001</v>
      </c>
      <c r="K496" s="60">
        <v>37127.97</v>
      </c>
      <c r="L496" s="60">
        <v>37600</v>
      </c>
      <c r="M496" s="60">
        <f>L496</f>
        <v>37600</v>
      </c>
      <c r="N496" s="60">
        <f>M496</f>
        <v>37600</v>
      </c>
      <c r="O496" s="60">
        <f>N496</f>
        <v>37600</v>
      </c>
      <c r="P496" s="56">
        <f t="shared" si="197"/>
        <v>471465.43000000005</v>
      </c>
    </row>
    <row r="497" spans="1:16">
      <c r="A497" s="34" t="s">
        <v>1160</v>
      </c>
      <c r="B497" s="33" t="s">
        <v>29</v>
      </c>
      <c r="C497" s="34" t="s">
        <v>1161</v>
      </c>
      <c r="D497" s="60"/>
      <c r="E497" s="60">
        <v>0</v>
      </c>
      <c r="F497" s="60"/>
      <c r="G497" s="60">
        <v>0</v>
      </c>
      <c r="H497" s="60">
        <v>0</v>
      </c>
      <c r="I497" s="56">
        <v>0</v>
      </c>
      <c r="J497" s="60">
        <v>0</v>
      </c>
      <c r="K497" s="60"/>
      <c r="L497" s="60"/>
      <c r="M497" s="60"/>
      <c r="N497" s="60"/>
      <c r="O497" s="60"/>
      <c r="P497" s="56">
        <f t="shared" si="197"/>
        <v>0</v>
      </c>
    </row>
    <row r="498" spans="1:16">
      <c r="A498" s="49" t="s">
        <v>1162</v>
      </c>
      <c r="B498" s="33"/>
      <c r="C498" s="49" t="s">
        <v>1163</v>
      </c>
      <c r="D498" s="51">
        <f>D499</f>
        <v>1192.22</v>
      </c>
      <c r="E498" s="51">
        <f t="shared" ref="E498:P500" si="202">E499</f>
        <v>1384.09</v>
      </c>
      <c r="F498" s="51">
        <f t="shared" si="202"/>
        <v>1585.48</v>
      </c>
      <c r="G498" s="51">
        <f t="shared" si="202"/>
        <v>1055.44</v>
      </c>
      <c r="H498" s="51">
        <f t="shared" si="202"/>
        <v>1412.44</v>
      </c>
      <c r="I498" s="51">
        <f t="shared" si="202"/>
        <v>1193.27</v>
      </c>
      <c r="J498" s="51">
        <f t="shared" si="202"/>
        <v>2695.5</v>
      </c>
      <c r="K498" s="51">
        <f t="shared" si="202"/>
        <v>1226.46</v>
      </c>
      <c r="L498" s="51">
        <f t="shared" si="202"/>
        <v>1100</v>
      </c>
      <c r="M498" s="51">
        <f t="shared" si="202"/>
        <v>1100</v>
      </c>
      <c r="N498" s="51">
        <f t="shared" si="202"/>
        <v>1100</v>
      </c>
      <c r="O498" s="51">
        <f t="shared" si="202"/>
        <v>1100</v>
      </c>
      <c r="P498" s="51">
        <f t="shared" si="202"/>
        <v>16144.900000000001</v>
      </c>
    </row>
    <row r="499" spans="1:16" ht="19.5" customHeight="1">
      <c r="A499" s="52" t="s">
        <v>1164</v>
      </c>
      <c r="B499" s="33"/>
      <c r="C499" s="57" t="s">
        <v>1165</v>
      </c>
      <c r="D499" s="58">
        <f>D500</f>
        <v>1192.22</v>
      </c>
      <c r="E499" s="58">
        <f t="shared" si="202"/>
        <v>1384.09</v>
      </c>
      <c r="F499" s="58">
        <f t="shared" si="202"/>
        <v>1585.48</v>
      </c>
      <c r="G499" s="58">
        <f t="shared" si="202"/>
        <v>1055.44</v>
      </c>
      <c r="H499" s="58">
        <f t="shared" si="202"/>
        <v>1412.44</v>
      </c>
      <c r="I499" s="58">
        <f t="shared" si="202"/>
        <v>1193.27</v>
      </c>
      <c r="J499" s="58">
        <f t="shared" si="202"/>
        <v>2695.5</v>
      </c>
      <c r="K499" s="58">
        <f t="shared" si="202"/>
        <v>1226.46</v>
      </c>
      <c r="L499" s="58">
        <f t="shared" si="202"/>
        <v>1100</v>
      </c>
      <c r="M499" s="58">
        <f t="shared" si="202"/>
        <v>1100</v>
      </c>
      <c r="N499" s="58">
        <f t="shared" si="202"/>
        <v>1100</v>
      </c>
      <c r="O499" s="58">
        <f t="shared" si="202"/>
        <v>1100</v>
      </c>
      <c r="P499" s="58">
        <f t="shared" si="202"/>
        <v>16144.900000000001</v>
      </c>
    </row>
    <row r="500" spans="1:16">
      <c r="A500" s="34" t="s">
        <v>1166</v>
      </c>
      <c r="B500" s="33"/>
      <c r="C500" s="34" t="s">
        <v>1167</v>
      </c>
      <c r="D500" s="60">
        <f>D501</f>
        <v>1192.22</v>
      </c>
      <c r="E500" s="60">
        <f>E501</f>
        <v>1384.09</v>
      </c>
      <c r="F500" s="60">
        <f>F501</f>
        <v>1585.48</v>
      </c>
      <c r="G500" s="60">
        <f>G501</f>
        <v>1055.44</v>
      </c>
      <c r="H500" s="60">
        <f t="shared" si="202"/>
        <v>1412.44</v>
      </c>
      <c r="I500" s="60">
        <f t="shared" si="202"/>
        <v>1193.27</v>
      </c>
      <c r="J500" s="60">
        <f t="shared" si="202"/>
        <v>2695.5</v>
      </c>
      <c r="K500" s="60">
        <f t="shared" si="202"/>
        <v>1226.46</v>
      </c>
      <c r="L500" s="60">
        <f t="shared" si="202"/>
        <v>1100</v>
      </c>
      <c r="M500" s="60">
        <f t="shared" si="202"/>
        <v>1100</v>
      </c>
      <c r="N500" s="60">
        <f t="shared" si="202"/>
        <v>1100</v>
      </c>
      <c r="O500" s="60">
        <f t="shared" si="202"/>
        <v>1100</v>
      </c>
      <c r="P500" s="60">
        <f t="shared" si="202"/>
        <v>16144.900000000001</v>
      </c>
    </row>
    <row r="501" spans="1:16">
      <c r="A501" s="34" t="s">
        <v>1168</v>
      </c>
      <c r="B501" s="33" t="s">
        <v>224</v>
      </c>
      <c r="C501" s="34" t="s">
        <v>1169</v>
      </c>
      <c r="D501" s="60">
        <v>1192.22</v>
      </c>
      <c r="E501" s="60">
        <v>1384.09</v>
      </c>
      <c r="F501" s="60">
        <v>1585.48</v>
      </c>
      <c r="G501" s="60">
        <v>1055.44</v>
      </c>
      <c r="H501" s="60">
        <v>1412.44</v>
      </c>
      <c r="I501" s="56">
        <v>1193.27</v>
      </c>
      <c r="J501" s="60">
        <v>2695.5</v>
      </c>
      <c r="K501" s="60">
        <v>1226.46</v>
      </c>
      <c r="L501" s="60">
        <v>1100</v>
      </c>
      <c r="M501" s="60">
        <f>L501</f>
        <v>1100</v>
      </c>
      <c r="N501" s="60">
        <f>M501</f>
        <v>1100</v>
      </c>
      <c r="O501" s="60">
        <f>N501</f>
        <v>1100</v>
      </c>
      <c r="P501" s="56">
        <f>SUM(D501:O501)</f>
        <v>16144.900000000001</v>
      </c>
    </row>
    <row r="502" spans="1:16">
      <c r="A502" s="49" t="s">
        <v>1170</v>
      </c>
      <c r="B502" s="33"/>
      <c r="C502" s="49" t="s">
        <v>1171</v>
      </c>
      <c r="D502" s="51">
        <f t="shared" ref="D502:F503" si="203">D503</f>
        <v>11894.16</v>
      </c>
      <c r="E502" s="51">
        <f t="shared" si="203"/>
        <v>4455.58</v>
      </c>
      <c r="F502" s="51">
        <f t="shared" si="203"/>
        <v>13331.24</v>
      </c>
      <c r="G502" s="51">
        <f t="shared" ref="G502:P503" si="204">G503</f>
        <v>5024.38</v>
      </c>
      <c r="H502" s="51">
        <f t="shared" si="204"/>
        <v>16486.77</v>
      </c>
      <c r="I502" s="51">
        <f t="shared" si="204"/>
        <v>4667.38</v>
      </c>
      <c r="J502" s="51">
        <f t="shared" si="204"/>
        <v>13375.95</v>
      </c>
      <c r="K502" s="51">
        <f t="shared" si="204"/>
        <v>6575.78</v>
      </c>
      <c r="L502" s="51">
        <f t="shared" si="204"/>
        <v>10200</v>
      </c>
      <c r="M502" s="51">
        <f t="shared" si="204"/>
        <v>10200</v>
      </c>
      <c r="N502" s="51">
        <f t="shared" si="204"/>
        <v>10200</v>
      </c>
      <c r="O502" s="51">
        <f t="shared" si="204"/>
        <v>10200</v>
      </c>
      <c r="P502" s="51">
        <f t="shared" si="204"/>
        <v>116611.24</v>
      </c>
    </row>
    <row r="503" spans="1:16" ht="27.75" customHeight="1">
      <c r="A503" s="52" t="s">
        <v>1172</v>
      </c>
      <c r="B503" s="33"/>
      <c r="C503" s="57" t="s">
        <v>1173</v>
      </c>
      <c r="D503" s="58">
        <f t="shared" si="203"/>
        <v>11894.16</v>
      </c>
      <c r="E503" s="58">
        <f t="shared" si="203"/>
        <v>4455.58</v>
      </c>
      <c r="F503" s="58">
        <f t="shared" si="203"/>
        <v>13331.24</v>
      </c>
      <c r="G503" s="58">
        <f t="shared" si="204"/>
        <v>5024.38</v>
      </c>
      <c r="H503" s="58">
        <f t="shared" si="204"/>
        <v>16486.77</v>
      </c>
      <c r="I503" s="58">
        <f t="shared" si="204"/>
        <v>4667.38</v>
      </c>
      <c r="J503" s="58">
        <f>J504</f>
        <v>13375.95</v>
      </c>
      <c r="K503" s="58">
        <f t="shared" si="204"/>
        <v>6575.78</v>
      </c>
      <c r="L503" s="58">
        <f t="shared" si="204"/>
        <v>10200</v>
      </c>
      <c r="M503" s="58">
        <f t="shared" si="204"/>
        <v>10200</v>
      </c>
      <c r="N503" s="58">
        <f t="shared" si="204"/>
        <v>10200</v>
      </c>
      <c r="O503" s="58">
        <f t="shared" si="204"/>
        <v>10200</v>
      </c>
      <c r="P503" s="58">
        <f t="shared" si="204"/>
        <v>116611.24</v>
      </c>
    </row>
    <row r="504" spans="1:16">
      <c r="A504" s="34" t="s">
        <v>1174</v>
      </c>
      <c r="B504" s="33"/>
      <c r="C504" s="34" t="s">
        <v>1175</v>
      </c>
      <c r="D504" s="60">
        <f t="shared" ref="D504:J504" si="205">SUM(D505:D506)</f>
        <v>11894.16</v>
      </c>
      <c r="E504" s="60">
        <f t="shared" si="205"/>
        <v>4455.58</v>
      </c>
      <c r="F504" s="60">
        <f t="shared" si="205"/>
        <v>13331.24</v>
      </c>
      <c r="G504" s="60">
        <f t="shared" si="205"/>
        <v>5024.38</v>
      </c>
      <c r="H504" s="60">
        <f t="shared" si="205"/>
        <v>16486.77</v>
      </c>
      <c r="I504" s="60">
        <f t="shared" si="205"/>
        <v>4667.38</v>
      </c>
      <c r="J504" s="60">
        <f t="shared" si="205"/>
        <v>13375.95</v>
      </c>
      <c r="K504" s="60">
        <f t="shared" ref="K504:P504" si="206">SUM(K505:K506)</f>
        <v>6575.78</v>
      </c>
      <c r="L504" s="60">
        <f t="shared" si="206"/>
        <v>10200</v>
      </c>
      <c r="M504" s="60">
        <f t="shared" si="206"/>
        <v>10200</v>
      </c>
      <c r="N504" s="60">
        <f t="shared" si="206"/>
        <v>10200</v>
      </c>
      <c r="O504" s="60">
        <f t="shared" si="206"/>
        <v>10200</v>
      </c>
      <c r="P504" s="60">
        <f t="shared" si="206"/>
        <v>116611.24</v>
      </c>
    </row>
    <row r="505" spans="1:16">
      <c r="A505" s="34" t="s">
        <v>1176</v>
      </c>
      <c r="B505" s="33" t="s">
        <v>29</v>
      </c>
      <c r="C505" s="34" t="s">
        <v>1177</v>
      </c>
      <c r="D505" s="60">
        <v>11894.16</v>
      </c>
      <c r="E505" s="60">
        <v>4455.58</v>
      </c>
      <c r="F505" s="60">
        <v>13331.24</v>
      </c>
      <c r="G505" s="60">
        <v>5024.38</v>
      </c>
      <c r="H505" s="60">
        <v>16486.77</v>
      </c>
      <c r="I505" s="56">
        <v>4667.38</v>
      </c>
      <c r="J505" s="60">
        <v>13375.95</v>
      </c>
      <c r="K505" s="60">
        <v>6575.78</v>
      </c>
      <c r="L505" s="60">
        <v>10200</v>
      </c>
      <c r="M505" s="60">
        <f>L505</f>
        <v>10200</v>
      </c>
      <c r="N505" s="60">
        <f>M505</f>
        <v>10200</v>
      </c>
      <c r="O505" s="60">
        <f>N505</f>
        <v>10200</v>
      </c>
      <c r="P505" s="56">
        <f>SUM(D505:O505)</f>
        <v>116611.24</v>
      </c>
    </row>
    <row r="506" spans="1:16">
      <c r="A506" s="34" t="s">
        <v>1178</v>
      </c>
      <c r="B506" s="33" t="s">
        <v>581</v>
      </c>
      <c r="C506" s="34" t="s">
        <v>1179</v>
      </c>
      <c r="D506" s="60"/>
      <c r="E506" s="60">
        <v>0</v>
      </c>
      <c r="F506" s="60"/>
      <c r="G506" s="60">
        <v>0</v>
      </c>
      <c r="H506" s="60">
        <v>0</v>
      </c>
      <c r="I506" s="56">
        <v>0</v>
      </c>
      <c r="J506" s="60"/>
      <c r="K506" s="60"/>
      <c r="L506" s="60"/>
      <c r="M506" s="60"/>
      <c r="N506" s="60"/>
      <c r="O506" s="60"/>
      <c r="P506" s="56">
        <f>SUM(D506:O506)</f>
        <v>0</v>
      </c>
    </row>
    <row r="507" spans="1:16">
      <c r="A507" s="49" t="s">
        <v>1180</v>
      </c>
      <c r="B507" s="33"/>
      <c r="C507" s="49" t="s">
        <v>1181</v>
      </c>
      <c r="D507" s="51"/>
      <c r="E507" s="51"/>
      <c r="F507" s="51"/>
      <c r="G507" s="51"/>
      <c r="H507" s="51"/>
      <c r="I507" s="51"/>
      <c r="J507" s="51"/>
      <c r="K507" s="51">
        <f t="shared" ref="K507:P507" si="207">K508</f>
        <v>0</v>
      </c>
      <c r="L507" s="51">
        <f t="shared" si="207"/>
        <v>0</v>
      </c>
      <c r="M507" s="51">
        <f t="shared" si="207"/>
        <v>0</v>
      </c>
      <c r="N507" s="51">
        <f t="shared" si="207"/>
        <v>0</v>
      </c>
      <c r="O507" s="51">
        <f t="shared" si="207"/>
        <v>0</v>
      </c>
      <c r="P507" s="51">
        <f t="shared" si="207"/>
        <v>0</v>
      </c>
    </row>
    <row r="508" spans="1:16">
      <c r="A508" s="34" t="s">
        <v>1182</v>
      </c>
      <c r="B508" s="33" t="s">
        <v>29</v>
      </c>
      <c r="C508" s="34" t="s">
        <v>1183</v>
      </c>
      <c r="D508" s="60"/>
      <c r="E508" s="60"/>
      <c r="F508" s="60"/>
      <c r="G508" s="60"/>
      <c r="H508" s="60"/>
      <c r="I508" s="56">
        <v>0</v>
      </c>
      <c r="J508" s="60"/>
      <c r="K508" s="60">
        <v>0</v>
      </c>
      <c r="L508" s="60"/>
      <c r="M508" s="60"/>
      <c r="N508" s="60"/>
      <c r="O508" s="60"/>
      <c r="P508" s="56">
        <f>SUM(D508:O508)</f>
        <v>0</v>
      </c>
    </row>
    <row r="509" spans="1:16">
      <c r="A509" s="49" t="s">
        <v>1184</v>
      </c>
      <c r="B509" s="33"/>
      <c r="C509" s="49" t="s">
        <v>1185</v>
      </c>
      <c r="D509" s="51">
        <f>SUM(D510+D511+D512+D513+D518+D527)</f>
        <v>46181.04</v>
      </c>
      <c r="E509" s="51">
        <f>SUM(E510+E511+E512+E513+E518+E527)</f>
        <v>51928.950000000004</v>
      </c>
      <c r="F509" s="51">
        <f>SUM(F510+F511+F512+F513+F518+F527)</f>
        <v>50471.45</v>
      </c>
      <c r="G509" s="51">
        <f t="shared" ref="G509:P509" si="208">SUM(G510+G511+G512+G513+G518+G527)</f>
        <v>73700.969999999987</v>
      </c>
      <c r="H509" s="51">
        <f t="shared" si="208"/>
        <v>112099.87</v>
      </c>
      <c r="I509" s="94">
        <f>SUM(I510+I511+I512+I513+I518+I527)</f>
        <v>96863.659999999989</v>
      </c>
      <c r="J509" s="51">
        <f t="shared" si="208"/>
        <v>158432.04999999999</v>
      </c>
      <c r="K509" s="51">
        <f t="shared" si="208"/>
        <v>59705.83</v>
      </c>
      <c r="L509" s="51">
        <f t="shared" si="208"/>
        <v>46290.19</v>
      </c>
      <c r="M509" s="51">
        <f t="shared" si="208"/>
        <v>46290.19</v>
      </c>
      <c r="N509" s="51">
        <f t="shared" si="208"/>
        <v>46290.19</v>
      </c>
      <c r="O509" s="51">
        <f t="shared" si="208"/>
        <v>46290.19</v>
      </c>
      <c r="P509" s="51">
        <f t="shared" si="208"/>
        <v>834871.18</v>
      </c>
    </row>
    <row r="510" spans="1:16">
      <c r="A510" s="52" t="s">
        <v>1186</v>
      </c>
      <c r="B510" s="33" t="s">
        <v>29</v>
      </c>
      <c r="C510" s="52" t="s">
        <v>1187</v>
      </c>
      <c r="D510" s="58">
        <v>1751.61</v>
      </c>
      <c r="E510" s="58">
        <v>1194.18</v>
      </c>
      <c r="F510" s="58">
        <v>2339.7399999999998</v>
      </c>
      <c r="G510" s="58">
        <v>382.87</v>
      </c>
      <c r="H510" s="58">
        <v>817.39</v>
      </c>
      <c r="I510" s="51">
        <v>814.36</v>
      </c>
      <c r="J510" s="58"/>
      <c r="K510" s="58">
        <v>379.83</v>
      </c>
      <c r="L510" s="58">
        <f>K510</f>
        <v>379.83</v>
      </c>
      <c r="M510" s="58">
        <f>L510</f>
        <v>379.83</v>
      </c>
      <c r="N510" s="58">
        <f>M510</f>
        <v>379.83</v>
      </c>
      <c r="O510" s="58">
        <f>N510</f>
        <v>379.83</v>
      </c>
      <c r="P510" s="56">
        <f>SUM(D510:O510)</f>
        <v>9199.2999999999993</v>
      </c>
    </row>
    <row r="511" spans="1:16">
      <c r="A511" s="52" t="s">
        <v>1188</v>
      </c>
      <c r="B511" s="33" t="s">
        <v>581</v>
      </c>
      <c r="C511" s="52" t="s">
        <v>1189</v>
      </c>
      <c r="D511" s="58">
        <v>0</v>
      </c>
      <c r="E511" s="58">
        <v>0</v>
      </c>
      <c r="F511" s="58">
        <v>0</v>
      </c>
      <c r="G511" s="58">
        <v>0</v>
      </c>
      <c r="H511" s="58">
        <v>0</v>
      </c>
      <c r="I511" s="51">
        <v>0</v>
      </c>
      <c r="J511" s="58">
        <v>0</v>
      </c>
      <c r="K511" s="58">
        <v>0</v>
      </c>
      <c r="L511" s="58"/>
      <c r="M511" s="58"/>
      <c r="N511" s="58"/>
      <c r="O511" s="58"/>
      <c r="P511" s="56">
        <f>SUM(D511:O511)</f>
        <v>0</v>
      </c>
    </row>
    <row r="512" spans="1:16">
      <c r="A512" s="52" t="s">
        <v>1190</v>
      </c>
      <c r="B512" s="33" t="s">
        <v>542</v>
      </c>
      <c r="C512" s="52" t="s">
        <v>1191</v>
      </c>
      <c r="D512" s="58">
        <v>40517.279999999999</v>
      </c>
      <c r="E512" s="58">
        <v>43435.12</v>
      </c>
      <c r="F512" s="58">
        <v>41759.26</v>
      </c>
      <c r="G512" s="58">
        <v>66586.539999999994</v>
      </c>
      <c r="H512" s="58">
        <v>97116.18</v>
      </c>
      <c r="I512" s="51">
        <v>74494.87</v>
      </c>
      <c r="J512" s="58">
        <v>96202.66</v>
      </c>
      <c r="K512" s="58">
        <v>45910.36</v>
      </c>
      <c r="L512" s="58">
        <f>K512</f>
        <v>45910.36</v>
      </c>
      <c r="M512" s="58">
        <f>L512</f>
        <v>45910.36</v>
      </c>
      <c r="N512" s="58">
        <f>M512</f>
        <v>45910.36</v>
      </c>
      <c r="O512" s="58">
        <f>N512</f>
        <v>45910.36</v>
      </c>
      <c r="P512" s="56">
        <f>SUM(D512:O512)</f>
        <v>689663.71</v>
      </c>
    </row>
    <row r="513" spans="1:16">
      <c r="A513" s="52" t="s">
        <v>1192</v>
      </c>
      <c r="B513" s="33"/>
      <c r="C513" s="52" t="s">
        <v>1193</v>
      </c>
      <c r="D513" s="58">
        <f>D514</f>
        <v>248.78</v>
      </c>
      <c r="E513" s="58">
        <f>E514</f>
        <v>0</v>
      </c>
      <c r="F513" s="58">
        <f>SUM(F514:F515)</f>
        <v>1268.81</v>
      </c>
      <c r="G513" s="58">
        <f t="shared" ref="G513:O513" si="209">SUM(G514:G515)</f>
        <v>3898.56</v>
      </c>
      <c r="H513" s="58">
        <f t="shared" si="209"/>
        <v>1428.16</v>
      </c>
      <c r="I513" s="58">
        <f>SUM(I514:I516)</f>
        <v>7282.14</v>
      </c>
      <c r="J513" s="58">
        <f t="shared" si="209"/>
        <v>0</v>
      </c>
      <c r="K513" s="58">
        <f>SUM(K514:K515)</f>
        <v>183.8</v>
      </c>
      <c r="L513" s="58">
        <f t="shared" si="209"/>
        <v>0</v>
      </c>
      <c r="M513" s="58">
        <f t="shared" si="209"/>
        <v>0</v>
      </c>
      <c r="N513" s="58">
        <f t="shared" si="209"/>
        <v>0</v>
      </c>
      <c r="O513" s="58">
        <f t="shared" si="209"/>
        <v>0</v>
      </c>
      <c r="P513" s="58">
        <f>SUM(P514:P517)</f>
        <v>14310.25</v>
      </c>
    </row>
    <row r="514" spans="1:16">
      <c r="A514" s="34" t="s">
        <v>1194</v>
      </c>
      <c r="B514" s="33" t="s">
        <v>545</v>
      </c>
      <c r="C514" s="34" t="s">
        <v>1195</v>
      </c>
      <c r="D514" s="60">
        <v>248.78</v>
      </c>
      <c r="E514" s="60"/>
      <c r="F514" s="60">
        <v>1268.81</v>
      </c>
      <c r="G514" s="60">
        <v>3898.56</v>
      </c>
      <c r="H514" s="60">
        <v>1428.16</v>
      </c>
      <c r="I514" s="56">
        <v>6782.14</v>
      </c>
      <c r="J514" s="60">
        <v>0</v>
      </c>
      <c r="K514" s="60">
        <v>183.8</v>
      </c>
      <c r="L514" s="60"/>
      <c r="M514" s="60"/>
      <c r="N514" s="60"/>
      <c r="O514" s="60"/>
      <c r="P514" s="56">
        <f>SUM(D514:O514)</f>
        <v>13810.25</v>
      </c>
    </row>
    <row r="515" spans="1:16">
      <c r="A515" s="34" t="s">
        <v>1196</v>
      </c>
      <c r="B515" s="33" t="s">
        <v>29</v>
      </c>
      <c r="C515" s="34" t="s">
        <v>1197</v>
      </c>
      <c r="D515" s="60"/>
      <c r="E515" s="60"/>
      <c r="F515" s="60">
        <v>0</v>
      </c>
      <c r="G515" s="60">
        <v>0</v>
      </c>
      <c r="H515" s="60">
        <v>0</v>
      </c>
      <c r="I515" s="56">
        <v>0</v>
      </c>
      <c r="J515" s="60"/>
      <c r="K515" s="60">
        <v>0</v>
      </c>
      <c r="L515" s="60"/>
      <c r="M515" s="60"/>
      <c r="N515" s="60"/>
      <c r="O515" s="60"/>
      <c r="P515" s="56">
        <f t="shared" ref="P515:P526" si="210">SUM(D515:O515)</f>
        <v>0</v>
      </c>
    </row>
    <row r="516" spans="1:16">
      <c r="A516" s="97" t="s">
        <v>1198</v>
      </c>
      <c r="B516" s="98" t="s">
        <v>224</v>
      </c>
      <c r="C516" s="97" t="s">
        <v>1199</v>
      </c>
      <c r="D516" s="60"/>
      <c r="E516" s="60"/>
      <c r="F516" s="60"/>
      <c r="G516" s="60"/>
      <c r="H516" s="60"/>
      <c r="I516" s="60">
        <v>500</v>
      </c>
      <c r="J516" s="60"/>
      <c r="K516" s="60"/>
      <c r="L516" s="60"/>
      <c r="M516" s="60"/>
      <c r="N516" s="60"/>
      <c r="O516" s="60"/>
      <c r="P516" s="60">
        <f t="shared" si="210"/>
        <v>500</v>
      </c>
    </row>
    <row r="517" spans="1:16">
      <c r="A517" s="52" t="s">
        <v>1200</v>
      </c>
      <c r="B517" s="33" t="s">
        <v>126</v>
      </c>
      <c r="C517" s="52" t="s">
        <v>1201</v>
      </c>
      <c r="D517" s="58"/>
      <c r="E517" s="58"/>
      <c r="F517" s="58"/>
      <c r="G517" s="58">
        <v>0</v>
      </c>
      <c r="H517" s="58">
        <v>0</v>
      </c>
      <c r="I517" s="51">
        <v>0</v>
      </c>
      <c r="J517" s="58"/>
      <c r="K517" s="58">
        <v>0</v>
      </c>
      <c r="L517" s="58"/>
      <c r="M517" s="58"/>
      <c r="N517" s="58"/>
      <c r="O517" s="58"/>
      <c r="P517" s="56">
        <f t="shared" si="210"/>
        <v>0</v>
      </c>
    </row>
    <row r="518" spans="1:16">
      <c r="A518" s="52" t="s">
        <v>1202</v>
      </c>
      <c r="B518" s="33"/>
      <c r="C518" s="52" t="s">
        <v>1203</v>
      </c>
      <c r="D518" s="58">
        <f>SUM(D519:D527)</f>
        <v>3663.3699999999994</v>
      </c>
      <c r="E518" s="58">
        <f t="shared" ref="E518:P518" si="211">SUM(E519:E527)</f>
        <v>7299.65</v>
      </c>
      <c r="F518" s="58">
        <f>SUM(F519:F527)</f>
        <v>5103.6399999999994</v>
      </c>
      <c r="G518" s="58">
        <f t="shared" si="211"/>
        <v>2833</v>
      </c>
      <c r="H518" s="58">
        <f>SUM(H519:H527)</f>
        <v>12738.14</v>
      </c>
      <c r="I518" s="58">
        <f t="shared" si="211"/>
        <v>14272.289999999999</v>
      </c>
      <c r="J518" s="58">
        <f>SUM(J519:J527)</f>
        <v>62229.39</v>
      </c>
      <c r="K518" s="58">
        <f>SUM(K519:K526)</f>
        <v>12905.24</v>
      </c>
      <c r="L518" s="58">
        <f t="shared" si="211"/>
        <v>0</v>
      </c>
      <c r="M518" s="58">
        <f t="shared" si="211"/>
        <v>0</v>
      </c>
      <c r="N518" s="58">
        <f t="shared" si="211"/>
        <v>0</v>
      </c>
      <c r="O518" s="58">
        <f t="shared" si="211"/>
        <v>0</v>
      </c>
      <c r="P518" s="58">
        <f t="shared" si="211"/>
        <v>121371.32</v>
      </c>
    </row>
    <row r="519" spans="1:16">
      <c r="A519" s="34" t="s">
        <v>1204</v>
      </c>
      <c r="B519" s="33" t="s">
        <v>29</v>
      </c>
      <c r="C519" s="34" t="s">
        <v>1205</v>
      </c>
      <c r="D519" s="60"/>
      <c r="E519" s="60"/>
      <c r="F519" s="60"/>
      <c r="G519" s="60"/>
      <c r="H519" s="60"/>
      <c r="I519" s="56">
        <v>0</v>
      </c>
      <c r="J519" s="60"/>
      <c r="K519" s="60"/>
      <c r="L519" s="60"/>
      <c r="M519" s="60"/>
      <c r="N519" s="60"/>
      <c r="O519" s="60"/>
      <c r="P519" s="56">
        <f t="shared" si="210"/>
        <v>0</v>
      </c>
    </row>
    <row r="520" spans="1:16">
      <c r="A520" s="34" t="s">
        <v>1206</v>
      </c>
      <c r="B520" s="33" t="s">
        <v>29</v>
      </c>
      <c r="C520" s="34" t="s">
        <v>1207</v>
      </c>
      <c r="D520" s="60"/>
      <c r="E520" s="60"/>
      <c r="F520" s="60"/>
      <c r="G520" s="60"/>
      <c r="H520" s="60"/>
      <c r="I520" s="56">
        <v>0</v>
      </c>
      <c r="J520" s="60"/>
      <c r="K520" s="60"/>
      <c r="L520" s="60"/>
      <c r="M520" s="60"/>
      <c r="N520" s="60"/>
      <c r="O520" s="60"/>
      <c r="P520" s="56">
        <f t="shared" si="210"/>
        <v>0</v>
      </c>
    </row>
    <row r="521" spans="1:16">
      <c r="A521" s="34" t="s">
        <v>1208</v>
      </c>
      <c r="B521" s="33" t="s">
        <v>29</v>
      </c>
      <c r="C521" s="34" t="s">
        <v>1209</v>
      </c>
      <c r="D521" s="60"/>
      <c r="E521" s="60">
        <v>127.71</v>
      </c>
      <c r="F521" s="60">
        <v>1277.05</v>
      </c>
      <c r="G521" s="60"/>
      <c r="H521" s="60">
        <v>127.71</v>
      </c>
      <c r="I521" s="56">
        <v>0</v>
      </c>
      <c r="J521" s="60"/>
      <c r="K521" s="60"/>
      <c r="L521" s="60"/>
      <c r="M521" s="60"/>
      <c r="N521" s="60"/>
      <c r="O521" s="60"/>
      <c r="P521" s="56">
        <f t="shared" si="210"/>
        <v>1532.47</v>
      </c>
    </row>
    <row r="522" spans="1:16">
      <c r="A522" s="34" t="s">
        <v>1210</v>
      </c>
      <c r="B522" s="33" t="s">
        <v>29</v>
      </c>
      <c r="C522" s="34" t="s">
        <v>1211</v>
      </c>
      <c r="D522" s="60">
        <v>1210.32</v>
      </c>
      <c r="E522" s="60">
        <v>1291.55</v>
      </c>
      <c r="F522" s="60">
        <v>1623.34</v>
      </c>
      <c r="G522" s="60">
        <v>1283.9000000000001</v>
      </c>
      <c r="H522" s="60">
        <v>5300.37</v>
      </c>
      <c r="I522" s="56">
        <v>6157.59</v>
      </c>
      <c r="J522" s="60">
        <v>2291.73</v>
      </c>
      <c r="K522" s="60">
        <v>752.16</v>
      </c>
      <c r="L522" s="60"/>
      <c r="M522" s="60"/>
      <c r="N522" s="60"/>
      <c r="O522" s="60"/>
      <c r="P522" s="56">
        <f t="shared" si="210"/>
        <v>19910.96</v>
      </c>
    </row>
    <row r="523" spans="1:16">
      <c r="A523" s="34" t="s">
        <v>1212</v>
      </c>
      <c r="B523" s="33" t="s">
        <v>29</v>
      </c>
      <c r="C523" s="34" t="s">
        <v>1213</v>
      </c>
      <c r="D523" s="60">
        <v>612.13</v>
      </c>
      <c r="E523" s="60">
        <v>1621.99</v>
      </c>
      <c r="F523" s="60">
        <v>1087.3399999999999</v>
      </c>
      <c r="G523" s="60">
        <v>561.91999999999996</v>
      </c>
      <c r="H523" s="60">
        <v>0</v>
      </c>
      <c r="I523" s="56">
        <v>0</v>
      </c>
      <c r="J523" s="60">
        <v>127.71</v>
      </c>
      <c r="K523" s="60">
        <v>138.76</v>
      </c>
      <c r="L523" s="60"/>
      <c r="M523" s="60"/>
      <c r="N523" s="60"/>
      <c r="O523" s="60"/>
      <c r="P523" s="56">
        <f t="shared" si="210"/>
        <v>4149.8500000000004</v>
      </c>
    </row>
    <row r="524" spans="1:16">
      <c r="A524" s="34" t="s">
        <v>1214</v>
      </c>
      <c r="B524" s="33" t="s">
        <v>29</v>
      </c>
      <c r="C524" s="34" t="s">
        <v>1215</v>
      </c>
      <c r="D524" s="60">
        <v>1560.99</v>
      </c>
      <c r="E524" s="60">
        <v>149.41999999999999</v>
      </c>
      <c r="F524" s="60">
        <v>127.71</v>
      </c>
      <c r="G524" s="60">
        <v>667.92</v>
      </c>
      <c r="H524" s="60">
        <v>6279.6</v>
      </c>
      <c r="I524" s="56">
        <v>5446.96</v>
      </c>
      <c r="J524" s="60">
        <v>5783.65</v>
      </c>
      <c r="K524" s="60">
        <v>10594.43</v>
      </c>
      <c r="L524" s="60"/>
      <c r="M524" s="60"/>
      <c r="N524" s="60"/>
      <c r="O524" s="60"/>
      <c r="P524" s="56">
        <f t="shared" si="210"/>
        <v>30610.68</v>
      </c>
    </row>
    <row r="525" spans="1:16">
      <c r="A525" s="34" t="s">
        <v>1216</v>
      </c>
      <c r="B525" s="33" t="s">
        <v>29</v>
      </c>
      <c r="C525" s="34" t="s">
        <v>1217</v>
      </c>
      <c r="D525" s="60">
        <v>0</v>
      </c>
      <c r="E525" s="60">
        <v>0</v>
      </c>
      <c r="F525" s="60">
        <v>0</v>
      </c>
      <c r="G525" s="60">
        <v>0</v>
      </c>
      <c r="H525" s="60">
        <v>0</v>
      </c>
      <c r="I525" s="56">
        <v>0</v>
      </c>
      <c r="J525" s="60">
        <v>0</v>
      </c>
      <c r="K525" s="60"/>
      <c r="L525" s="60"/>
      <c r="M525" s="60"/>
      <c r="N525" s="60"/>
      <c r="O525" s="60"/>
      <c r="P525" s="56">
        <f t="shared" si="210"/>
        <v>0</v>
      </c>
    </row>
    <row r="526" spans="1:16">
      <c r="A526" s="34" t="s">
        <v>1218</v>
      </c>
      <c r="B526" s="33" t="s">
        <v>29</v>
      </c>
      <c r="C526" s="34" t="s">
        <v>1219</v>
      </c>
      <c r="D526" s="60">
        <v>279.93</v>
      </c>
      <c r="E526" s="60">
        <v>4108.9799999999996</v>
      </c>
      <c r="F526" s="60">
        <v>988.2</v>
      </c>
      <c r="G526" s="60">
        <v>319.26</v>
      </c>
      <c r="H526" s="60">
        <v>1030.46</v>
      </c>
      <c r="I526" s="56">
        <v>2667.74</v>
      </c>
      <c r="J526" s="60">
        <v>54026.3</v>
      </c>
      <c r="K526" s="60">
        <v>1419.89</v>
      </c>
      <c r="L526" s="60"/>
      <c r="M526" s="60"/>
      <c r="N526" s="60"/>
      <c r="O526" s="60"/>
      <c r="P526" s="56">
        <f t="shared" si="210"/>
        <v>64840.76</v>
      </c>
    </row>
    <row r="527" spans="1:16">
      <c r="A527" s="52" t="s">
        <v>1220</v>
      </c>
      <c r="B527" s="33" t="s">
        <v>29</v>
      </c>
      <c r="C527" s="52" t="s">
        <v>1221</v>
      </c>
      <c r="D527" s="58">
        <v>0</v>
      </c>
      <c r="E527" s="58"/>
      <c r="F527" s="58"/>
      <c r="G527" s="58">
        <v>0</v>
      </c>
      <c r="H527" s="58">
        <v>0</v>
      </c>
      <c r="I527" s="58"/>
      <c r="J527" s="58"/>
      <c r="K527" s="58">
        <v>326.60000000000002</v>
      </c>
      <c r="L527" s="58"/>
      <c r="M527" s="58"/>
      <c r="N527" s="58"/>
      <c r="O527" s="58"/>
      <c r="P527" s="58">
        <f>SUM(D527:O527)</f>
        <v>326.60000000000002</v>
      </c>
    </row>
    <row r="528" spans="1:16">
      <c r="A528" s="47" t="s">
        <v>1222</v>
      </c>
      <c r="B528" s="33"/>
      <c r="C528" s="47" t="s">
        <v>1223</v>
      </c>
      <c r="D528" s="46">
        <f>D534</f>
        <v>864309.78</v>
      </c>
      <c r="E528" s="46">
        <f>E534</f>
        <v>1893582.67</v>
      </c>
      <c r="F528" s="46">
        <f>F534</f>
        <v>1172760.78</v>
      </c>
      <c r="G528" s="46">
        <f>G529+G534</f>
        <v>486080.89999999997</v>
      </c>
      <c r="H528" s="46">
        <f t="shared" ref="H528:P528" si="212">H529+H534</f>
        <v>178193.22999999998</v>
      </c>
      <c r="I528" s="46">
        <f>I529+I534</f>
        <v>471892.26</v>
      </c>
      <c r="J528" s="46">
        <f t="shared" si="212"/>
        <v>151529.10999999999</v>
      </c>
      <c r="K528" s="46">
        <f t="shared" si="212"/>
        <v>1937463.5599999998</v>
      </c>
      <c r="L528" s="46">
        <f t="shared" si="212"/>
        <v>767900</v>
      </c>
      <c r="M528" s="46">
        <f t="shared" si="212"/>
        <v>767900</v>
      </c>
      <c r="N528" s="46">
        <f t="shared" si="212"/>
        <v>767900</v>
      </c>
      <c r="O528" s="46">
        <f t="shared" si="212"/>
        <v>764795.76</v>
      </c>
      <c r="P528" s="46">
        <f t="shared" si="212"/>
        <v>10224308.050000001</v>
      </c>
    </row>
    <row r="529" spans="1:16">
      <c r="A529" s="49" t="s">
        <v>1224</v>
      </c>
      <c r="B529" s="33"/>
      <c r="C529" s="49" t="s">
        <v>1225</v>
      </c>
      <c r="D529" s="51"/>
      <c r="E529" s="51"/>
      <c r="F529" s="51"/>
      <c r="G529" s="51">
        <f>G530</f>
        <v>0</v>
      </c>
      <c r="H529" s="51">
        <f t="shared" ref="H529:P529" si="213">H530</f>
        <v>0</v>
      </c>
      <c r="I529" s="51">
        <f t="shared" si="213"/>
        <v>3747.47</v>
      </c>
      <c r="J529" s="51">
        <f t="shared" si="213"/>
        <v>0</v>
      </c>
      <c r="K529" s="51">
        <f t="shared" si="213"/>
        <v>0</v>
      </c>
      <c r="L529" s="51">
        <f t="shared" si="213"/>
        <v>0</v>
      </c>
      <c r="M529" s="51">
        <f t="shared" si="213"/>
        <v>0</v>
      </c>
      <c r="N529" s="51">
        <f t="shared" si="213"/>
        <v>0</v>
      </c>
      <c r="O529" s="51">
        <f t="shared" si="213"/>
        <v>0</v>
      </c>
      <c r="P529" s="51">
        <f t="shared" si="213"/>
        <v>3747.47</v>
      </c>
    </row>
    <row r="530" spans="1:16">
      <c r="A530" s="52" t="s">
        <v>1226</v>
      </c>
      <c r="B530" s="33"/>
      <c r="C530" s="52" t="s">
        <v>1227</v>
      </c>
      <c r="D530" s="58"/>
      <c r="E530" s="58"/>
      <c r="F530" s="58"/>
      <c r="G530" s="58">
        <f>G533</f>
        <v>0</v>
      </c>
      <c r="H530" s="58">
        <f>H533</f>
        <v>0</v>
      </c>
      <c r="I530" s="58">
        <f>SUM(I531:I533)</f>
        <v>3747.47</v>
      </c>
      <c r="J530" s="58">
        <f t="shared" ref="J530:P530" si="214">SUM(J531:J533)</f>
        <v>0</v>
      </c>
      <c r="K530" s="58">
        <f t="shared" si="214"/>
        <v>0</v>
      </c>
      <c r="L530" s="58">
        <f t="shared" si="214"/>
        <v>0</v>
      </c>
      <c r="M530" s="58">
        <f t="shared" si="214"/>
        <v>0</v>
      </c>
      <c r="N530" s="58">
        <f t="shared" si="214"/>
        <v>0</v>
      </c>
      <c r="O530" s="58">
        <f t="shared" si="214"/>
        <v>0</v>
      </c>
      <c r="P530" s="58">
        <f t="shared" si="214"/>
        <v>3747.47</v>
      </c>
    </row>
    <row r="531" spans="1:16">
      <c r="A531" s="99" t="s">
        <v>1228</v>
      </c>
      <c r="B531" s="98" t="s">
        <v>343</v>
      </c>
      <c r="C531" s="99" t="s">
        <v>1229</v>
      </c>
      <c r="D531" s="58"/>
      <c r="E531" s="58"/>
      <c r="F531" s="58"/>
      <c r="G531" s="58"/>
      <c r="H531" s="58"/>
      <c r="I531" s="58">
        <v>2483.4699999999998</v>
      </c>
      <c r="J531" s="58"/>
      <c r="K531" s="58"/>
      <c r="L531" s="58"/>
      <c r="M531" s="58"/>
      <c r="N531" s="58"/>
      <c r="O531" s="58"/>
      <c r="P531" s="60">
        <f>SUM(D531:O531)</f>
        <v>2483.4699999999998</v>
      </c>
    </row>
    <row r="532" spans="1:16">
      <c r="A532" s="99" t="s">
        <v>1230</v>
      </c>
      <c r="B532" s="98" t="s">
        <v>601</v>
      </c>
      <c r="C532" s="99" t="s">
        <v>1231</v>
      </c>
      <c r="D532" s="58"/>
      <c r="E532" s="58"/>
      <c r="F532" s="58"/>
      <c r="G532" s="58"/>
      <c r="H532" s="58"/>
      <c r="I532" s="58">
        <v>1264</v>
      </c>
      <c r="J532" s="58"/>
      <c r="K532" s="58"/>
      <c r="L532" s="58"/>
      <c r="M532" s="58"/>
      <c r="N532" s="58"/>
      <c r="O532" s="58"/>
      <c r="P532" s="60">
        <f>SUM(D532:O532)</f>
        <v>1264</v>
      </c>
    </row>
    <row r="533" spans="1:16">
      <c r="A533" s="97" t="s">
        <v>1232</v>
      </c>
      <c r="B533" s="98" t="s">
        <v>29</v>
      </c>
      <c r="C533" s="97" t="s">
        <v>1227</v>
      </c>
      <c r="D533" s="60"/>
      <c r="E533" s="60"/>
      <c r="F533" s="60"/>
      <c r="G533" s="60"/>
      <c r="H533" s="60"/>
      <c r="I533" s="60">
        <v>0</v>
      </c>
      <c r="J533" s="60"/>
      <c r="K533" s="60">
        <v>0</v>
      </c>
      <c r="L533" s="60"/>
      <c r="M533" s="60"/>
      <c r="N533" s="60"/>
      <c r="O533" s="60"/>
      <c r="P533" s="60">
        <f>SUM(D533:O533)</f>
        <v>0</v>
      </c>
    </row>
    <row r="534" spans="1:16">
      <c r="A534" s="49" t="s">
        <v>1233</v>
      </c>
      <c r="B534" s="33"/>
      <c r="C534" s="49" t="s">
        <v>1234</v>
      </c>
      <c r="D534" s="51">
        <f>D537+D535</f>
        <v>864309.78</v>
      </c>
      <c r="E534" s="51">
        <f t="shared" ref="E534:O534" si="215">E537+E535</f>
        <v>1893582.67</v>
      </c>
      <c r="F534" s="51">
        <f t="shared" si="215"/>
        <v>1172760.78</v>
      </c>
      <c r="G534" s="51">
        <f>G537+G535</f>
        <v>486080.89999999997</v>
      </c>
      <c r="H534" s="51">
        <f t="shared" si="215"/>
        <v>178193.22999999998</v>
      </c>
      <c r="I534" s="51">
        <f>I537+I535</f>
        <v>468144.79000000004</v>
      </c>
      <c r="J534" s="51">
        <f>J537+J535</f>
        <v>151529.10999999999</v>
      </c>
      <c r="K534" s="51">
        <f t="shared" si="215"/>
        <v>1937463.5599999998</v>
      </c>
      <c r="L534" s="51">
        <f t="shared" si="215"/>
        <v>767900</v>
      </c>
      <c r="M534" s="51">
        <f t="shared" si="215"/>
        <v>767900</v>
      </c>
      <c r="N534" s="51">
        <f t="shared" si="215"/>
        <v>767900</v>
      </c>
      <c r="O534" s="51">
        <f t="shared" si="215"/>
        <v>764795.76</v>
      </c>
      <c r="P534" s="51">
        <f>P537+P535</f>
        <v>10220560.58</v>
      </c>
    </row>
    <row r="535" spans="1:16">
      <c r="A535" s="52" t="s">
        <v>1235</v>
      </c>
      <c r="B535" s="33"/>
      <c r="C535" s="52" t="s">
        <v>1236</v>
      </c>
      <c r="D535" s="58">
        <f>D536</f>
        <v>784073.52</v>
      </c>
      <c r="E535" s="58">
        <f t="shared" ref="E535:P535" si="216">E536</f>
        <v>1810158.46</v>
      </c>
      <c r="F535" s="58">
        <f t="shared" si="216"/>
        <v>1060860.6200000001</v>
      </c>
      <c r="G535" s="58">
        <f t="shared" si="216"/>
        <v>372710.1</v>
      </c>
      <c r="H535" s="58">
        <f t="shared" si="216"/>
        <v>102048.84</v>
      </c>
      <c r="I535" s="58">
        <f t="shared" si="216"/>
        <v>102048.84</v>
      </c>
      <c r="J535" s="58">
        <f t="shared" si="216"/>
        <v>102048.84</v>
      </c>
      <c r="K535" s="58">
        <f t="shared" si="216"/>
        <v>1801514.38</v>
      </c>
      <c r="L535" s="58">
        <f t="shared" si="216"/>
        <v>766900</v>
      </c>
      <c r="M535" s="58">
        <f t="shared" si="216"/>
        <v>766900</v>
      </c>
      <c r="N535" s="58">
        <f t="shared" si="216"/>
        <v>766900</v>
      </c>
      <c r="O535" s="58">
        <f t="shared" si="216"/>
        <v>763836.4</v>
      </c>
      <c r="P535" s="58">
        <f t="shared" si="216"/>
        <v>9200000</v>
      </c>
    </row>
    <row r="536" spans="1:16">
      <c r="A536" s="34" t="s">
        <v>1237</v>
      </c>
      <c r="B536" s="33" t="s">
        <v>173</v>
      </c>
      <c r="C536" s="34" t="s">
        <v>1236</v>
      </c>
      <c r="D536" s="60">
        <v>784073.52</v>
      </c>
      <c r="E536" s="60">
        <v>1810158.46</v>
      </c>
      <c r="F536" s="60">
        <v>1060860.6200000001</v>
      </c>
      <c r="G536" s="60">
        <v>372710.1</v>
      </c>
      <c r="H536" s="60">
        <v>102048.84</v>
      </c>
      <c r="I536" s="56">
        <v>102048.84</v>
      </c>
      <c r="J536" s="60">
        <v>102048.84</v>
      </c>
      <c r="K536" s="60">
        <v>1801514.38</v>
      </c>
      <c r="L536" s="60">
        <v>766900</v>
      </c>
      <c r="M536" s="60">
        <f>L536</f>
        <v>766900</v>
      </c>
      <c r="N536" s="60">
        <f>M536</f>
        <v>766900</v>
      </c>
      <c r="O536" s="60">
        <f>N536-3063.6</f>
        <v>763836.4</v>
      </c>
      <c r="P536" s="56">
        <f>SUM(D536:O536)</f>
        <v>9200000</v>
      </c>
    </row>
    <row r="537" spans="1:16">
      <c r="A537" s="52" t="s">
        <v>1226</v>
      </c>
      <c r="B537" s="33"/>
      <c r="C537" s="52" t="s">
        <v>1238</v>
      </c>
      <c r="D537" s="58">
        <f>SUM(D538:D541,D544:D552)</f>
        <v>80236.259999999995</v>
      </c>
      <c r="E537" s="58">
        <f>SUM(E538:E541,E544:E552)</f>
        <v>83424.209999999992</v>
      </c>
      <c r="F537" s="58">
        <f>SUM(F538:F541,F544:F552)</f>
        <v>111900.15999999999</v>
      </c>
      <c r="G537" s="58">
        <f>SUM(G538:G541,G544:G554)</f>
        <v>113370.79999999999</v>
      </c>
      <c r="H537" s="58">
        <f>SUM(H538:H541,H544:H555)</f>
        <v>76144.39</v>
      </c>
      <c r="I537" s="58">
        <f t="shared" ref="I537:P537" si="217">SUM(I538:I541,I544:I555)</f>
        <v>366095.95000000007</v>
      </c>
      <c r="J537" s="58">
        <f t="shared" si="217"/>
        <v>49480.270000000004</v>
      </c>
      <c r="K537" s="58">
        <f t="shared" si="217"/>
        <v>135949.18</v>
      </c>
      <c r="L537" s="58">
        <f t="shared" si="217"/>
        <v>1000</v>
      </c>
      <c r="M537" s="58">
        <f t="shared" si="217"/>
        <v>1000</v>
      </c>
      <c r="N537" s="58">
        <f t="shared" si="217"/>
        <v>1000</v>
      </c>
      <c r="O537" s="58">
        <f t="shared" si="217"/>
        <v>959.36</v>
      </c>
      <c r="P537" s="58">
        <f t="shared" si="217"/>
        <v>1020560.5799999998</v>
      </c>
    </row>
    <row r="538" spans="1:16">
      <c r="A538" s="34" t="s">
        <v>1239</v>
      </c>
      <c r="B538" s="33" t="s">
        <v>29</v>
      </c>
      <c r="C538" s="34" t="s">
        <v>1240</v>
      </c>
      <c r="D538" s="60">
        <v>7786.43</v>
      </c>
      <c r="E538" s="60"/>
      <c r="F538" s="60">
        <v>15572.86</v>
      </c>
      <c r="G538" s="60">
        <v>7786.43</v>
      </c>
      <c r="H538" s="60">
        <v>0</v>
      </c>
      <c r="I538" s="56">
        <v>15572.86</v>
      </c>
      <c r="J538" s="60">
        <v>7786.43</v>
      </c>
      <c r="K538" s="60">
        <v>20207.7</v>
      </c>
      <c r="L538" s="60"/>
      <c r="M538" s="60"/>
      <c r="N538" s="60"/>
      <c r="O538" s="60"/>
      <c r="P538" s="56">
        <f>SUM(D538:O538)</f>
        <v>74712.710000000006</v>
      </c>
    </row>
    <row r="539" spans="1:16">
      <c r="A539" s="34" t="s">
        <v>1241</v>
      </c>
      <c r="B539" s="33" t="s">
        <v>29</v>
      </c>
      <c r="C539" s="34" t="s">
        <v>1242</v>
      </c>
      <c r="D539" s="60"/>
      <c r="E539" s="60">
        <v>120</v>
      </c>
      <c r="F539" s="60">
        <v>0</v>
      </c>
      <c r="G539" s="60">
        <v>0</v>
      </c>
      <c r="H539" s="60">
        <v>378</v>
      </c>
      <c r="I539" s="56">
        <v>0</v>
      </c>
      <c r="J539" s="60">
        <v>0</v>
      </c>
      <c r="K539" s="60">
        <v>151.19999999999999</v>
      </c>
      <c r="L539" s="60"/>
      <c r="M539" s="60"/>
      <c r="N539" s="60"/>
      <c r="O539" s="60"/>
      <c r="P539" s="56">
        <f>SUM(D539:O539)</f>
        <v>649.20000000000005</v>
      </c>
    </row>
    <row r="540" spans="1:16">
      <c r="A540" s="34" t="s">
        <v>1243</v>
      </c>
      <c r="B540" s="33" t="s">
        <v>29</v>
      </c>
      <c r="C540" s="34" t="s">
        <v>1238</v>
      </c>
      <c r="D540" s="60">
        <v>37848.839999999997</v>
      </c>
      <c r="E540" s="60">
        <v>53236.89</v>
      </c>
      <c r="F540" s="60">
        <v>23256.37</v>
      </c>
      <c r="G540" s="60">
        <v>79977.06</v>
      </c>
      <c r="H540" s="60">
        <v>27953.62</v>
      </c>
      <c r="I540" s="56">
        <v>38936.86</v>
      </c>
      <c r="J540" s="60">
        <v>5329.88</v>
      </c>
      <c r="K540" s="60">
        <v>28965.56</v>
      </c>
      <c r="L540" s="60"/>
      <c r="M540" s="60"/>
      <c r="N540" s="60"/>
      <c r="O540" s="60"/>
      <c r="P540" s="56">
        <f>SUM(D540:O540)</f>
        <v>295505.07999999996</v>
      </c>
    </row>
    <row r="541" spans="1:16">
      <c r="A541" s="21" t="s">
        <v>1244</v>
      </c>
      <c r="B541" s="23"/>
      <c r="C541" s="22" t="s">
        <v>1245</v>
      </c>
      <c r="D541" s="60">
        <f>SUM(D542:D543)</f>
        <v>5121.84</v>
      </c>
      <c r="E541" s="60">
        <f t="shared" ref="E541:P541" si="218">SUM(E542:E543)</f>
        <v>400</v>
      </c>
      <c r="F541" s="60">
        <f t="shared" si="218"/>
        <v>400</v>
      </c>
      <c r="G541" s="60">
        <f>SUM(G542:G543)</f>
        <v>340</v>
      </c>
      <c r="H541" s="60">
        <f t="shared" si="218"/>
        <v>200</v>
      </c>
      <c r="I541" s="60">
        <f t="shared" si="218"/>
        <v>200</v>
      </c>
      <c r="J541" s="60">
        <f t="shared" si="218"/>
        <v>2195.4899999999998</v>
      </c>
      <c r="K541" s="60">
        <f t="shared" si="218"/>
        <v>983.31</v>
      </c>
      <c r="L541" s="60">
        <f t="shared" si="218"/>
        <v>1000</v>
      </c>
      <c r="M541" s="60">
        <f t="shared" si="218"/>
        <v>1000</v>
      </c>
      <c r="N541" s="60">
        <f t="shared" si="218"/>
        <v>1000</v>
      </c>
      <c r="O541" s="60">
        <f t="shared" si="218"/>
        <v>959.36</v>
      </c>
      <c r="P541" s="60">
        <f t="shared" si="218"/>
        <v>13800</v>
      </c>
    </row>
    <row r="542" spans="1:16">
      <c r="A542" s="21" t="s">
        <v>1246</v>
      </c>
      <c r="B542" s="23" t="s">
        <v>173</v>
      </c>
      <c r="C542" s="22" t="s">
        <v>1247</v>
      </c>
      <c r="D542" s="60">
        <v>5121.84</v>
      </c>
      <c r="E542" s="60">
        <v>400</v>
      </c>
      <c r="F542" s="60">
        <v>400</v>
      </c>
      <c r="G542" s="60">
        <v>340</v>
      </c>
      <c r="H542" s="60">
        <v>200</v>
      </c>
      <c r="I542" s="56">
        <v>200</v>
      </c>
      <c r="J542" s="60">
        <v>2195.4899999999998</v>
      </c>
      <c r="K542" s="60">
        <v>983.31</v>
      </c>
      <c r="L542" s="60">
        <v>1000</v>
      </c>
      <c r="M542" s="60">
        <f>L542</f>
        <v>1000</v>
      </c>
      <c r="N542" s="60">
        <f>M542</f>
        <v>1000</v>
      </c>
      <c r="O542" s="60">
        <v>959.36</v>
      </c>
      <c r="P542" s="56">
        <f>SUM(D542:O542)</f>
        <v>13800</v>
      </c>
    </row>
    <row r="543" spans="1:16">
      <c r="A543" s="21" t="s">
        <v>1248</v>
      </c>
      <c r="B543" s="23" t="s">
        <v>173</v>
      </c>
      <c r="C543" s="22" t="s">
        <v>1249</v>
      </c>
      <c r="D543" s="60">
        <v>0</v>
      </c>
      <c r="E543" s="60"/>
      <c r="F543" s="60"/>
      <c r="G543" s="60"/>
      <c r="H543" s="60">
        <v>0</v>
      </c>
      <c r="I543" s="56">
        <v>0</v>
      </c>
      <c r="J543" s="60">
        <v>0</v>
      </c>
      <c r="K543" s="60">
        <v>0</v>
      </c>
      <c r="L543" s="60"/>
      <c r="M543" s="60"/>
      <c r="N543" s="60"/>
      <c r="O543" s="60"/>
      <c r="P543" s="56">
        <f>SUM(D543:O543)</f>
        <v>0</v>
      </c>
    </row>
    <row r="544" spans="1:16">
      <c r="A544" s="34" t="s">
        <v>1250</v>
      </c>
      <c r="B544" s="33" t="s">
        <v>29</v>
      </c>
      <c r="C544" s="34" t="s">
        <v>1245</v>
      </c>
      <c r="D544" s="60">
        <v>21349.47</v>
      </c>
      <c r="E544" s="60">
        <v>29419.32</v>
      </c>
      <c r="F544" s="60">
        <v>72670.929999999993</v>
      </c>
      <c r="G544" s="60">
        <v>23442.3</v>
      </c>
      <c r="H544" s="60">
        <v>45619.77</v>
      </c>
      <c r="I544" s="56">
        <v>27743.29</v>
      </c>
      <c r="J544" s="60">
        <v>34168.47</v>
      </c>
      <c r="K544" s="60">
        <v>22269.41</v>
      </c>
      <c r="L544" s="60"/>
      <c r="M544" s="60"/>
      <c r="N544" s="60"/>
      <c r="O544" s="60"/>
      <c r="P544" s="56">
        <f t="shared" ref="P544:P555" si="219">SUM(D544:O544)</f>
        <v>276682.95999999996</v>
      </c>
    </row>
    <row r="545" spans="1:16">
      <c r="A545" s="34" t="s">
        <v>1251</v>
      </c>
      <c r="B545" s="33" t="s">
        <v>218</v>
      </c>
      <c r="C545" s="34" t="s">
        <v>1252</v>
      </c>
      <c r="D545" s="60"/>
      <c r="E545" s="60"/>
      <c r="F545" s="60"/>
      <c r="G545" s="60"/>
      <c r="H545" s="60">
        <v>0</v>
      </c>
      <c r="I545" s="56">
        <v>0</v>
      </c>
      <c r="J545" s="60">
        <v>0</v>
      </c>
      <c r="K545" s="60"/>
      <c r="L545" s="60"/>
      <c r="M545" s="60"/>
      <c r="N545" s="60"/>
      <c r="O545" s="60"/>
      <c r="P545" s="56">
        <f t="shared" si="219"/>
        <v>0</v>
      </c>
    </row>
    <row r="546" spans="1:16">
      <c r="A546" s="34" t="s">
        <v>1253</v>
      </c>
      <c r="B546" s="33" t="s">
        <v>482</v>
      </c>
      <c r="C546" s="34" t="s">
        <v>1254</v>
      </c>
      <c r="D546" s="60">
        <v>19.2</v>
      </c>
      <c r="E546" s="60"/>
      <c r="F546" s="60"/>
      <c r="G546" s="60"/>
      <c r="H546" s="60">
        <v>4.0599999999999996</v>
      </c>
      <c r="I546" s="56">
        <v>0</v>
      </c>
      <c r="J546" s="60"/>
      <c r="K546" s="60"/>
      <c r="L546" s="60"/>
      <c r="M546" s="60"/>
      <c r="N546" s="60"/>
      <c r="O546" s="60"/>
      <c r="P546" s="56">
        <f t="shared" si="219"/>
        <v>23.259999999999998</v>
      </c>
    </row>
    <row r="547" spans="1:16">
      <c r="A547" s="34" t="s">
        <v>1255</v>
      </c>
      <c r="B547" s="33" t="s">
        <v>494</v>
      </c>
      <c r="C547" s="34" t="s">
        <v>1256</v>
      </c>
      <c r="D547" s="60">
        <v>0</v>
      </c>
      <c r="E547" s="60"/>
      <c r="F547" s="60"/>
      <c r="G547" s="60"/>
      <c r="H547" s="60">
        <v>283.83999999999997</v>
      </c>
      <c r="I547" s="56">
        <v>0</v>
      </c>
      <c r="J547" s="60"/>
      <c r="K547" s="60"/>
      <c r="L547" s="60"/>
      <c r="M547" s="60"/>
      <c r="N547" s="60"/>
      <c r="O547" s="60"/>
      <c r="P547" s="56">
        <f t="shared" si="219"/>
        <v>283.83999999999997</v>
      </c>
    </row>
    <row r="548" spans="1:16">
      <c r="A548" s="34" t="s">
        <v>1257</v>
      </c>
      <c r="B548" s="33" t="s">
        <v>488</v>
      </c>
      <c r="C548" s="34" t="s">
        <v>1258</v>
      </c>
      <c r="D548" s="60">
        <v>8110.48</v>
      </c>
      <c r="E548" s="60">
        <v>248</v>
      </c>
      <c r="F548" s="60"/>
      <c r="G548" s="60"/>
      <c r="H548" s="60">
        <v>-6671.5</v>
      </c>
      <c r="I548" s="56">
        <v>0</v>
      </c>
      <c r="J548" s="60"/>
      <c r="K548" s="60"/>
      <c r="L548" s="60"/>
      <c r="M548" s="60"/>
      <c r="N548" s="60"/>
      <c r="O548" s="60"/>
      <c r="P548" s="56">
        <f t="shared" si="219"/>
        <v>1686.9799999999996</v>
      </c>
    </row>
    <row r="549" spans="1:16">
      <c r="A549" s="34" t="s">
        <v>1259</v>
      </c>
      <c r="B549" s="33" t="s">
        <v>506</v>
      </c>
      <c r="C549" s="34" t="s">
        <v>1260</v>
      </c>
      <c r="D549" s="60">
        <v>0</v>
      </c>
      <c r="E549" s="60"/>
      <c r="F549" s="60"/>
      <c r="G549" s="60"/>
      <c r="H549" s="60">
        <v>6383.6</v>
      </c>
      <c r="I549" s="56">
        <v>0</v>
      </c>
      <c r="J549" s="60"/>
      <c r="K549" s="60"/>
      <c r="L549" s="60"/>
      <c r="M549" s="60"/>
      <c r="N549" s="60"/>
      <c r="O549" s="60"/>
      <c r="P549" s="56">
        <f t="shared" si="219"/>
        <v>6383.6</v>
      </c>
    </row>
    <row r="550" spans="1:16">
      <c r="A550" s="34" t="s">
        <v>1261</v>
      </c>
      <c r="B550" s="33" t="s">
        <v>367</v>
      </c>
      <c r="C550" s="34" t="s">
        <v>1262</v>
      </c>
      <c r="D550" s="60"/>
      <c r="E550" s="60"/>
      <c r="F550" s="60"/>
      <c r="G550" s="60"/>
      <c r="H550" s="60"/>
      <c r="I550" s="56"/>
      <c r="J550" s="60"/>
      <c r="K550" s="60"/>
      <c r="L550" s="60"/>
      <c r="M550" s="60"/>
      <c r="N550" s="60"/>
      <c r="O550" s="60"/>
      <c r="P550" s="56">
        <f t="shared" si="219"/>
        <v>0</v>
      </c>
    </row>
    <row r="551" spans="1:16">
      <c r="A551" s="34" t="s">
        <v>1263</v>
      </c>
      <c r="B551" s="33" t="s">
        <v>260</v>
      </c>
      <c r="C551" s="34" t="s">
        <v>1264</v>
      </c>
      <c r="D551" s="60"/>
      <c r="E551" s="60"/>
      <c r="F551" s="60"/>
      <c r="G551" s="60"/>
      <c r="H551" s="60"/>
      <c r="I551" s="56">
        <v>366.85</v>
      </c>
      <c r="J551" s="60"/>
      <c r="K551" s="60"/>
      <c r="L551" s="60"/>
      <c r="M551" s="60"/>
      <c r="N551" s="60"/>
      <c r="O551" s="60"/>
      <c r="P551" s="56">
        <f t="shared" si="219"/>
        <v>366.85</v>
      </c>
    </row>
    <row r="552" spans="1:16">
      <c r="A552" s="34" t="s">
        <v>1265</v>
      </c>
      <c r="B552" s="33" t="s">
        <v>447</v>
      </c>
      <c r="C552" s="34" t="s">
        <v>1266</v>
      </c>
      <c r="D552" s="60"/>
      <c r="E552" s="60"/>
      <c r="F552" s="60"/>
      <c r="G552" s="60"/>
      <c r="H552" s="60"/>
      <c r="I552" s="56"/>
      <c r="J552" s="60"/>
      <c r="K552" s="60"/>
      <c r="L552" s="60"/>
      <c r="M552" s="60"/>
      <c r="N552" s="60"/>
      <c r="O552" s="60"/>
      <c r="P552" s="56">
        <f t="shared" si="219"/>
        <v>0</v>
      </c>
    </row>
    <row r="553" spans="1:16">
      <c r="A553" s="34" t="s">
        <v>1267</v>
      </c>
      <c r="B553" s="33" t="s">
        <v>123</v>
      </c>
      <c r="C553" s="34" t="s">
        <v>1268</v>
      </c>
      <c r="D553" s="60"/>
      <c r="E553" s="60"/>
      <c r="F553" s="60"/>
      <c r="G553" s="60"/>
      <c r="H553" s="60"/>
      <c r="I553" s="56">
        <v>283276.09000000003</v>
      </c>
      <c r="J553" s="60"/>
      <c r="K553" s="60">
        <v>63372</v>
      </c>
      <c r="L553" s="60"/>
      <c r="M553" s="60"/>
      <c r="N553" s="60"/>
      <c r="O553" s="60"/>
      <c r="P553" s="56">
        <f t="shared" si="219"/>
        <v>346648.09</v>
      </c>
    </row>
    <row r="554" spans="1:16">
      <c r="A554" s="34" t="s">
        <v>1269</v>
      </c>
      <c r="B554" s="33" t="s">
        <v>485</v>
      </c>
      <c r="C554" s="34" t="s">
        <v>1270</v>
      </c>
      <c r="D554" s="60"/>
      <c r="E554" s="60"/>
      <c r="F554" s="60"/>
      <c r="G554" s="60">
        <v>1825.01</v>
      </c>
      <c r="H554" s="60">
        <v>1865.5</v>
      </c>
      <c r="I554" s="56">
        <v>0</v>
      </c>
      <c r="J554" s="60"/>
      <c r="K554" s="60"/>
      <c r="L554" s="60"/>
      <c r="M554" s="60"/>
      <c r="N554" s="60"/>
      <c r="O554" s="60"/>
      <c r="P554" s="56">
        <f t="shared" si="219"/>
        <v>3690.51</v>
      </c>
    </row>
    <row r="555" spans="1:16">
      <c r="A555" s="34" t="s">
        <v>1271</v>
      </c>
      <c r="B555" s="33" t="s">
        <v>271</v>
      </c>
      <c r="C555" s="34" t="s">
        <v>1272</v>
      </c>
      <c r="D555" s="60"/>
      <c r="E555" s="60"/>
      <c r="F555" s="60"/>
      <c r="G555" s="60"/>
      <c r="H555" s="60">
        <v>127.5</v>
      </c>
      <c r="I555" s="56">
        <v>0</v>
      </c>
      <c r="J555" s="60"/>
      <c r="K555" s="60"/>
      <c r="L555" s="60"/>
      <c r="M555" s="60"/>
      <c r="N555" s="60"/>
      <c r="O555" s="60"/>
      <c r="P555" s="56">
        <f t="shared" si="219"/>
        <v>127.5</v>
      </c>
    </row>
    <row r="556" spans="1:16">
      <c r="A556" s="47" t="s">
        <v>1273</v>
      </c>
      <c r="B556" s="33"/>
      <c r="C556" s="47" t="s">
        <v>1274</v>
      </c>
      <c r="D556" s="46">
        <f t="shared" ref="D556:O556" si="220">SUM(D557+D573)</f>
        <v>850948.61999999988</v>
      </c>
      <c r="E556" s="46">
        <f t="shared" ref="E556:J556" si="221">SUM(E557+E573)</f>
        <v>520422.89999999997</v>
      </c>
      <c r="F556" s="46">
        <f t="shared" si="221"/>
        <v>606177.88</v>
      </c>
      <c r="G556" s="46">
        <f t="shared" si="221"/>
        <v>499073.54</v>
      </c>
      <c r="H556" s="46">
        <f t="shared" si="221"/>
        <v>499798.91000000003</v>
      </c>
      <c r="I556" s="46">
        <f t="shared" si="221"/>
        <v>333038.2</v>
      </c>
      <c r="J556" s="46">
        <f t="shared" si="221"/>
        <v>1297497.5900000003</v>
      </c>
      <c r="K556" s="46">
        <f t="shared" si="220"/>
        <v>333427.46000000008</v>
      </c>
      <c r="L556" s="46">
        <f t="shared" si="220"/>
        <v>332800</v>
      </c>
      <c r="M556" s="46">
        <f t="shared" si="220"/>
        <v>332800</v>
      </c>
      <c r="N556" s="46">
        <f t="shared" si="220"/>
        <v>332800</v>
      </c>
      <c r="O556" s="46">
        <f t="shared" si="220"/>
        <v>332800</v>
      </c>
      <c r="P556" s="46">
        <f>SUM(P557+P573)</f>
        <v>6271585.0999999996</v>
      </c>
    </row>
    <row r="557" spans="1:16">
      <c r="A557" s="49" t="s">
        <v>1275</v>
      </c>
      <c r="B557" s="33"/>
      <c r="C557" s="49" t="s">
        <v>1276</v>
      </c>
      <c r="D557" s="51">
        <f t="shared" ref="D557:I557" si="222">SUM(D558+D562+D567)</f>
        <v>840092.84999999986</v>
      </c>
      <c r="E557" s="51">
        <f>SUM(E558+E562+E567)</f>
        <v>516121.24</v>
      </c>
      <c r="F557" s="51">
        <f>SUM(F558+F562+F567)</f>
        <v>597650.6</v>
      </c>
      <c r="G557" s="51">
        <f>SUM(G558+G562+G567)</f>
        <v>494611.36</v>
      </c>
      <c r="H557" s="51">
        <f t="shared" si="222"/>
        <v>484104.88</v>
      </c>
      <c r="I557" s="51">
        <f t="shared" si="222"/>
        <v>326176.53000000003</v>
      </c>
      <c r="J557" s="51">
        <f>SUM(J558+J562+J567+J566)</f>
        <v>1283696.9800000002</v>
      </c>
      <c r="K557" s="51">
        <f t="shared" ref="K557:P557" si="223">SUM(K558+K562+K567+K566)</f>
        <v>322864.44000000006</v>
      </c>
      <c r="L557" s="51">
        <f t="shared" si="223"/>
        <v>332800</v>
      </c>
      <c r="M557" s="51">
        <f t="shared" si="223"/>
        <v>332800</v>
      </c>
      <c r="N557" s="51">
        <f t="shared" si="223"/>
        <v>332800</v>
      </c>
      <c r="O557" s="51">
        <f t="shared" si="223"/>
        <v>332800</v>
      </c>
      <c r="P557" s="51">
        <f t="shared" si="223"/>
        <v>6196518.8799999999</v>
      </c>
    </row>
    <row r="558" spans="1:16" ht="23.25" customHeight="1">
      <c r="A558" s="52" t="s">
        <v>1277</v>
      </c>
      <c r="B558" s="33"/>
      <c r="C558" s="57" t="s">
        <v>1278</v>
      </c>
      <c r="D558" s="58">
        <f t="shared" ref="D558:O558" si="224">SUM(D559:D561)</f>
        <v>723991.65999999992</v>
      </c>
      <c r="E558" s="58">
        <f>SUM(E559:E561)</f>
        <v>425988.11</v>
      </c>
      <c r="F558" s="58">
        <f>SUM(F559:F561)</f>
        <v>459527.85000000003</v>
      </c>
      <c r="G558" s="58">
        <f>SUM(G559:G561)</f>
        <v>379935.91000000003</v>
      </c>
      <c r="H558" s="58">
        <f t="shared" si="224"/>
        <v>370320.26999999996</v>
      </c>
      <c r="I558" s="58">
        <f t="shared" si="224"/>
        <v>228535.52</v>
      </c>
      <c r="J558" s="58">
        <f t="shared" si="224"/>
        <v>263548.78000000003</v>
      </c>
      <c r="K558" s="58">
        <f t="shared" si="224"/>
        <v>237088.66000000003</v>
      </c>
      <c r="L558" s="58">
        <f t="shared" si="224"/>
        <v>243000</v>
      </c>
      <c r="M558" s="58">
        <f t="shared" si="224"/>
        <v>243000</v>
      </c>
      <c r="N558" s="58">
        <f t="shared" si="224"/>
        <v>243000</v>
      </c>
      <c r="O558" s="58">
        <f t="shared" si="224"/>
        <v>243000</v>
      </c>
      <c r="P558" s="58">
        <f>SUM(P559:P561)</f>
        <v>4060936.76</v>
      </c>
    </row>
    <row r="559" spans="1:16">
      <c r="A559" s="34" t="s">
        <v>1279</v>
      </c>
      <c r="B559" s="33" t="s">
        <v>29</v>
      </c>
      <c r="C559" s="34" t="s">
        <v>1280</v>
      </c>
      <c r="D559" s="60">
        <v>434365.98</v>
      </c>
      <c r="E559" s="60">
        <v>255572.09</v>
      </c>
      <c r="F559" s="60">
        <v>275698.01</v>
      </c>
      <c r="G559" s="60">
        <v>227944.45</v>
      </c>
      <c r="H559" s="60">
        <v>222173.46</v>
      </c>
      <c r="I559" s="56">
        <v>137102.21</v>
      </c>
      <c r="J559" s="60">
        <v>158110.25</v>
      </c>
      <c r="K559" s="60">
        <v>142237.20000000001</v>
      </c>
      <c r="L559" s="60">
        <v>145800</v>
      </c>
      <c r="M559" s="60">
        <f>L559</f>
        <v>145800</v>
      </c>
      <c r="N559" s="60">
        <f>M559</f>
        <v>145800</v>
      </c>
      <c r="O559" s="60">
        <f>N559</f>
        <v>145800</v>
      </c>
      <c r="P559" s="56">
        <f>SUM(D559:O559)</f>
        <v>2436403.65</v>
      </c>
    </row>
    <row r="560" spans="1:16">
      <c r="A560" s="34" t="s">
        <v>1281</v>
      </c>
      <c r="B560" s="33" t="s">
        <v>32</v>
      </c>
      <c r="C560" s="34" t="s">
        <v>1282</v>
      </c>
      <c r="D560" s="60">
        <v>181017.34</v>
      </c>
      <c r="E560" s="60">
        <v>106513.02</v>
      </c>
      <c r="F560" s="60">
        <v>114897.71</v>
      </c>
      <c r="G560" s="60">
        <v>94997.64</v>
      </c>
      <c r="H560" s="60">
        <v>92595.89</v>
      </c>
      <c r="I560" s="56">
        <v>57148.81</v>
      </c>
      <c r="J560" s="60">
        <v>65901</v>
      </c>
      <c r="K560" s="60">
        <v>59284.79</v>
      </c>
      <c r="L560" s="60">
        <v>60750</v>
      </c>
      <c r="M560" s="60">
        <f t="shared" ref="M560:O561" si="225">L560</f>
        <v>60750</v>
      </c>
      <c r="N560" s="60">
        <f t="shared" si="225"/>
        <v>60750</v>
      </c>
      <c r="O560" s="60">
        <f t="shared" si="225"/>
        <v>60750</v>
      </c>
      <c r="P560" s="56">
        <f>SUM(D560:O560)</f>
        <v>1015356.2</v>
      </c>
    </row>
    <row r="561" spans="1:16">
      <c r="A561" s="34" t="s">
        <v>1283</v>
      </c>
      <c r="B561" s="33" t="s">
        <v>35</v>
      </c>
      <c r="C561" s="34" t="s">
        <v>1284</v>
      </c>
      <c r="D561" s="60">
        <v>108608.34</v>
      </c>
      <c r="E561" s="60">
        <v>63903</v>
      </c>
      <c r="F561" s="60">
        <v>68932.13</v>
      </c>
      <c r="G561" s="60">
        <v>56993.82</v>
      </c>
      <c r="H561" s="60">
        <v>55550.92</v>
      </c>
      <c r="I561" s="56">
        <v>34284.5</v>
      </c>
      <c r="J561" s="60">
        <v>39537.53</v>
      </c>
      <c r="K561" s="60">
        <v>35566.67</v>
      </c>
      <c r="L561" s="60">
        <v>36450</v>
      </c>
      <c r="M561" s="60">
        <f t="shared" si="225"/>
        <v>36450</v>
      </c>
      <c r="N561" s="60">
        <f t="shared" si="225"/>
        <v>36450</v>
      </c>
      <c r="O561" s="60">
        <f t="shared" si="225"/>
        <v>36450</v>
      </c>
      <c r="P561" s="56">
        <f>SUM(D561:O561)</f>
        <v>609176.90999999992</v>
      </c>
    </row>
    <row r="562" spans="1:16">
      <c r="A562" s="52" t="s">
        <v>1285</v>
      </c>
      <c r="B562" s="33"/>
      <c r="C562" s="52" t="s">
        <v>1286</v>
      </c>
      <c r="D562" s="58">
        <f t="shared" ref="D562:O562" si="226">SUM(D563:D565)</f>
        <v>17727.939999999999</v>
      </c>
      <c r="E562" s="58">
        <f t="shared" si="226"/>
        <v>23888.55</v>
      </c>
      <c r="F562" s="58">
        <f t="shared" si="226"/>
        <v>49177.67</v>
      </c>
      <c r="G562" s="58">
        <f t="shared" si="226"/>
        <v>34983.479999999996</v>
      </c>
      <c r="H562" s="58">
        <f t="shared" si="226"/>
        <v>25491.47</v>
      </c>
      <c r="I562" s="58">
        <f>SUM(I563:I565)</f>
        <v>27673.57</v>
      </c>
      <c r="J562" s="58">
        <f>SUM(J563:J565)</f>
        <v>945481.88</v>
      </c>
      <c r="K562" s="58">
        <f t="shared" si="226"/>
        <v>18131.97</v>
      </c>
      <c r="L562" s="58">
        <f t="shared" si="226"/>
        <v>22000</v>
      </c>
      <c r="M562" s="58">
        <f t="shared" si="226"/>
        <v>22000</v>
      </c>
      <c r="N562" s="58">
        <f t="shared" si="226"/>
        <v>22000</v>
      </c>
      <c r="O562" s="58">
        <f t="shared" si="226"/>
        <v>22000</v>
      </c>
      <c r="P562" s="58">
        <f>SUM(P563:P565)</f>
        <v>1230556.53</v>
      </c>
    </row>
    <row r="563" spans="1:16">
      <c r="A563" s="34" t="s">
        <v>1287</v>
      </c>
      <c r="B563" s="33" t="s">
        <v>29</v>
      </c>
      <c r="C563" s="34" t="s">
        <v>1288</v>
      </c>
      <c r="D563" s="60">
        <v>10636.42</v>
      </c>
      <c r="E563" s="60">
        <v>14332.19</v>
      </c>
      <c r="F563" s="60">
        <v>29505.95</v>
      </c>
      <c r="G563" s="60">
        <v>20989.39</v>
      </c>
      <c r="H563" s="60">
        <v>15294.23</v>
      </c>
      <c r="I563" s="56">
        <v>16603.66</v>
      </c>
      <c r="J563" s="60">
        <v>567288.55000000005</v>
      </c>
      <c r="K563" s="60">
        <v>10878.92</v>
      </c>
      <c r="L563" s="60">
        <v>13200</v>
      </c>
      <c r="M563" s="60">
        <f>L563</f>
        <v>13200</v>
      </c>
      <c r="N563" s="60">
        <f>M563</f>
        <v>13200</v>
      </c>
      <c r="O563" s="60">
        <f>N563</f>
        <v>13200</v>
      </c>
      <c r="P563" s="56">
        <f>SUM(D563:O563)</f>
        <v>738329.31</v>
      </c>
    </row>
    <row r="564" spans="1:16">
      <c r="A564" s="34" t="s">
        <v>1289</v>
      </c>
      <c r="B564" s="33" t="s">
        <v>32</v>
      </c>
      <c r="C564" s="34" t="s">
        <v>1290</v>
      </c>
      <c r="D564" s="60">
        <v>4432.3100000000004</v>
      </c>
      <c r="E564" s="60">
        <v>5972.91</v>
      </c>
      <c r="F564" s="60">
        <v>12294.91</v>
      </c>
      <c r="G564" s="60">
        <v>8746.5499999999993</v>
      </c>
      <c r="H564" s="60">
        <v>6373.43</v>
      </c>
      <c r="I564" s="56">
        <v>6918.68</v>
      </c>
      <c r="J564" s="60">
        <v>236370.94</v>
      </c>
      <c r="K564" s="60">
        <v>4533.16</v>
      </c>
      <c r="L564" s="60">
        <v>5500</v>
      </c>
      <c r="M564" s="60">
        <f t="shared" ref="M564:O565" si="227">L564</f>
        <v>5500</v>
      </c>
      <c r="N564" s="60">
        <f t="shared" si="227"/>
        <v>5500</v>
      </c>
      <c r="O564" s="60">
        <f t="shared" si="227"/>
        <v>5500</v>
      </c>
      <c r="P564" s="56">
        <f>SUM(D564:O564)</f>
        <v>307642.88999999996</v>
      </c>
    </row>
    <row r="565" spans="1:16">
      <c r="A565" s="34" t="s">
        <v>1291</v>
      </c>
      <c r="B565" s="33" t="s">
        <v>35</v>
      </c>
      <c r="C565" s="34" t="s">
        <v>1292</v>
      </c>
      <c r="D565" s="60">
        <v>2659.21</v>
      </c>
      <c r="E565" s="60">
        <v>3583.45</v>
      </c>
      <c r="F565" s="60">
        <v>7376.81</v>
      </c>
      <c r="G565" s="60">
        <v>5247.54</v>
      </c>
      <c r="H565" s="60">
        <v>3823.81</v>
      </c>
      <c r="I565" s="56">
        <v>4151.2299999999996</v>
      </c>
      <c r="J565" s="60">
        <v>141822.39000000001</v>
      </c>
      <c r="K565" s="60">
        <v>2719.89</v>
      </c>
      <c r="L565" s="60">
        <v>3300</v>
      </c>
      <c r="M565" s="60">
        <f t="shared" si="227"/>
        <v>3300</v>
      </c>
      <c r="N565" s="60">
        <f t="shared" si="227"/>
        <v>3300</v>
      </c>
      <c r="O565" s="60">
        <f t="shared" si="227"/>
        <v>3300</v>
      </c>
      <c r="P565" s="56">
        <f>SUM(D565:O565)</f>
        <v>184584.33000000002</v>
      </c>
    </row>
    <row r="566" spans="1:16">
      <c r="A566" s="52" t="s">
        <v>1293</v>
      </c>
      <c r="B566" s="33" t="s">
        <v>123</v>
      </c>
      <c r="C566" s="52" t="s">
        <v>1294</v>
      </c>
      <c r="D566" s="58"/>
      <c r="E566" s="58"/>
      <c r="F566" s="58">
        <v>0</v>
      </c>
      <c r="G566" s="58">
        <v>0</v>
      </c>
      <c r="H566" s="58">
        <v>0</v>
      </c>
      <c r="I566" s="58">
        <v>0</v>
      </c>
      <c r="J566" s="58">
        <v>2977.75</v>
      </c>
      <c r="K566" s="58">
        <v>2933.2</v>
      </c>
      <c r="L566" s="58"/>
      <c r="M566" s="58"/>
      <c r="N566" s="58"/>
      <c r="O566" s="58"/>
      <c r="P566" s="56">
        <f>SUM(D566:O566)</f>
        <v>5910.95</v>
      </c>
    </row>
    <row r="567" spans="1:16">
      <c r="A567" s="52" t="s">
        <v>1295</v>
      </c>
      <c r="B567" s="33"/>
      <c r="C567" s="52" t="s">
        <v>1296</v>
      </c>
      <c r="D567" s="58">
        <f>D568</f>
        <v>98373.25</v>
      </c>
      <c r="E567" s="58">
        <f>E568</f>
        <v>66244.580000000016</v>
      </c>
      <c r="F567" s="58">
        <f>F568</f>
        <v>88945.08</v>
      </c>
      <c r="G567" s="58">
        <f t="shared" ref="G567:P567" si="228">G568</f>
        <v>79691.969999999987</v>
      </c>
      <c r="H567" s="58">
        <f t="shared" si="228"/>
        <v>88293.14</v>
      </c>
      <c r="I567" s="58">
        <f t="shared" si="228"/>
        <v>69967.44</v>
      </c>
      <c r="J567" s="58">
        <f t="shared" si="228"/>
        <v>71688.570000000007</v>
      </c>
      <c r="K567" s="58">
        <f t="shared" si="228"/>
        <v>64710.61</v>
      </c>
      <c r="L567" s="58">
        <f t="shared" si="228"/>
        <v>67800</v>
      </c>
      <c r="M567" s="58">
        <f t="shared" si="228"/>
        <v>67800</v>
      </c>
      <c r="N567" s="58">
        <f t="shared" si="228"/>
        <v>67800</v>
      </c>
      <c r="O567" s="58">
        <f t="shared" si="228"/>
        <v>67800</v>
      </c>
      <c r="P567" s="58">
        <f t="shared" si="228"/>
        <v>899114.6399999999</v>
      </c>
    </row>
    <row r="568" spans="1:16">
      <c r="A568" s="52" t="s">
        <v>1297</v>
      </c>
      <c r="B568" s="33"/>
      <c r="C568" s="52" t="s">
        <v>1298</v>
      </c>
      <c r="D568" s="58">
        <f>D569+D571</f>
        <v>98373.25</v>
      </c>
      <c r="E568" s="58">
        <f>SUM(E569:E572)</f>
        <v>66244.580000000016</v>
      </c>
      <c r="F568" s="58">
        <f t="shared" ref="F568:P568" si="229">SUM(F569:F572)</f>
        <v>88945.08</v>
      </c>
      <c r="G568" s="58">
        <f t="shared" si="229"/>
        <v>79691.969999999987</v>
      </c>
      <c r="H568" s="58">
        <f t="shared" si="229"/>
        <v>88293.14</v>
      </c>
      <c r="I568" s="58">
        <f t="shared" si="229"/>
        <v>69967.44</v>
      </c>
      <c r="J568" s="58">
        <f t="shared" si="229"/>
        <v>71688.570000000007</v>
      </c>
      <c r="K568" s="58">
        <f t="shared" si="229"/>
        <v>64710.61</v>
      </c>
      <c r="L568" s="58">
        <f t="shared" si="229"/>
        <v>67800</v>
      </c>
      <c r="M568" s="58">
        <f t="shared" si="229"/>
        <v>67800</v>
      </c>
      <c r="N568" s="58">
        <f t="shared" si="229"/>
        <v>67800</v>
      </c>
      <c r="O568" s="58">
        <f t="shared" si="229"/>
        <v>67800</v>
      </c>
      <c r="P568" s="58">
        <f t="shared" si="229"/>
        <v>899114.6399999999</v>
      </c>
    </row>
    <row r="569" spans="1:16">
      <c r="A569" s="34" t="s">
        <v>1299</v>
      </c>
      <c r="B569" s="33" t="s">
        <v>29</v>
      </c>
      <c r="C569" s="34" t="s">
        <v>1300</v>
      </c>
      <c r="D569" s="60">
        <v>35539.550000000003</v>
      </c>
      <c r="E569" s="60">
        <v>17982.97</v>
      </c>
      <c r="F569" s="60">
        <v>41859.11</v>
      </c>
      <c r="G569" s="60">
        <v>34680.47</v>
      </c>
      <c r="H569" s="60">
        <v>42337.21</v>
      </c>
      <c r="I569" s="56">
        <v>31748.43</v>
      </c>
      <c r="J569" s="60">
        <v>28108.81</v>
      </c>
      <c r="K569" s="60">
        <v>26716.85</v>
      </c>
      <c r="L569" s="60">
        <v>28800</v>
      </c>
      <c r="M569" s="60">
        <f>L569</f>
        <v>28800</v>
      </c>
      <c r="N569" s="60">
        <f>M569</f>
        <v>28800</v>
      </c>
      <c r="O569" s="60">
        <f>N569</f>
        <v>28800</v>
      </c>
      <c r="P569" s="56">
        <f>SUM(D569:O569)</f>
        <v>374173.4</v>
      </c>
    </row>
    <row r="570" spans="1:16">
      <c r="A570" s="34" t="s">
        <v>1301</v>
      </c>
      <c r="B570" s="33" t="s">
        <v>29</v>
      </c>
      <c r="C570" s="34" t="s">
        <v>1302</v>
      </c>
      <c r="D570" s="60">
        <v>0</v>
      </c>
      <c r="E570" s="60">
        <v>0</v>
      </c>
      <c r="F570" s="60">
        <v>0</v>
      </c>
      <c r="G570" s="60"/>
      <c r="H570" s="60"/>
      <c r="I570" s="56">
        <v>0</v>
      </c>
      <c r="J570" s="60">
        <v>0</v>
      </c>
      <c r="K570" s="60">
        <v>0</v>
      </c>
      <c r="L570" s="60"/>
      <c r="M570" s="60"/>
      <c r="N570" s="60"/>
      <c r="O570" s="60"/>
      <c r="P570" s="56">
        <f>SUM(D570:O570)</f>
        <v>0</v>
      </c>
    </row>
    <row r="571" spans="1:16">
      <c r="A571" s="34" t="s">
        <v>1303</v>
      </c>
      <c r="B571" s="33" t="s">
        <v>29</v>
      </c>
      <c r="C571" s="34" t="s">
        <v>1304</v>
      </c>
      <c r="D571" s="60">
        <v>62833.7</v>
      </c>
      <c r="E571" s="60">
        <v>48080.79</v>
      </c>
      <c r="F571" s="60">
        <v>42252.86</v>
      </c>
      <c r="G571" s="60">
        <v>41740.269999999997</v>
      </c>
      <c r="H571" s="60">
        <v>44693.15</v>
      </c>
      <c r="I571" s="56">
        <v>38219.01</v>
      </c>
      <c r="J571" s="60">
        <v>43579.76</v>
      </c>
      <c r="K571" s="60">
        <v>37993.760000000002</v>
      </c>
      <c r="L571" s="60">
        <v>39000</v>
      </c>
      <c r="M571" s="60">
        <f>L571</f>
        <v>39000</v>
      </c>
      <c r="N571" s="60">
        <f>M571</f>
        <v>39000</v>
      </c>
      <c r="O571" s="60">
        <f>N571</f>
        <v>39000</v>
      </c>
      <c r="P571" s="56">
        <f>SUM(D571:O571)</f>
        <v>515393.3</v>
      </c>
    </row>
    <row r="572" spans="1:16">
      <c r="A572" s="34" t="s">
        <v>1305</v>
      </c>
      <c r="B572" s="33" t="s">
        <v>224</v>
      </c>
      <c r="C572" s="34" t="s">
        <v>1306</v>
      </c>
      <c r="D572" s="60"/>
      <c r="E572" s="60">
        <v>180.82</v>
      </c>
      <c r="F572" s="60">
        <v>4833.1099999999997</v>
      </c>
      <c r="G572" s="60">
        <v>3271.23</v>
      </c>
      <c r="H572" s="60">
        <v>1262.78</v>
      </c>
      <c r="I572" s="56">
        <v>0</v>
      </c>
      <c r="J572" s="60">
        <v>0</v>
      </c>
      <c r="K572" s="60">
        <v>0</v>
      </c>
      <c r="L572" s="60"/>
      <c r="M572" s="60"/>
      <c r="N572" s="60"/>
      <c r="O572" s="60"/>
      <c r="P572" s="56">
        <f>SUM(D572:O572)</f>
        <v>9547.94</v>
      </c>
    </row>
    <row r="573" spans="1:16">
      <c r="A573" s="49" t="s">
        <v>1307</v>
      </c>
      <c r="B573" s="33"/>
      <c r="C573" s="49" t="s">
        <v>1308</v>
      </c>
      <c r="D573" s="51">
        <f>D577</f>
        <v>10855.77</v>
      </c>
      <c r="E573" s="51">
        <f>E577</f>
        <v>4301.66</v>
      </c>
      <c r="F573" s="51">
        <f>F577</f>
        <v>8527.2800000000007</v>
      </c>
      <c r="G573" s="51">
        <f>G577</f>
        <v>4462.18</v>
      </c>
      <c r="H573" s="51">
        <f>H577+H574</f>
        <v>15694.03</v>
      </c>
      <c r="I573" s="51">
        <f>I574+I577</f>
        <v>6861.67</v>
      </c>
      <c r="J573" s="51">
        <f t="shared" ref="J573:P573" si="230">J574+J577</f>
        <v>13800.61</v>
      </c>
      <c r="K573" s="51">
        <f t="shared" si="230"/>
        <v>10563.02</v>
      </c>
      <c r="L573" s="51">
        <f t="shared" si="230"/>
        <v>0</v>
      </c>
      <c r="M573" s="51">
        <f t="shared" si="230"/>
        <v>0</v>
      </c>
      <c r="N573" s="51">
        <f t="shared" si="230"/>
        <v>0</v>
      </c>
      <c r="O573" s="51">
        <f t="shared" si="230"/>
        <v>0</v>
      </c>
      <c r="P573" s="51">
        <f t="shared" si="230"/>
        <v>75066.22</v>
      </c>
    </row>
    <row r="574" spans="1:16">
      <c r="A574" s="52" t="s">
        <v>1309</v>
      </c>
      <c r="B574" s="33"/>
      <c r="C574" s="57" t="s">
        <v>1310</v>
      </c>
      <c r="D574" s="58"/>
      <c r="E574" s="58"/>
      <c r="F574" s="58"/>
      <c r="G574" s="58"/>
      <c r="H574" s="58">
        <f>H575</f>
        <v>2822.59</v>
      </c>
      <c r="I574" s="58">
        <f>I575</f>
        <v>2955.93</v>
      </c>
      <c r="J574" s="58">
        <f t="shared" ref="J574:P575" si="231">J575</f>
        <v>6926.45</v>
      </c>
      <c r="K574" s="58">
        <f t="shared" si="231"/>
        <v>2924.09</v>
      </c>
      <c r="L574" s="58">
        <f t="shared" si="231"/>
        <v>0</v>
      </c>
      <c r="M574" s="58">
        <f t="shared" si="231"/>
        <v>0</v>
      </c>
      <c r="N574" s="58">
        <f t="shared" si="231"/>
        <v>0</v>
      </c>
      <c r="O574" s="58">
        <f t="shared" si="231"/>
        <v>0</v>
      </c>
      <c r="P574" s="58">
        <f t="shared" si="231"/>
        <v>15629.060000000001</v>
      </c>
    </row>
    <row r="575" spans="1:16">
      <c r="A575" s="17" t="s">
        <v>1311</v>
      </c>
      <c r="B575" s="19"/>
      <c r="C575" s="18" t="s">
        <v>1312</v>
      </c>
      <c r="D575" s="51"/>
      <c r="E575" s="51"/>
      <c r="F575" s="51"/>
      <c r="G575" s="51"/>
      <c r="H575" s="51">
        <f>H576</f>
        <v>2822.59</v>
      </c>
      <c r="I575" s="51">
        <f>I576</f>
        <v>2955.93</v>
      </c>
      <c r="J575" s="51">
        <f t="shared" si="231"/>
        <v>6926.45</v>
      </c>
      <c r="K575" s="51">
        <f t="shared" si="231"/>
        <v>2924.09</v>
      </c>
      <c r="L575" s="51">
        <f t="shared" si="231"/>
        <v>0</v>
      </c>
      <c r="M575" s="51">
        <f t="shared" si="231"/>
        <v>0</v>
      </c>
      <c r="N575" s="51">
        <f t="shared" si="231"/>
        <v>0</v>
      </c>
      <c r="O575" s="51">
        <f t="shared" si="231"/>
        <v>0</v>
      </c>
      <c r="P575" s="51">
        <f t="shared" si="231"/>
        <v>15629.060000000001</v>
      </c>
    </row>
    <row r="576" spans="1:16">
      <c r="A576" s="34" t="s">
        <v>1313</v>
      </c>
      <c r="B576" s="33" t="s">
        <v>224</v>
      </c>
      <c r="C576" s="34" t="s">
        <v>1314</v>
      </c>
      <c r="D576" s="60"/>
      <c r="E576" s="60"/>
      <c r="F576" s="60"/>
      <c r="G576" s="60"/>
      <c r="H576" s="60">
        <v>2822.59</v>
      </c>
      <c r="I576" s="56">
        <v>2955.93</v>
      </c>
      <c r="J576" s="60">
        <v>6926.45</v>
      </c>
      <c r="K576" s="60">
        <v>2924.09</v>
      </c>
      <c r="L576" s="60"/>
      <c r="M576" s="60"/>
      <c r="N576" s="60"/>
      <c r="O576" s="60"/>
      <c r="P576" s="56">
        <f>SUM(D576:O576)</f>
        <v>15629.060000000001</v>
      </c>
    </row>
    <row r="577" spans="1:16">
      <c r="A577" s="52" t="s">
        <v>1315</v>
      </c>
      <c r="B577" s="33"/>
      <c r="C577" s="57" t="s">
        <v>1316</v>
      </c>
      <c r="D577" s="58">
        <f t="shared" ref="D577:O577" si="232">D578</f>
        <v>10855.77</v>
      </c>
      <c r="E577" s="58">
        <f t="shared" si="232"/>
        <v>4301.66</v>
      </c>
      <c r="F577" s="58">
        <f t="shared" si="232"/>
        <v>8527.2800000000007</v>
      </c>
      <c r="G577" s="58">
        <f t="shared" si="232"/>
        <v>4462.18</v>
      </c>
      <c r="H577" s="58">
        <f t="shared" si="232"/>
        <v>12871.44</v>
      </c>
      <c r="I577" s="58">
        <f>I578</f>
        <v>3905.74</v>
      </c>
      <c r="J577" s="58">
        <f t="shared" si="232"/>
        <v>6874.16</v>
      </c>
      <c r="K577" s="58">
        <f t="shared" si="232"/>
        <v>7638.93</v>
      </c>
      <c r="L577" s="58">
        <f t="shared" si="232"/>
        <v>0</v>
      </c>
      <c r="M577" s="58">
        <f t="shared" si="232"/>
        <v>0</v>
      </c>
      <c r="N577" s="58">
        <f t="shared" si="232"/>
        <v>0</v>
      </c>
      <c r="O577" s="58">
        <f t="shared" si="232"/>
        <v>0</v>
      </c>
      <c r="P577" s="58">
        <f>P578</f>
        <v>59437.159999999996</v>
      </c>
    </row>
    <row r="578" spans="1:16">
      <c r="A578" s="34" t="s">
        <v>1317</v>
      </c>
      <c r="B578" s="33"/>
      <c r="C578" s="34" t="s">
        <v>1318</v>
      </c>
      <c r="D578" s="60">
        <f>SUM(D579:D580)</f>
        <v>10855.77</v>
      </c>
      <c r="E578" s="60">
        <f>SUM(E579:E580)</f>
        <v>4301.66</v>
      </c>
      <c r="F578" s="60">
        <f>SUM(F579:F580)</f>
        <v>8527.2800000000007</v>
      </c>
      <c r="G578" s="60">
        <f>SUM(G579:G580)</f>
        <v>4462.18</v>
      </c>
      <c r="H578" s="60">
        <f>SUM(H579:H580)</f>
        <v>12871.44</v>
      </c>
      <c r="I578" s="60">
        <f t="shared" ref="I578:P578" si="233">SUM(I579:I580)</f>
        <v>3905.74</v>
      </c>
      <c r="J578" s="60">
        <f t="shared" si="233"/>
        <v>6874.16</v>
      </c>
      <c r="K578" s="60">
        <f t="shared" si="233"/>
        <v>7638.93</v>
      </c>
      <c r="L578" s="60">
        <f t="shared" si="233"/>
        <v>0</v>
      </c>
      <c r="M578" s="60">
        <f t="shared" si="233"/>
        <v>0</v>
      </c>
      <c r="N578" s="60">
        <f t="shared" si="233"/>
        <v>0</v>
      </c>
      <c r="O578" s="60">
        <f t="shared" si="233"/>
        <v>0</v>
      </c>
      <c r="P578" s="60">
        <f t="shared" si="233"/>
        <v>59437.159999999996</v>
      </c>
    </row>
    <row r="579" spans="1:16">
      <c r="A579" s="34" t="s">
        <v>1319</v>
      </c>
      <c r="B579" s="33" t="s">
        <v>545</v>
      </c>
      <c r="C579" s="34" t="s">
        <v>1320</v>
      </c>
      <c r="D579" s="60">
        <v>0</v>
      </c>
      <c r="E579" s="60">
        <v>0</v>
      </c>
      <c r="F579" s="60">
        <v>0</v>
      </c>
      <c r="G579" s="60">
        <v>0</v>
      </c>
      <c r="H579" s="60"/>
      <c r="I579" s="56">
        <v>0</v>
      </c>
      <c r="J579" s="60"/>
      <c r="K579" s="60"/>
      <c r="L579" s="60"/>
      <c r="M579" s="60"/>
      <c r="N579" s="60"/>
      <c r="O579" s="60"/>
      <c r="P579" s="56">
        <f>SUM(D579:O579)</f>
        <v>0</v>
      </c>
    </row>
    <row r="580" spans="1:16" ht="18">
      <c r="A580" s="34" t="s">
        <v>1321</v>
      </c>
      <c r="B580" s="33" t="s">
        <v>29</v>
      </c>
      <c r="C580" s="35" t="s">
        <v>1322</v>
      </c>
      <c r="D580" s="60">
        <v>10855.77</v>
      </c>
      <c r="E580" s="60">
        <v>4301.66</v>
      </c>
      <c r="F580" s="60">
        <v>8527.2800000000007</v>
      </c>
      <c r="G580" s="60">
        <v>4462.18</v>
      </c>
      <c r="H580" s="60">
        <v>12871.44</v>
      </c>
      <c r="I580" s="56">
        <v>3905.74</v>
      </c>
      <c r="J580" s="60">
        <v>6874.16</v>
      </c>
      <c r="K580" s="60">
        <v>7638.93</v>
      </c>
      <c r="L580" s="60"/>
      <c r="M580" s="60"/>
      <c r="N580" s="60"/>
      <c r="O580" s="60"/>
      <c r="P580" s="56">
        <f>SUM(D580:O580)</f>
        <v>59437.159999999996</v>
      </c>
    </row>
    <row r="581" spans="1:16">
      <c r="A581" s="47" t="s">
        <v>1323</v>
      </c>
      <c r="B581" s="33"/>
      <c r="C581" s="47" t="s">
        <v>1324</v>
      </c>
      <c r="D581" s="46">
        <f>SUM(D584)</f>
        <v>31400.09</v>
      </c>
      <c r="E581" s="46">
        <f>SUM(E584)</f>
        <v>21830.32</v>
      </c>
      <c r="F581" s="46">
        <f>SUM(F584)</f>
        <v>26694.44</v>
      </c>
      <c r="G581" s="46">
        <f>SUM(G582+G584)</f>
        <v>32933.1</v>
      </c>
      <c r="H581" s="46">
        <f>SUM(H582+H584)</f>
        <v>28764.58</v>
      </c>
      <c r="I581" s="46">
        <f t="shared" ref="I581:P581" si="234">SUM(I582+I584)</f>
        <v>12199.22</v>
      </c>
      <c r="J581" s="46">
        <f t="shared" si="234"/>
        <v>157355.85999999999</v>
      </c>
      <c r="K581" s="46">
        <f t="shared" si="234"/>
        <v>114209.18</v>
      </c>
      <c r="L581" s="46">
        <f t="shared" si="234"/>
        <v>1593.01</v>
      </c>
      <c r="M581" s="46">
        <f t="shared" si="234"/>
        <v>1593.01</v>
      </c>
      <c r="N581" s="46">
        <f t="shared" si="234"/>
        <v>1593.01</v>
      </c>
      <c r="O581" s="46">
        <f t="shared" si="234"/>
        <v>1490.41</v>
      </c>
      <c r="P581" s="46">
        <f t="shared" si="234"/>
        <v>431656.23</v>
      </c>
    </row>
    <row r="582" spans="1:16">
      <c r="A582" s="52" t="s">
        <v>1325</v>
      </c>
      <c r="B582" s="33"/>
      <c r="C582" s="57" t="s">
        <v>1326</v>
      </c>
      <c r="D582" s="58"/>
      <c r="E582" s="58"/>
      <c r="F582" s="58"/>
      <c r="G582" s="58">
        <f>G583</f>
        <v>0</v>
      </c>
      <c r="H582" s="58">
        <f>H583</f>
        <v>8732.43</v>
      </c>
      <c r="I582" s="58">
        <f t="shared" ref="I582:P582" si="235">I583</f>
        <v>701.83</v>
      </c>
      <c r="J582" s="58">
        <f t="shared" si="235"/>
        <v>150.43</v>
      </c>
      <c r="K582" s="58">
        <f t="shared" si="235"/>
        <v>0</v>
      </c>
      <c r="L582" s="58">
        <f t="shared" si="235"/>
        <v>0</v>
      </c>
      <c r="M582" s="58">
        <f t="shared" si="235"/>
        <v>0</v>
      </c>
      <c r="N582" s="58">
        <f t="shared" si="235"/>
        <v>0</v>
      </c>
      <c r="O582" s="58">
        <f t="shared" si="235"/>
        <v>0</v>
      </c>
      <c r="P582" s="58">
        <f t="shared" si="235"/>
        <v>9584.69</v>
      </c>
    </row>
    <row r="583" spans="1:16">
      <c r="A583" s="34" t="s">
        <v>1327</v>
      </c>
      <c r="B583" s="33" t="s">
        <v>29</v>
      </c>
      <c r="C583" s="34" t="s">
        <v>1328</v>
      </c>
      <c r="D583" s="60">
        <v>0</v>
      </c>
      <c r="E583" s="60"/>
      <c r="F583" s="60">
        <v>0</v>
      </c>
      <c r="G583" s="60"/>
      <c r="H583" s="60">
        <v>8732.43</v>
      </c>
      <c r="I583" s="60">
        <v>701.83</v>
      </c>
      <c r="J583" s="60">
        <v>150.43</v>
      </c>
      <c r="K583" s="60">
        <v>0</v>
      </c>
      <c r="L583" s="60"/>
      <c r="M583" s="60"/>
      <c r="N583" s="60"/>
      <c r="O583" s="60"/>
      <c r="P583" s="56">
        <f>SUM(D583:O583)</f>
        <v>9584.69</v>
      </c>
    </row>
    <row r="584" spans="1:16">
      <c r="A584" s="49" t="s">
        <v>1329</v>
      </c>
      <c r="B584" s="33"/>
      <c r="C584" s="49" t="s">
        <v>1330</v>
      </c>
      <c r="D584" s="51">
        <f>D585+D588+D589</f>
        <v>31400.09</v>
      </c>
      <c r="E584" s="51">
        <f t="shared" ref="E584:P584" si="236">E585+E588+E589</f>
        <v>21830.32</v>
      </c>
      <c r="F584" s="51">
        <f t="shared" si="236"/>
        <v>26694.44</v>
      </c>
      <c r="G584" s="51">
        <f t="shared" si="236"/>
        <v>32933.1</v>
      </c>
      <c r="H584" s="51">
        <f t="shared" si="236"/>
        <v>20032.150000000001</v>
      </c>
      <c r="I584" s="51">
        <f t="shared" si="236"/>
        <v>11497.39</v>
      </c>
      <c r="J584" s="51">
        <f t="shared" si="236"/>
        <v>157205.43</v>
      </c>
      <c r="K584" s="51">
        <f t="shared" si="236"/>
        <v>114209.18</v>
      </c>
      <c r="L584" s="51">
        <f t="shared" si="236"/>
        <v>1593.01</v>
      </c>
      <c r="M584" s="51">
        <f t="shared" si="236"/>
        <v>1593.01</v>
      </c>
      <c r="N584" s="51">
        <f t="shared" si="236"/>
        <v>1593.01</v>
      </c>
      <c r="O584" s="51">
        <f t="shared" si="236"/>
        <v>1490.41</v>
      </c>
      <c r="P584" s="51">
        <f t="shared" si="236"/>
        <v>422071.54</v>
      </c>
    </row>
    <row r="585" spans="1:16">
      <c r="A585" s="17" t="s">
        <v>1331</v>
      </c>
      <c r="B585" s="19"/>
      <c r="C585" s="18" t="s">
        <v>1332</v>
      </c>
      <c r="D585" s="51">
        <f>D586+D587</f>
        <v>6657.39</v>
      </c>
      <c r="E585" s="51">
        <f t="shared" ref="E585:P585" si="237">E586+E587</f>
        <v>4793.8599999999997</v>
      </c>
      <c r="F585" s="51">
        <f t="shared" si="237"/>
        <v>5677.87</v>
      </c>
      <c r="G585" s="51">
        <f t="shared" si="237"/>
        <v>4784.83</v>
      </c>
      <c r="H585" s="51">
        <f t="shared" si="237"/>
        <v>6260.6399999999994</v>
      </c>
      <c r="I585" s="51">
        <f t="shared" si="237"/>
        <v>-1383.4199999999998</v>
      </c>
      <c r="J585" s="51">
        <f t="shared" si="237"/>
        <v>7466.38</v>
      </c>
      <c r="K585" s="51">
        <f t="shared" si="237"/>
        <v>1503.01</v>
      </c>
      <c r="L585" s="51">
        <f t="shared" si="237"/>
        <v>1593.01</v>
      </c>
      <c r="M585" s="51">
        <f t="shared" si="237"/>
        <v>1593.01</v>
      </c>
      <c r="N585" s="51">
        <f t="shared" si="237"/>
        <v>1593.01</v>
      </c>
      <c r="O585" s="51">
        <f t="shared" si="237"/>
        <v>1490.41</v>
      </c>
      <c r="P585" s="51">
        <f t="shared" si="237"/>
        <v>42030.000000000007</v>
      </c>
    </row>
    <row r="586" spans="1:16">
      <c r="A586" s="21" t="s">
        <v>1333</v>
      </c>
      <c r="B586" s="23" t="s">
        <v>173</v>
      </c>
      <c r="C586" s="22" t="s">
        <v>1334</v>
      </c>
      <c r="D586" s="51">
        <v>6657.39</v>
      </c>
      <c r="E586" s="51">
        <v>4762.66</v>
      </c>
      <c r="F586" s="51">
        <v>5677.87</v>
      </c>
      <c r="G586" s="51">
        <v>4784.83</v>
      </c>
      <c r="H586" s="51">
        <v>6260.44</v>
      </c>
      <c r="I586" s="51">
        <v>-1384.12</v>
      </c>
      <c r="J586" s="51">
        <v>6814.46</v>
      </c>
      <c r="K586" s="51">
        <v>1503.01</v>
      </c>
      <c r="L586" s="51">
        <f>K586</f>
        <v>1503.01</v>
      </c>
      <c r="M586" s="51">
        <f>L586</f>
        <v>1503.01</v>
      </c>
      <c r="N586" s="51">
        <f>M586</f>
        <v>1503.01</v>
      </c>
      <c r="O586" s="51">
        <v>1414.43</v>
      </c>
      <c r="P586" s="56">
        <f>SUM(D586:O586)</f>
        <v>41000.000000000007</v>
      </c>
    </row>
    <row r="587" spans="1:16">
      <c r="A587" s="21" t="s">
        <v>1335</v>
      </c>
      <c r="B587" s="23" t="s">
        <v>173</v>
      </c>
      <c r="C587" s="22" t="s">
        <v>1336</v>
      </c>
      <c r="D587" s="51">
        <v>0</v>
      </c>
      <c r="E587" s="51">
        <v>31.2</v>
      </c>
      <c r="F587" s="51"/>
      <c r="G587" s="51"/>
      <c r="H587" s="51">
        <v>0.2</v>
      </c>
      <c r="I587" s="51">
        <v>0.7</v>
      </c>
      <c r="J587" s="51">
        <v>651.91999999999996</v>
      </c>
      <c r="K587" s="51"/>
      <c r="L587" s="51">
        <v>90</v>
      </c>
      <c r="M587" s="51">
        <v>90</v>
      </c>
      <c r="N587" s="51">
        <f>L587</f>
        <v>90</v>
      </c>
      <c r="O587" s="51">
        <v>75.98</v>
      </c>
      <c r="P587" s="56">
        <f>SUM(D587:O587)</f>
        <v>1030</v>
      </c>
    </row>
    <row r="588" spans="1:16">
      <c r="A588" s="34" t="s">
        <v>1337</v>
      </c>
      <c r="B588" s="33" t="s">
        <v>29</v>
      </c>
      <c r="C588" s="34" t="s">
        <v>1338</v>
      </c>
      <c r="D588" s="60">
        <v>24742.7</v>
      </c>
      <c r="E588" s="60">
        <v>17036.46</v>
      </c>
      <c r="F588" s="60">
        <v>21016.57</v>
      </c>
      <c r="G588" s="60">
        <v>28148.27</v>
      </c>
      <c r="H588" s="60">
        <v>13771.51</v>
      </c>
      <c r="I588" s="56">
        <v>12880.81</v>
      </c>
      <c r="J588" s="60">
        <v>149739.04999999999</v>
      </c>
      <c r="K588" s="60">
        <v>112706.17</v>
      </c>
      <c r="L588" s="60"/>
      <c r="M588" s="60"/>
      <c r="N588" s="60"/>
      <c r="O588" s="60"/>
      <c r="P588" s="56">
        <f>SUM(D588:O588)</f>
        <v>380041.54</v>
      </c>
    </row>
    <row r="589" spans="1:16">
      <c r="A589" s="34" t="s">
        <v>1339</v>
      </c>
      <c r="B589" s="33" t="s">
        <v>139</v>
      </c>
      <c r="C589" s="34" t="s">
        <v>1340</v>
      </c>
      <c r="D589" s="60">
        <v>0</v>
      </c>
      <c r="E589" s="60">
        <v>0</v>
      </c>
      <c r="F589" s="60"/>
      <c r="G589" s="60"/>
      <c r="H589" s="60"/>
      <c r="I589" s="56">
        <v>0</v>
      </c>
      <c r="J589" s="60"/>
      <c r="K589" s="60"/>
      <c r="L589" s="60"/>
      <c r="M589" s="60"/>
      <c r="N589" s="60"/>
      <c r="O589" s="60"/>
      <c r="P589" s="56">
        <f>SUM(D589:O589)</f>
        <v>0</v>
      </c>
    </row>
    <row r="590" spans="1:16">
      <c r="A590" s="40" t="s">
        <v>1341</v>
      </c>
      <c r="B590" s="33"/>
      <c r="C590" s="40" t="s">
        <v>1342</v>
      </c>
      <c r="D590" s="42">
        <f t="shared" ref="D590:P590" si="238">SUM(D591+D602+D613+D616+D652)</f>
        <v>556510.26</v>
      </c>
      <c r="E590" s="42">
        <f t="shared" si="238"/>
        <v>1694614.6300000001</v>
      </c>
      <c r="F590" s="42">
        <f t="shared" si="238"/>
        <v>466071.22000000003</v>
      </c>
      <c r="G590" s="42">
        <f t="shared" si="238"/>
        <v>1043821.8799999999</v>
      </c>
      <c r="H590" s="42">
        <f t="shared" si="238"/>
        <v>440754.53</v>
      </c>
      <c r="I590" s="42">
        <f t="shared" si="238"/>
        <v>1509205.84</v>
      </c>
      <c r="J590" s="42">
        <f t="shared" si="238"/>
        <v>-440264.04</v>
      </c>
      <c r="K590" s="42">
        <f t="shared" si="238"/>
        <v>1420185.03</v>
      </c>
      <c r="L590" s="42">
        <f t="shared" si="238"/>
        <v>0</v>
      </c>
      <c r="M590" s="42">
        <f t="shared" si="238"/>
        <v>0</v>
      </c>
      <c r="N590" s="42">
        <f t="shared" si="238"/>
        <v>0</v>
      </c>
      <c r="O590" s="42">
        <f t="shared" si="238"/>
        <v>0</v>
      </c>
      <c r="P590" s="42">
        <f t="shared" si="238"/>
        <v>6690899.3499999996</v>
      </c>
    </row>
    <row r="591" spans="1:16">
      <c r="A591" s="44" t="s">
        <v>1343</v>
      </c>
      <c r="B591" s="33"/>
      <c r="C591" s="44" t="s">
        <v>1344</v>
      </c>
      <c r="D591" s="46">
        <f t="shared" ref="D591:J591" si="239">SUM(D597+D592)</f>
        <v>3568.47</v>
      </c>
      <c r="E591" s="46">
        <f t="shared" si="239"/>
        <v>20187.5</v>
      </c>
      <c r="F591" s="46">
        <f t="shared" si="239"/>
        <v>66504.240000000005</v>
      </c>
      <c r="G591" s="46">
        <f t="shared" si="239"/>
        <v>825650.95</v>
      </c>
      <c r="H591" s="46">
        <f t="shared" si="239"/>
        <v>66892.27</v>
      </c>
      <c r="I591" s="46">
        <f t="shared" si="239"/>
        <v>19142.22</v>
      </c>
      <c r="J591" s="46">
        <f t="shared" si="239"/>
        <v>24731.41</v>
      </c>
      <c r="K591" s="46">
        <f t="shared" ref="K591:P591" si="240">SUM(K597+K592)</f>
        <v>0</v>
      </c>
      <c r="L591" s="46">
        <f t="shared" si="240"/>
        <v>0</v>
      </c>
      <c r="M591" s="46">
        <f t="shared" si="240"/>
        <v>0</v>
      </c>
      <c r="N591" s="46">
        <f t="shared" si="240"/>
        <v>0</v>
      </c>
      <c r="O591" s="46">
        <f t="shared" si="240"/>
        <v>0</v>
      </c>
      <c r="P591" s="46">
        <f t="shared" si="240"/>
        <v>1026677.06</v>
      </c>
    </row>
    <row r="592" spans="1:16">
      <c r="A592" s="47" t="s">
        <v>1345</v>
      </c>
      <c r="B592" s="33"/>
      <c r="C592" s="47" t="s">
        <v>1346</v>
      </c>
      <c r="D592" s="46">
        <f t="shared" ref="D592:P592" si="241">SUM(D593)</f>
        <v>3568.47</v>
      </c>
      <c r="E592" s="46">
        <f t="shared" si="241"/>
        <v>0</v>
      </c>
      <c r="F592" s="46">
        <f t="shared" si="241"/>
        <v>66504.240000000005</v>
      </c>
      <c r="G592" s="46">
        <f t="shared" si="241"/>
        <v>357770.95</v>
      </c>
      <c r="H592" s="46">
        <f t="shared" si="241"/>
        <v>66892.27</v>
      </c>
      <c r="I592" s="46">
        <f t="shared" si="241"/>
        <v>19142.22</v>
      </c>
      <c r="J592" s="46">
        <f t="shared" si="241"/>
        <v>24731.41</v>
      </c>
      <c r="K592" s="46">
        <f t="shared" si="241"/>
        <v>0</v>
      </c>
      <c r="L592" s="46">
        <f t="shared" si="241"/>
        <v>0</v>
      </c>
      <c r="M592" s="46">
        <f t="shared" si="241"/>
        <v>0</v>
      </c>
      <c r="N592" s="46">
        <f t="shared" si="241"/>
        <v>0</v>
      </c>
      <c r="O592" s="46">
        <f t="shared" si="241"/>
        <v>0</v>
      </c>
      <c r="P592" s="46">
        <f t="shared" si="241"/>
        <v>538609.56000000006</v>
      </c>
    </row>
    <row r="593" spans="1:16">
      <c r="A593" s="49" t="s">
        <v>1347</v>
      </c>
      <c r="B593" s="33"/>
      <c r="C593" s="49" t="s">
        <v>1348</v>
      </c>
      <c r="D593" s="51">
        <f t="shared" ref="D593:P593" si="242">D594</f>
        <v>3568.47</v>
      </c>
      <c r="E593" s="51">
        <f t="shared" si="242"/>
        <v>0</v>
      </c>
      <c r="F593" s="51">
        <f t="shared" si="242"/>
        <v>66504.240000000005</v>
      </c>
      <c r="G593" s="51">
        <f t="shared" si="242"/>
        <v>357770.95</v>
      </c>
      <c r="H593" s="51">
        <f t="shared" si="242"/>
        <v>66892.27</v>
      </c>
      <c r="I593" s="51">
        <f t="shared" si="242"/>
        <v>19142.22</v>
      </c>
      <c r="J593" s="51">
        <f t="shared" si="242"/>
        <v>24731.41</v>
      </c>
      <c r="K593" s="51">
        <f t="shared" si="242"/>
        <v>0</v>
      </c>
      <c r="L593" s="51">
        <f t="shared" si="242"/>
        <v>0</v>
      </c>
      <c r="M593" s="51">
        <f t="shared" si="242"/>
        <v>0</v>
      </c>
      <c r="N593" s="51">
        <f t="shared" si="242"/>
        <v>0</v>
      </c>
      <c r="O593" s="51">
        <f t="shared" si="242"/>
        <v>0</v>
      </c>
      <c r="P593" s="51">
        <f t="shared" si="242"/>
        <v>538609.56000000006</v>
      </c>
    </row>
    <row r="594" spans="1:16">
      <c r="A594" s="52" t="s">
        <v>1349</v>
      </c>
      <c r="B594" s="33"/>
      <c r="C594" s="52" t="s">
        <v>1350</v>
      </c>
      <c r="D594" s="58">
        <f t="shared" ref="D594:I594" si="243">SUM(D595:D596)</f>
        <v>3568.47</v>
      </c>
      <c r="E594" s="58">
        <f t="shared" si="243"/>
        <v>0</v>
      </c>
      <c r="F594" s="58">
        <f t="shared" si="243"/>
        <v>66504.240000000005</v>
      </c>
      <c r="G594" s="58">
        <f t="shared" si="243"/>
        <v>357770.95</v>
      </c>
      <c r="H594" s="58">
        <f t="shared" si="243"/>
        <v>66892.27</v>
      </c>
      <c r="I594" s="58">
        <f t="shared" si="243"/>
        <v>19142.22</v>
      </c>
      <c r="J594" s="58">
        <f t="shared" ref="J594:P594" si="244">SUM(J595:J596)</f>
        <v>24731.41</v>
      </c>
      <c r="K594" s="58">
        <f t="shared" si="244"/>
        <v>0</v>
      </c>
      <c r="L594" s="58">
        <f t="shared" si="244"/>
        <v>0</v>
      </c>
      <c r="M594" s="58">
        <f t="shared" si="244"/>
        <v>0</v>
      </c>
      <c r="N594" s="58">
        <f t="shared" si="244"/>
        <v>0</v>
      </c>
      <c r="O594" s="58">
        <f t="shared" si="244"/>
        <v>0</v>
      </c>
      <c r="P594" s="58">
        <f t="shared" si="244"/>
        <v>538609.56000000006</v>
      </c>
    </row>
    <row r="595" spans="1:16">
      <c r="A595" s="34" t="s">
        <v>1351</v>
      </c>
      <c r="B595" s="33" t="s">
        <v>1352</v>
      </c>
      <c r="C595" s="34" t="s">
        <v>1353</v>
      </c>
      <c r="D595" s="60">
        <v>3568.47</v>
      </c>
      <c r="E595" s="60">
        <v>0</v>
      </c>
      <c r="F595" s="60">
        <v>66504.240000000005</v>
      </c>
      <c r="G595" s="60">
        <v>0</v>
      </c>
      <c r="H595" s="60"/>
      <c r="I595" s="56">
        <v>19142.22</v>
      </c>
      <c r="J595" s="60">
        <v>0</v>
      </c>
      <c r="K595" s="60"/>
      <c r="L595" s="60"/>
      <c r="M595" s="60"/>
      <c r="N595" s="60"/>
      <c r="O595" s="60"/>
      <c r="P595" s="56">
        <f>SUM(D595:O595)</f>
        <v>89214.930000000008</v>
      </c>
    </row>
    <row r="596" spans="1:16">
      <c r="A596" s="34" t="s">
        <v>1354</v>
      </c>
      <c r="B596" s="33" t="s">
        <v>1355</v>
      </c>
      <c r="C596" s="34" t="s">
        <v>1356</v>
      </c>
      <c r="D596" s="60"/>
      <c r="E596" s="60">
        <v>0</v>
      </c>
      <c r="F596" s="60"/>
      <c r="G596" s="60">
        <v>357770.95</v>
      </c>
      <c r="H596" s="60">
        <v>66892.27</v>
      </c>
      <c r="I596" s="56">
        <v>0</v>
      </c>
      <c r="J596" s="60">
        <v>24731.41</v>
      </c>
      <c r="K596" s="60"/>
      <c r="L596" s="60"/>
      <c r="M596" s="60"/>
      <c r="N596" s="60"/>
      <c r="O596" s="60"/>
      <c r="P596" s="56">
        <f>SUM(D596:O596)</f>
        <v>449394.63</v>
      </c>
    </row>
    <row r="597" spans="1:16">
      <c r="A597" s="47" t="s">
        <v>1357</v>
      </c>
      <c r="B597" s="33"/>
      <c r="C597" s="47" t="s">
        <v>1358</v>
      </c>
      <c r="D597" s="46">
        <f>SUM(D598)</f>
        <v>0</v>
      </c>
      <c r="E597" s="46">
        <f>SUM(E598)</f>
        <v>20187.5</v>
      </c>
      <c r="F597" s="46">
        <f>SUM(F598)</f>
        <v>0</v>
      </c>
      <c r="G597" s="46">
        <f>SUM(G598)</f>
        <v>467880</v>
      </c>
      <c r="H597" s="46">
        <f t="shared" ref="H597:P597" si="245">SUM(H598)</f>
        <v>0</v>
      </c>
      <c r="I597" s="46">
        <f t="shared" si="245"/>
        <v>0</v>
      </c>
      <c r="J597" s="46">
        <f t="shared" si="245"/>
        <v>0</v>
      </c>
      <c r="K597" s="46">
        <f t="shared" si="245"/>
        <v>0</v>
      </c>
      <c r="L597" s="46">
        <f t="shared" si="245"/>
        <v>0</v>
      </c>
      <c r="M597" s="46">
        <f t="shared" si="245"/>
        <v>0</v>
      </c>
      <c r="N597" s="46">
        <f t="shared" si="245"/>
        <v>0</v>
      </c>
      <c r="O597" s="46">
        <f t="shared" si="245"/>
        <v>0</v>
      </c>
      <c r="P597" s="46">
        <f t="shared" si="245"/>
        <v>488067.5</v>
      </c>
    </row>
    <row r="598" spans="1:16">
      <c r="A598" s="49" t="s">
        <v>1359</v>
      </c>
      <c r="B598" s="33"/>
      <c r="C598" s="49" t="s">
        <v>1360</v>
      </c>
      <c r="D598" s="51">
        <f t="shared" ref="D598:P598" si="246">SUM(D599:D600)</f>
        <v>0</v>
      </c>
      <c r="E598" s="51">
        <f t="shared" si="246"/>
        <v>20187.5</v>
      </c>
      <c r="F598" s="51">
        <f t="shared" si="246"/>
        <v>0</v>
      </c>
      <c r="G598" s="51">
        <f t="shared" si="246"/>
        <v>467880</v>
      </c>
      <c r="H598" s="51">
        <f t="shared" si="246"/>
        <v>0</v>
      </c>
      <c r="I598" s="51">
        <f t="shared" si="246"/>
        <v>0</v>
      </c>
      <c r="J598" s="51">
        <f t="shared" si="246"/>
        <v>0</v>
      </c>
      <c r="K598" s="51">
        <f t="shared" si="246"/>
        <v>0</v>
      </c>
      <c r="L598" s="51">
        <f t="shared" si="246"/>
        <v>0</v>
      </c>
      <c r="M598" s="51">
        <f t="shared" si="246"/>
        <v>0</v>
      </c>
      <c r="N598" s="51">
        <f t="shared" si="246"/>
        <v>0</v>
      </c>
      <c r="O598" s="51">
        <f t="shared" si="246"/>
        <v>0</v>
      </c>
      <c r="P598" s="51">
        <f t="shared" si="246"/>
        <v>488067.5</v>
      </c>
    </row>
    <row r="599" spans="1:16" ht="18">
      <c r="A599" s="34" t="s">
        <v>1361</v>
      </c>
      <c r="B599" s="33" t="s">
        <v>1362</v>
      </c>
      <c r="C599" s="35" t="s">
        <v>1363</v>
      </c>
      <c r="D599" s="60">
        <v>0</v>
      </c>
      <c r="E599" s="60">
        <v>0</v>
      </c>
      <c r="F599" s="60">
        <v>0</v>
      </c>
      <c r="G599" s="60">
        <v>0</v>
      </c>
      <c r="H599" s="60">
        <v>0</v>
      </c>
      <c r="I599" s="56">
        <v>0</v>
      </c>
      <c r="J599" s="60">
        <v>0</v>
      </c>
      <c r="K599" s="60">
        <v>0</v>
      </c>
      <c r="L599" s="60"/>
      <c r="M599" s="60"/>
      <c r="N599" s="60"/>
      <c r="O599" s="60"/>
      <c r="P599" s="56">
        <f>SUM(D599:O599)</f>
        <v>0</v>
      </c>
    </row>
    <row r="600" spans="1:16">
      <c r="A600" s="49" t="s">
        <v>1364</v>
      </c>
      <c r="B600" s="33"/>
      <c r="C600" s="49" t="s">
        <v>1365</v>
      </c>
      <c r="D600" s="51">
        <f>D601</f>
        <v>0</v>
      </c>
      <c r="E600" s="51">
        <f t="shared" ref="E600:P600" si="247">E601</f>
        <v>20187.5</v>
      </c>
      <c r="F600" s="51">
        <f t="shared" si="247"/>
        <v>0</v>
      </c>
      <c r="G600" s="51">
        <f t="shared" si="247"/>
        <v>467880</v>
      </c>
      <c r="H600" s="51">
        <f t="shared" si="247"/>
        <v>0</v>
      </c>
      <c r="I600" s="51">
        <f t="shared" si="247"/>
        <v>0</v>
      </c>
      <c r="J600" s="51">
        <f t="shared" si="247"/>
        <v>0</v>
      </c>
      <c r="K600" s="51">
        <f t="shared" si="247"/>
        <v>0</v>
      </c>
      <c r="L600" s="51">
        <f t="shared" si="247"/>
        <v>0</v>
      </c>
      <c r="M600" s="51">
        <f t="shared" si="247"/>
        <v>0</v>
      </c>
      <c r="N600" s="51">
        <f t="shared" si="247"/>
        <v>0</v>
      </c>
      <c r="O600" s="51">
        <f t="shared" si="247"/>
        <v>0</v>
      </c>
      <c r="P600" s="51">
        <f t="shared" si="247"/>
        <v>488067.5</v>
      </c>
    </row>
    <row r="601" spans="1:16">
      <c r="A601" s="34" t="s">
        <v>1366</v>
      </c>
      <c r="B601" s="33" t="s">
        <v>618</v>
      </c>
      <c r="C601" s="35" t="s">
        <v>1367</v>
      </c>
      <c r="D601" s="60"/>
      <c r="E601" s="60">
        <v>20187.5</v>
      </c>
      <c r="F601" s="60"/>
      <c r="G601" s="60">
        <v>467880</v>
      </c>
      <c r="H601" s="60"/>
      <c r="I601" s="56">
        <v>0</v>
      </c>
      <c r="J601" s="60"/>
      <c r="K601" s="60"/>
      <c r="L601" s="60"/>
      <c r="M601" s="60"/>
      <c r="N601" s="60"/>
      <c r="O601" s="60"/>
      <c r="P601" s="56">
        <f>SUM(D601:O601)</f>
        <v>488067.5</v>
      </c>
    </row>
    <row r="602" spans="1:16">
      <c r="A602" s="44" t="s">
        <v>1368</v>
      </c>
      <c r="B602" s="33"/>
      <c r="C602" s="44" t="s">
        <v>1369</v>
      </c>
      <c r="D602" s="46">
        <f>SUM(D603+D611)</f>
        <v>3464.63</v>
      </c>
      <c r="E602" s="46">
        <f>SUM(E603+E611)</f>
        <v>24627.59</v>
      </c>
      <c r="F602" s="46">
        <f>SUM(F603+F611)</f>
        <v>13832.02</v>
      </c>
      <c r="G602" s="46">
        <f>SUM(G603+G607+G611)</f>
        <v>80472.97</v>
      </c>
      <c r="H602" s="46">
        <f t="shared" ref="H602:P602" si="248">SUM(H603+H607+H611)</f>
        <v>22784.720000000001</v>
      </c>
      <c r="I602" s="46">
        <f t="shared" si="248"/>
        <v>4489.13</v>
      </c>
      <c r="J602" s="46">
        <f t="shared" si="248"/>
        <v>41107.300000000003</v>
      </c>
      <c r="K602" s="46">
        <f t="shared" si="248"/>
        <v>22078.37</v>
      </c>
      <c r="L602" s="46">
        <f t="shared" si="248"/>
        <v>0</v>
      </c>
      <c r="M602" s="46">
        <f t="shared" si="248"/>
        <v>0</v>
      </c>
      <c r="N602" s="46">
        <f t="shared" si="248"/>
        <v>0</v>
      </c>
      <c r="O602" s="46">
        <f t="shared" si="248"/>
        <v>0</v>
      </c>
      <c r="P602" s="46">
        <f t="shared" si="248"/>
        <v>212856.72999999998</v>
      </c>
    </row>
    <row r="603" spans="1:16">
      <c r="A603" s="47" t="s">
        <v>1370</v>
      </c>
      <c r="B603" s="33"/>
      <c r="C603" s="47" t="s">
        <v>1371</v>
      </c>
      <c r="D603" s="46">
        <f>SUM(D604:D606)</f>
        <v>0</v>
      </c>
      <c r="E603" s="46">
        <f>SUM(E604:E606)</f>
        <v>0</v>
      </c>
      <c r="F603" s="46">
        <f>SUM(F604:F606)</f>
        <v>0</v>
      </c>
      <c r="G603" s="46">
        <f>SUM(G604:G606)</f>
        <v>0</v>
      </c>
      <c r="H603" s="46">
        <f t="shared" ref="H603:P603" si="249">SUM(H604:H606)</f>
        <v>0</v>
      </c>
      <c r="I603" s="46">
        <f t="shared" si="249"/>
        <v>0</v>
      </c>
      <c r="J603" s="46">
        <f t="shared" si="249"/>
        <v>0</v>
      </c>
      <c r="K603" s="46">
        <f t="shared" si="249"/>
        <v>0</v>
      </c>
      <c r="L603" s="46">
        <f t="shared" si="249"/>
        <v>0</v>
      </c>
      <c r="M603" s="46">
        <f t="shared" si="249"/>
        <v>0</v>
      </c>
      <c r="N603" s="46">
        <f t="shared" si="249"/>
        <v>0</v>
      </c>
      <c r="O603" s="46">
        <f t="shared" si="249"/>
        <v>0</v>
      </c>
      <c r="P603" s="46">
        <f t="shared" si="249"/>
        <v>0</v>
      </c>
    </row>
    <row r="604" spans="1:16">
      <c r="A604" s="52" t="s">
        <v>1372</v>
      </c>
      <c r="B604" s="33" t="s">
        <v>537</v>
      </c>
      <c r="C604" s="52" t="s">
        <v>1373</v>
      </c>
      <c r="D604" s="56"/>
      <c r="E604" s="56"/>
      <c r="F604" s="56"/>
      <c r="G604" s="56"/>
      <c r="H604" s="56"/>
      <c r="I604" s="56">
        <v>0</v>
      </c>
      <c r="J604" s="56"/>
      <c r="K604" s="56"/>
      <c r="L604" s="56"/>
      <c r="M604" s="56"/>
      <c r="N604" s="56"/>
      <c r="O604" s="56"/>
      <c r="P604" s="56">
        <f>SUM(D604:O604)</f>
        <v>0</v>
      </c>
    </row>
    <row r="605" spans="1:16">
      <c r="A605" s="52" t="s">
        <v>1374</v>
      </c>
      <c r="B605" s="33" t="s">
        <v>537</v>
      </c>
      <c r="C605" s="52" t="s">
        <v>1375</v>
      </c>
      <c r="D605" s="56"/>
      <c r="E605" s="56"/>
      <c r="F605" s="56"/>
      <c r="G605" s="56"/>
      <c r="H605" s="56"/>
      <c r="I605" s="56">
        <v>0</v>
      </c>
      <c r="J605" s="56"/>
      <c r="K605" s="56"/>
      <c r="L605" s="56"/>
      <c r="M605" s="56"/>
      <c r="N605" s="56"/>
      <c r="O605" s="56"/>
      <c r="P605" s="56">
        <f>SUM(D605:O605)</f>
        <v>0</v>
      </c>
    </row>
    <row r="606" spans="1:16">
      <c r="A606" s="52" t="s">
        <v>1376</v>
      </c>
      <c r="B606" s="33" t="s">
        <v>537</v>
      </c>
      <c r="C606" s="52" t="s">
        <v>1377</v>
      </c>
      <c r="D606" s="56"/>
      <c r="E606" s="56"/>
      <c r="F606" s="56"/>
      <c r="G606" s="56"/>
      <c r="H606" s="56"/>
      <c r="I606" s="56">
        <v>0</v>
      </c>
      <c r="J606" s="56"/>
      <c r="K606" s="56"/>
      <c r="L606" s="56"/>
      <c r="M606" s="56"/>
      <c r="N606" s="56"/>
      <c r="O606" s="56"/>
      <c r="P606" s="56">
        <f>SUM(D606:O606)</f>
        <v>0</v>
      </c>
    </row>
    <row r="607" spans="1:16">
      <c r="A607" s="49" t="s">
        <v>1378</v>
      </c>
      <c r="B607" s="33"/>
      <c r="C607" s="49" t="s">
        <v>1379</v>
      </c>
      <c r="D607" s="51"/>
      <c r="E607" s="51"/>
      <c r="F607" s="51"/>
      <c r="G607" s="51">
        <f>G608</f>
        <v>0</v>
      </c>
      <c r="H607" s="51">
        <f t="shared" ref="H607:P607" si="250">H608</f>
        <v>0</v>
      </c>
      <c r="I607" s="51">
        <f t="shared" si="250"/>
        <v>0</v>
      </c>
      <c r="J607" s="51">
        <f t="shared" si="250"/>
        <v>0</v>
      </c>
      <c r="K607" s="51">
        <f t="shared" si="250"/>
        <v>0</v>
      </c>
      <c r="L607" s="51">
        <f t="shared" si="250"/>
        <v>0</v>
      </c>
      <c r="M607" s="51">
        <f t="shared" si="250"/>
        <v>0</v>
      </c>
      <c r="N607" s="51">
        <f t="shared" si="250"/>
        <v>0</v>
      </c>
      <c r="O607" s="51">
        <f t="shared" si="250"/>
        <v>0</v>
      </c>
      <c r="P607" s="51">
        <f t="shared" si="250"/>
        <v>0</v>
      </c>
    </row>
    <row r="608" spans="1:16">
      <c r="A608" s="52" t="s">
        <v>1380</v>
      </c>
      <c r="B608" s="33"/>
      <c r="C608" s="52" t="s">
        <v>1381</v>
      </c>
      <c r="D608" s="58"/>
      <c r="E608" s="58"/>
      <c r="F608" s="58"/>
      <c r="G608" s="58">
        <f>SUM(G609:G610)</f>
        <v>0</v>
      </c>
      <c r="H608" s="58">
        <f t="shared" ref="H608:P608" si="251">SUM(H609:H610)</f>
        <v>0</v>
      </c>
      <c r="I608" s="58">
        <f t="shared" si="251"/>
        <v>0</v>
      </c>
      <c r="J608" s="58">
        <f t="shared" si="251"/>
        <v>0</v>
      </c>
      <c r="K608" s="58">
        <f t="shared" si="251"/>
        <v>0</v>
      </c>
      <c r="L608" s="58">
        <f t="shared" si="251"/>
        <v>0</v>
      </c>
      <c r="M608" s="58">
        <f t="shared" si="251"/>
        <v>0</v>
      </c>
      <c r="N608" s="58">
        <f t="shared" si="251"/>
        <v>0</v>
      </c>
      <c r="O608" s="58">
        <f t="shared" si="251"/>
        <v>0</v>
      </c>
      <c r="P608" s="58">
        <f t="shared" si="251"/>
        <v>0</v>
      </c>
    </row>
    <row r="609" spans="1:16">
      <c r="A609" s="34" t="s">
        <v>1382</v>
      </c>
      <c r="B609" s="33" t="s">
        <v>343</v>
      </c>
      <c r="C609" s="34" t="s">
        <v>1383</v>
      </c>
      <c r="D609" s="60"/>
      <c r="E609" s="60"/>
      <c r="F609" s="60"/>
      <c r="G609" s="60">
        <v>0</v>
      </c>
      <c r="H609" s="60"/>
      <c r="I609" s="56"/>
      <c r="J609" s="60"/>
      <c r="K609" s="60"/>
      <c r="L609" s="60"/>
      <c r="M609" s="60"/>
      <c r="N609" s="60"/>
      <c r="O609" s="60"/>
      <c r="P609" s="56">
        <f>SUM(D609:O609)</f>
        <v>0</v>
      </c>
    </row>
    <row r="610" spans="1:16">
      <c r="A610" s="34" t="s">
        <v>1384</v>
      </c>
      <c r="B610" s="33" t="s">
        <v>601</v>
      </c>
      <c r="C610" s="34" t="s">
        <v>1385</v>
      </c>
      <c r="D610" s="60"/>
      <c r="E610" s="60"/>
      <c r="F610" s="60"/>
      <c r="G610" s="60">
        <v>0</v>
      </c>
      <c r="H610" s="60"/>
      <c r="I610" s="56"/>
      <c r="J610" s="60"/>
      <c r="K610" s="60"/>
      <c r="L610" s="60"/>
      <c r="M610" s="60"/>
      <c r="N610" s="60"/>
      <c r="O610" s="60"/>
      <c r="P610" s="56">
        <f>SUM(D610:O610)</f>
        <v>0</v>
      </c>
    </row>
    <row r="611" spans="1:16">
      <c r="A611" s="47" t="s">
        <v>1386</v>
      </c>
      <c r="B611" s="33"/>
      <c r="C611" s="47" t="s">
        <v>1387</v>
      </c>
      <c r="D611" s="46">
        <f t="shared" ref="D611:P611" si="252">D612</f>
        <v>3464.63</v>
      </c>
      <c r="E611" s="46">
        <f t="shared" si="252"/>
        <v>24627.59</v>
      </c>
      <c r="F611" s="46">
        <f t="shared" si="252"/>
        <v>13832.02</v>
      </c>
      <c r="G611" s="46">
        <f t="shared" si="252"/>
        <v>80472.97</v>
      </c>
      <c r="H611" s="46">
        <f t="shared" si="252"/>
        <v>22784.720000000001</v>
      </c>
      <c r="I611" s="46">
        <f t="shared" si="252"/>
        <v>4489.13</v>
      </c>
      <c r="J611" s="46">
        <f t="shared" si="252"/>
        <v>41107.300000000003</v>
      </c>
      <c r="K611" s="46">
        <f t="shared" si="252"/>
        <v>22078.37</v>
      </c>
      <c r="L611" s="46">
        <f t="shared" si="252"/>
        <v>0</v>
      </c>
      <c r="M611" s="46">
        <f t="shared" si="252"/>
        <v>0</v>
      </c>
      <c r="N611" s="46">
        <f t="shared" si="252"/>
        <v>0</v>
      </c>
      <c r="O611" s="46">
        <f t="shared" si="252"/>
        <v>0</v>
      </c>
      <c r="P611" s="46">
        <f t="shared" si="252"/>
        <v>212856.72999999998</v>
      </c>
    </row>
    <row r="612" spans="1:16">
      <c r="A612" s="52" t="s">
        <v>1388</v>
      </c>
      <c r="B612" s="33" t="s">
        <v>537</v>
      </c>
      <c r="C612" s="52" t="s">
        <v>1389</v>
      </c>
      <c r="D612" s="56">
        <v>3464.63</v>
      </c>
      <c r="E612" s="56">
        <v>24627.59</v>
      </c>
      <c r="F612" s="56">
        <v>13832.02</v>
      </c>
      <c r="G612" s="56">
        <v>80472.97</v>
      </c>
      <c r="H612" s="56">
        <v>22784.720000000001</v>
      </c>
      <c r="I612" s="56">
        <v>4489.13</v>
      </c>
      <c r="J612" s="56">
        <v>41107.300000000003</v>
      </c>
      <c r="K612" s="56">
        <v>22078.37</v>
      </c>
      <c r="L612" s="56"/>
      <c r="M612" s="56"/>
      <c r="N612" s="56"/>
      <c r="O612" s="56"/>
      <c r="P612" s="56">
        <f>SUM(D612:O612)</f>
        <v>212856.72999999998</v>
      </c>
    </row>
    <row r="613" spans="1:16">
      <c r="A613" s="44" t="s">
        <v>1390</v>
      </c>
      <c r="B613" s="33"/>
      <c r="C613" s="44" t="s">
        <v>1391</v>
      </c>
      <c r="D613" s="46">
        <f t="shared" ref="D613:P614" si="253">SUM(D614)</f>
        <v>6042.55</v>
      </c>
      <c r="E613" s="46">
        <f t="shared" si="253"/>
        <v>0</v>
      </c>
      <c r="F613" s="46">
        <f t="shared" si="253"/>
        <v>5364.96</v>
      </c>
      <c r="G613" s="46">
        <f t="shared" si="253"/>
        <v>14250.34</v>
      </c>
      <c r="H613" s="46">
        <f t="shared" si="253"/>
        <v>11788.38</v>
      </c>
      <c r="I613" s="46">
        <f t="shared" si="253"/>
        <v>20255.990000000002</v>
      </c>
      <c r="J613" s="46">
        <f t="shared" si="253"/>
        <v>0</v>
      </c>
      <c r="K613" s="46">
        <f t="shared" si="253"/>
        <v>2598.1999999999998</v>
      </c>
      <c r="L613" s="46">
        <f t="shared" si="253"/>
        <v>0</v>
      </c>
      <c r="M613" s="46">
        <f t="shared" si="253"/>
        <v>0</v>
      </c>
      <c r="N613" s="46">
        <f t="shared" si="253"/>
        <v>0</v>
      </c>
      <c r="O613" s="46">
        <f t="shared" si="253"/>
        <v>0</v>
      </c>
      <c r="P613" s="46">
        <f t="shared" si="253"/>
        <v>60300.42</v>
      </c>
    </row>
    <row r="614" spans="1:16">
      <c r="A614" s="47" t="s">
        <v>1392</v>
      </c>
      <c r="B614" s="33"/>
      <c r="C614" s="47" t="s">
        <v>1393</v>
      </c>
      <c r="D614" s="46">
        <f t="shared" si="253"/>
        <v>6042.55</v>
      </c>
      <c r="E614" s="46">
        <f t="shared" si="253"/>
        <v>0</v>
      </c>
      <c r="F614" s="46">
        <f t="shared" si="253"/>
        <v>5364.96</v>
      </c>
      <c r="G614" s="46">
        <f t="shared" si="253"/>
        <v>14250.34</v>
      </c>
      <c r="H614" s="46">
        <f t="shared" si="253"/>
        <v>11788.38</v>
      </c>
      <c r="I614" s="46">
        <f t="shared" si="253"/>
        <v>20255.990000000002</v>
      </c>
      <c r="J614" s="46">
        <f t="shared" si="253"/>
        <v>0</v>
      </c>
      <c r="K614" s="46">
        <f t="shared" si="253"/>
        <v>2598.1999999999998</v>
      </c>
      <c r="L614" s="46">
        <f t="shared" si="253"/>
        <v>0</v>
      </c>
      <c r="M614" s="46">
        <f t="shared" si="253"/>
        <v>0</v>
      </c>
      <c r="N614" s="46">
        <f t="shared" si="253"/>
        <v>0</v>
      </c>
      <c r="O614" s="46">
        <f t="shared" si="253"/>
        <v>0</v>
      </c>
      <c r="P614" s="46">
        <f t="shared" si="253"/>
        <v>60300.42</v>
      </c>
    </row>
    <row r="615" spans="1:16" ht="22.5">
      <c r="A615" s="52" t="s">
        <v>1394</v>
      </c>
      <c r="B615" s="33" t="s">
        <v>545</v>
      </c>
      <c r="C615" s="57" t="s">
        <v>1395</v>
      </c>
      <c r="D615" s="56">
        <v>6042.55</v>
      </c>
      <c r="E615" s="56">
        <v>0</v>
      </c>
      <c r="F615" s="56">
        <v>5364.96</v>
      </c>
      <c r="G615" s="56">
        <v>14250.34</v>
      </c>
      <c r="H615" s="56">
        <v>11788.38</v>
      </c>
      <c r="I615" s="56">
        <v>20255.990000000002</v>
      </c>
      <c r="J615" s="56">
        <v>0</v>
      </c>
      <c r="K615" s="56">
        <v>2598.1999999999998</v>
      </c>
      <c r="L615" s="56"/>
      <c r="M615" s="56"/>
      <c r="N615" s="56"/>
      <c r="O615" s="56"/>
      <c r="P615" s="56">
        <f>SUM(D615:O615)</f>
        <v>60300.42</v>
      </c>
    </row>
    <row r="616" spans="1:16">
      <c r="A616" s="44" t="s">
        <v>1396</v>
      </c>
      <c r="B616" s="33"/>
      <c r="C616" s="44" t="s">
        <v>1397</v>
      </c>
      <c r="D616" s="46">
        <f t="shared" ref="D616:P616" si="254">SUM(D617+D648)</f>
        <v>543434.61</v>
      </c>
      <c r="E616" s="46">
        <f t="shared" si="254"/>
        <v>1649799.54</v>
      </c>
      <c r="F616" s="46">
        <f t="shared" si="254"/>
        <v>380370</v>
      </c>
      <c r="G616" s="46">
        <f t="shared" si="254"/>
        <v>121977.62</v>
      </c>
      <c r="H616" s="46">
        <f t="shared" si="254"/>
        <v>339289.16000000003</v>
      </c>
      <c r="I616" s="46">
        <f t="shared" si="254"/>
        <v>1465318.5</v>
      </c>
      <c r="J616" s="46">
        <f t="shared" si="254"/>
        <v>-506102.75</v>
      </c>
      <c r="K616" s="46">
        <f t="shared" si="254"/>
        <v>1395508.46</v>
      </c>
      <c r="L616" s="46">
        <f t="shared" si="254"/>
        <v>0</v>
      </c>
      <c r="M616" s="46">
        <f t="shared" si="254"/>
        <v>0</v>
      </c>
      <c r="N616" s="46">
        <f t="shared" si="254"/>
        <v>0</v>
      </c>
      <c r="O616" s="46">
        <f t="shared" si="254"/>
        <v>0</v>
      </c>
      <c r="P616" s="46">
        <f t="shared" si="254"/>
        <v>5389595.1399999997</v>
      </c>
    </row>
    <row r="617" spans="1:16">
      <c r="A617" s="47" t="s">
        <v>1398</v>
      </c>
      <c r="B617" s="33"/>
      <c r="C617" s="47" t="s">
        <v>749</v>
      </c>
      <c r="D617" s="46">
        <f>SUM(D618)</f>
        <v>389742.99</v>
      </c>
      <c r="E617" s="46">
        <f>SUM(E618)</f>
        <v>1649799.54</v>
      </c>
      <c r="F617" s="46">
        <f t="shared" ref="F617:P617" si="255">SUM(F618+F644)</f>
        <v>380370</v>
      </c>
      <c r="G617" s="46">
        <f t="shared" si="255"/>
        <v>121977.62</v>
      </c>
      <c r="H617" s="46">
        <f t="shared" si="255"/>
        <v>339289.16000000003</v>
      </c>
      <c r="I617" s="46">
        <f t="shared" si="255"/>
        <v>1465318.5</v>
      </c>
      <c r="J617" s="46">
        <f t="shared" si="255"/>
        <v>-506102.75</v>
      </c>
      <c r="K617" s="46">
        <f t="shared" si="255"/>
        <v>1395508.46</v>
      </c>
      <c r="L617" s="46">
        <f t="shared" si="255"/>
        <v>0</v>
      </c>
      <c r="M617" s="46">
        <f t="shared" si="255"/>
        <v>0</v>
      </c>
      <c r="N617" s="46">
        <f t="shared" si="255"/>
        <v>0</v>
      </c>
      <c r="O617" s="46">
        <f t="shared" si="255"/>
        <v>0</v>
      </c>
      <c r="P617" s="46">
        <f t="shared" si="255"/>
        <v>5235903.5199999996</v>
      </c>
    </row>
    <row r="618" spans="1:16" s="55" customFormat="1" ht="11.25">
      <c r="A618" s="52" t="s">
        <v>1399</v>
      </c>
      <c r="B618" s="64"/>
      <c r="C618" s="52" t="s">
        <v>1400</v>
      </c>
      <c r="D618" s="54">
        <f>SUM(D619+D623)</f>
        <v>389742.99</v>
      </c>
      <c r="E618" s="54">
        <f>SUM(E619+E623)</f>
        <v>1649799.54</v>
      </c>
      <c r="F618" s="54">
        <f>SUM(F619+F623+F622)</f>
        <v>130370</v>
      </c>
      <c r="G618" s="54">
        <f>SUM(G619+G623+G622)</f>
        <v>121977.62</v>
      </c>
      <c r="H618" s="54">
        <f>SUM(H619+H623+H622)</f>
        <v>339289.16000000003</v>
      </c>
      <c r="I618" s="54">
        <f t="shared" ref="I618:O618" si="256">SUM(I619+I623)</f>
        <v>490318.5</v>
      </c>
      <c r="J618" s="54">
        <f t="shared" si="256"/>
        <v>468897.25</v>
      </c>
      <c r="K618" s="54">
        <f t="shared" si="256"/>
        <v>1395508.46</v>
      </c>
      <c r="L618" s="54">
        <f t="shared" si="256"/>
        <v>0</v>
      </c>
      <c r="M618" s="54">
        <f t="shared" si="256"/>
        <v>0</v>
      </c>
      <c r="N618" s="54">
        <f t="shared" si="256"/>
        <v>0</v>
      </c>
      <c r="O618" s="54">
        <f t="shared" si="256"/>
        <v>0</v>
      </c>
      <c r="P618" s="54">
        <f>SUM(P619+P623+P622)</f>
        <v>4985903.5199999996</v>
      </c>
    </row>
    <row r="619" spans="1:16" s="55" customFormat="1" ht="11.25">
      <c r="A619" s="52" t="s">
        <v>1401</v>
      </c>
      <c r="B619" s="64"/>
      <c r="C619" s="52" t="s">
        <v>1402</v>
      </c>
      <c r="D619" s="54">
        <f>D620+D621</f>
        <v>82683</v>
      </c>
      <c r="E619" s="54">
        <f>E620+E621</f>
        <v>0</v>
      </c>
      <c r="F619" s="54">
        <f>F620+F621</f>
        <v>0</v>
      </c>
      <c r="G619" s="54">
        <f t="shared" ref="G619:O619" si="257">G620+G621</f>
        <v>0</v>
      </c>
      <c r="H619" s="54">
        <f t="shared" si="257"/>
        <v>0</v>
      </c>
      <c r="I619" s="54">
        <f t="shared" si="257"/>
        <v>0</v>
      </c>
      <c r="J619" s="54">
        <f t="shared" si="257"/>
        <v>0</v>
      </c>
      <c r="K619" s="54">
        <f t="shared" si="257"/>
        <v>0</v>
      </c>
      <c r="L619" s="54">
        <f t="shared" si="257"/>
        <v>0</v>
      </c>
      <c r="M619" s="54">
        <f t="shared" si="257"/>
        <v>0</v>
      </c>
      <c r="N619" s="54">
        <f t="shared" si="257"/>
        <v>0</v>
      </c>
      <c r="O619" s="54">
        <f t="shared" si="257"/>
        <v>0</v>
      </c>
      <c r="P619" s="54">
        <f>P620+P621</f>
        <v>82683</v>
      </c>
    </row>
    <row r="620" spans="1:16">
      <c r="A620" s="34" t="s">
        <v>1403</v>
      </c>
      <c r="B620" s="33" t="s">
        <v>367</v>
      </c>
      <c r="C620" s="34" t="s">
        <v>1404</v>
      </c>
      <c r="D620" s="56">
        <v>82683</v>
      </c>
      <c r="E620" s="56"/>
      <c r="F620" s="56"/>
      <c r="G620" s="56"/>
      <c r="H620" s="56"/>
      <c r="I620" s="56">
        <v>0</v>
      </c>
      <c r="J620" s="56"/>
      <c r="K620" s="56"/>
      <c r="L620" s="56"/>
      <c r="M620" s="56"/>
      <c r="N620" s="56"/>
      <c r="O620" s="56"/>
      <c r="P620" s="56">
        <f>SUM(D620:O620)</f>
        <v>82683</v>
      </c>
    </row>
    <row r="621" spans="1:16">
      <c r="A621" s="34" t="s">
        <v>1405</v>
      </c>
      <c r="B621" s="33" t="s">
        <v>325</v>
      </c>
      <c r="C621" s="34" t="s">
        <v>1404</v>
      </c>
      <c r="D621" s="56">
        <v>0</v>
      </c>
      <c r="E621" s="56"/>
      <c r="F621" s="56"/>
      <c r="G621" s="56"/>
      <c r="H621" s="56"/>
      <c r="I621" s="56">
        <v>0</v>
      </c>
      <c r="J621" s="56"/>
      <c r="K621" s="56"/>
      <c r="L621" s="56"/>
      <c r="M621" s="56"/>
      <c r="N621" s="56"/>
      <c r="O621" s="56"/>
      <c r="P621" s="56">
        <f>SUM(D621:O621)</f>
        <v>0</v>
      </c>
    </row>
    <row r="622" spans="1:16">
      <c r="A622" s="52" t="s">
        <v>1406</v>
      </c>
      <c r="B622" s="64" t="s">
        <v>524</v>
      </c>
      <c r="C622" s="52" t="s">
        <v>1407</v>
      </c>
      <c r="D622" s="56">
        <v>0</v>
      </c>
      <c r="E622" s="56"/>
      <c r="F622" s="56"/>
      <c r="G622" s="56"/>
      <c r="H622" s="56"/>
      <c r="I622" s="56">
        <v>0</v>
      </c>
      <c r="J622" s="56"/>
      <c r="K622" s="56"/>
      <c r="L622" s="56"/>
      <c r="M622" s="56"/>
      <c r="N622" s="56"/>
      <c r="O622" s="56"/>
      <c r="P622" s="56">
        <f>SUM(D622:O622)</f>
        <v>0</v>
      </c>
    </row>
    <row r="623" spans="1:16" s="55" customFormat="1" ht="11.25">
      <c r="A623" s="52" t="s">
        <v>1408</v>
      </c>
      <c r="B623" s="64"/>
      <c r="C623" s="52" t="s">
        <v>920</v>
      </c>
      <c r="D623" s="54">
        <f>SUM(D624:D638)</f>
        <v>307059.99</v>
      </c>
      <c r="E623" s="54">
        <f>SUM(E624:E642)</f>
        <v>1649799.54</v>
      </c>
      <c r="F623" s="54">
        <f t="shared" ref="F623:P623" si="258">SUM(F624:F643)</f>
        <v>130370</v>
      </c>
      <c r="G623" s="54">
        <f t="shared" si="258"/>
        <v>121977.62</v>
      </c>
      <c r="H623" s="54">
        <f t="shared" si="258"/>
        <v>339289.16000000003</v>
      </c>
      <c r="I623" s="54">
        <f t="shared" si="258"/>
        <v>490318.5</v>
      </c>
      <c r="J623" s="54">
        <f t="shared" si="258"/>
        <v>468897.25</v>
      </c>
      <c r="K623" s="54">
        <f t="shared" si="258"/>
        <v>1395508.46</v>
      </c>
      <c r="L623" s="54">
        <f t="shared" si="258"/>
        <v>0</v>
      </c>
      <c r="M623" s="54">
        <f t="shared" si="258"/>
        <v>0</v>
      </c>
      <c r="N623" s="54">
        <f t="shared" si="258"/>
        <v>0</v>
      </c>
      <c r="O623" s="54">
        <f t="shared" si="258"/>
        <v>0</v>
      </c>
      <c r="P623" s="54">
        <f t="shared" si="258"/>
        <v>4903220.5199999996</v>
      </c>
    </row>
    <row r="624" spans="1:16">
      <c r="A624" s="34" t="s">
        <v>1409</v>
      </c>
      <c r="B624" s="33" t="s">
        <v>558</v>
      </c>
      <c r="C624" s="34" t="s">
        <v>1410</v>
      </c>
      <c r="D624" s="56">
        <v>0</v>
      </c>
      <c r="E624" s="56">
        <v>1365650.9</v>
      </c>
      <c r="F624" s="56"/>
      <c r="G624" s="56"/>
      <c r="H624" s="56">
        <v>159341.78</v>
      </c>
      <c r="I624" s="56">
        <v>0</v>
      </c>
      <c r="J624" s="56">
        <v>411933.25</v>
      </c>
      <c r="K624" s="56">
        <v>1235548.0900000001</v>
      </c>
      <c r="L624" s="56"/>
      <c r="M624" s="56"/>
      <c r="N624" s="56"/>
      <c r="O624" s="56"/>
      <c r="P624" s="56">
        <f>SUM(D624:O624)</f>
        <v>3172474.02</v>
      </c>
    </row>
    <row r="625" spans="1:16">
      <c r="A625" s="34" t="s">
        <v>1411</v>
      </c>
      <c r="B625" s="33" t="s">
        <v>593</v>
      </c>
      <c r="C625" s="34" t="s">
        <v>1412</v>
      </c>
      <c r="D625" s="56"/>
      <c r="E625" s="56"/>
      <c r="F625" s="56">
        <v>48750</v>
      </c>
      <c r="G625" s="56"/>
      <c r="H625" s="56"/>
      <c r="I625" s="56">
        <v>0</v>
      </c>
      <c r="J625" s="56"/>
      <c r="K625" s="56"/>
      <c r="L625" s="56"/>
      <c r="M625" s="56"/>
      <c r="N625" s="56"/>
      <c r="O625" s="56"/>
      <c r="P625" s="56">
        <f>SUM(D625:O625)</f>
        <v>48750</v>
      </c>
    </row>
    <row r="626" spans="1:16" hidden="1">
      <c r="A626" s="34" t="s">
        <v>1413</v>
      </c>
      <c r="B626" s="33" t="s">
        <v>621</v>
      </c>
      <c r="C626" s="34" t="s">
        <v>1414</v>
      </c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>
        <f t="shared" ref="P626:P637" si="259">SUM(D626:O626)</f>
        <v>0</v>
      </c>
    </row>
    <row r="627" spans="1:16" hidden="1">
      <c r="A627" s="34" t="s">
        <v>1415</v>
      </c>
      <c r="B627" s="33" t="s">
        <v>1416</v>
      </c>
      <c r="C627" s="34" t="s">
        <v>1417</v>
      </c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>
        <f t="shared" si="259"/>
        <v>0</v>
      </c>
    </row>
    <row r="628" spans="1:16" hidden="1">
      <c r="A628" s="34" t="s">
        <v>1418</v>
      </c>
      <c r="B628" s="33" t="s">
        <v>1419</v>
      </c>
      <c r="C628" s="34" t="s">
        <v>1420</v>
      </c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>
        <f t="shared" si="259"/>
        <v>0</v>
      </c>
    </row>
    <row r="629" spans="1:16" hidden="1">
      <c r="A629" s="34" t="s">
        <v>1421</v>
      </c>
      <c r="B629" s="33" t="s">
        <v>1422</v>
      </c>
      <c r="C629" s="34" t="s">
        <v>1423</v>
      </c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>
        <f t="shared" si="259"/>
        <v>0</v>
      </c>
    </row>
    <row r="630" spans="1:16" hidden="1">
      <c r="A630" s="34" t="s">
        <v>1424</v>
      </c>
      <c r="B630" s="33" t="s">
        <v>1425</v>
      </c>
      <c r="C630" s="34" t="s">
        <v>1426</v>
      </c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>
        <f t="shared" si="259"/>
        <v>0</v>
      </c>
    </row>
    <row r="631" spans="1:16" hidden="1">
      <c r="A631" s="34" t="s">
        <v>1427</v>
      </c>
      <c r="B631" s="33" t="s">
        <v>1428</v>
      </c>
      <c r="C631" s="34" t="s">
        <v>1429</v>
      </c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>
        <f t="shared" si="259"/>
        <v>0</v>
      </c>
    </row>
    <row r="632" spans="1:16" hidden="1">
      <c r="A632" s="34" t="s">
        <v>1430</v>
      </c>
      <c r="B632" s="33" t="s">
        <v>1431</v>
      </c>
      <c r="C632" s="34" t="s">
        <v>1432</v>
      </c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>
        <f t="shared" si="259"/>
        <v>0</v>
      </c>
    </row>
    <row r="633" spans="1:16" hidden="1">
      <c r="A633" s="34" t="s">
        <v>1411</v>
      </c>
      <c r="B633" s="33" t="s">
        <v>593</v>
      </c>
      <c r="C633" s="34" t="s">
        <v>1433</v>
      </c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>
        <f t="shared" si="259"/>
        <v>0</v>
      </c>
    </row>
    <row r="634" spans="1:16" hidden="1">
      <c r="A634" s="34" t="s">
        <v>1434</v>
      </c>
      <c r="B634" s="33" t="s">
        <v>1435</v>
      </c>
      <c r="C634" s="34" t="s">
        <v>1436</v>
      </c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>
        <f t="shared" si="259"/>
        <v>0</v>
      </c>
    </row>
    <row r="635" spans="1:16" hidden="1">
      <c r="A635" s="34" t="s">
        <v>1437</v>
      </c>
      <c r="B635" s="33" t="s">
        <v>1438</v>
      </c>
      <c r="C635" s="34" t="s">
        <v>1439</v>
      </c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>
        <f t="shared" si="259"/>
        <v>0</v>
      </c>
    </row>
    <row r="636" spans="1:16">
      <c r="A636" s="34" t="s">
        <v>1440</v>
      </c>
      <c r="B636" s="33" t="s">
        <v>607</v>
      </c>
      <c r="C636" s="34" t="s">
        <v>1441</v>
      </c>
      <c r="D636" s="56">
        <v>70363.490000000005</v>
      </c>
      <c r="E636" s="56">
        <v>28166.07</v>
      </c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>
        <f t="shared" si="259"/>
        <v>98529.56</v>
      </c>
    </row>
    <row r="637" spans="1:16">
      <c r="A637" s="34" t="s">
        <v>1442</v>
      </c>
      <c r="B637" s="33" t="s">
        <v>610</v>
      </c>
      <c r="C637" s="34" t="s">
        <v>1443</v>
      </c>
      <c r="D637" s="56">
        <v>236696.5</v>
      </c>
      <c r="E637" s="56">
        <v>158482.57</v>
      </c>
      <c r="F637" s="56"/>
      <c r="G637" s="56"/>
      <c r="H637" s="56"/>
      <c r="I637" s="56">
        <v>0</v>
      </c>
      <c r="J637" s="56"/>
      <c r="K637" s="56"/>
      <c r="L637" s="56"/>
      <c r="M637" s="56"/>
      <c r="N637" s="56"/>
      <c r="O637" s="56"/>
      <c r="P637" s="56">
        <f t="shared" si="259"/>
        <v>395179.07</v>
      </c>
    </row>
    <row r="638" spans="1:16">
      <c r="A638" s="34" t="s">
        <v>1444</v>
      </c>
      <c r="B638" s="33" t="s">
        <v>624</v>
      </c>
      <c r="C638" s="34" t="s">
        <v>1445</v>
      </c>
      <c r="D638" s="56"/>
      <c r="E638" s="56"/>
      <c r="F638" s="56"/>
      <c r="G638" s="56"/>
      <c r="H638" s="56">
        <v>180050</v>
      </c>
      <c r="I638" s="56">
        <v>241996</v>
      </c>
      <c r="J638" s="56">
        <v>56964</v>
      </c>
      <c r="K638" s="56">
        <v>159960.37</v>
      </c>
      <c r="L638" s="56"/>
      <c r="M638" s="56"/>
      <c r="N638" s="56"/>
      <c r="O638" s="56"/>
      <c r="P638" s="56">
        <f t="shared" ref="P638:P643" si="260">SUM(D638:O638)</f>
        <v>638970.37</v>
      </c>
    </row>
    <row r="639" spans="1:16">
      <c r="A639" s="34" t="s">
        <v>1446</v>
      </c>
      <c r="B639" s="33" t="s">
        <v>695</v>
      </c>
      <c r="C639" s="34" t="s">
        <v>1447</v>
      </c>
      <c r="D639" s="56"/>
      <c r="E639" s="56"/>
      <c r="F639" s="56"/>
      <c r="G639" s="56">
        <v>102.62</v>
      </c>
      <c r="H639" s="56">
        <v>-102.62</v>
      </c>
      <c r="I639" s="56">
        <v>125397.5</v>
      </c>
      <c r="J639" s="56"/>
      <c r="K639" s="56"/>
      <c r="L639" s="56"/>
      <c r="M639" s="56"/>
      <c r="N639" s="56"/>
      <c r="O639" s="56"/>
      <c r="P639" s="56">
        <f t="shared" si="260"/>
        <v>125397.5</v>
      </c>
    </row>
    <row r="640" spans="1:16">
      <c r="A640" s="34" t="s">
        <v>1448</v>
      </c>
      <c r="B640" s="33" t="s">
        <v>692</v>
      </c>
      <c r="C640" s="34" t="s">
        <v>1449</v>
      </c>
      <c r="D640" s="56"/>
      <c r="E640" s="56"/>
      <c r="F640" s="56"/>
      <c r="G640" s="56"/>
      <c r="H640" s="56"/>
      <c r="I640" s="56">
        <v>122925</v>
      </c>
      <c r="J640" s="56"/>
      <c r="K640" s="56"/>
      <c r="L640" s="56"/>
      <c r="M640" s="56"/>
      <c r="N640" s="56"/>
      <c r="O640" s="56"/>
      <c r="P640" s="56">
        <f t="shared" si="260"/>
        <v>122925</v>
      </c>
    </row>
    <row r="641" spans="1:16">
      <c r="A641" s="34" t="s">
        <v>1450</v>
      </c>
      <c r="B641" s="33" t="s">
        <v>325</v>
      </c>
      <c r="C641" s="34" t="s">
        <v>1451</v>
      </c>
      <c r="D641" s="56"/>
      <c r="E641" s="56">
        <v>97500</v>
      </c>
      <c r="F641" s="56"/>
      <c r="G641" s="56"/>
      <c r="H641" s="56"/>
      <c r="I641" s="56">
        <v>0</v>
      </c>
      <c r="J641" s="56"/>
      <c r="K641" s="56"/>
      <c r="L641" s="56"/>
      <c r="M641" s="56"/>
      <c r="N641" s="56"/>
      <c r="O641" s="56"/>
      <c r="P641" s="56">
        <f t="shared" si="260"/>
        <v>97500</v>
      </c>
    </row>
    <row r="642" spans="1:16">
      <c r="A642" s="34" t="s">
        <v>1452</v>
      </c>
      <c r="B642" s="33" t="s">
        <v>385</v>
      </c>
      <c r="C642" s="34" t="s">
        <v>1453</v>
      </c>
      <c r="D642" s="56"/>
      <c r="E642" s="56"/>
      <c r="F642" s="56">
        <v>81620</v>
      </c>
      <c r="G642" s="56"/>
      <c r="H642" s="56"/>
      <c r="I642" s="56">
        <v>0</v>
      </c>
      <c r="J642" s="56"/>
      <c r="K642" s="56"/>
      <c r="L642" s="56"/>
      <c r="M642" s="56"/>
      <c r="N642" s="56"/>
      <c r="O642" s="56"/>
      <c r="P642" s="56">
        <f t="shared" si="260"/>
        <v>81620</v>
      </c>
    </row>
    <row r="643" spans="1:16">
      <c r="A643" s="34" t="s">
        <v>1454</v>
      </c>
      <c r="B643" s="33" t="s">
        <v>683</v>
      </c>
      <c r="C643" s="34" t="s">
        <v>1455</v>
      </c>
      <c r="D643" s="56"/>
      <c r="E643" s="56"/>
      <c r="F643" s="56"/>
      <c r="G643" s="56">
        <v>121875</v>
      </c>
      <c r="H643" s="56"/>
      <c r="I643" s="56">
        <v>0</v>
      </c>
      <c r="J643" s="56"/>
      <c r="K643" s="56"/>
      <c r="L643" s="56"/>
      <c r="M643" s="56"/>
      <c r="N643" s="56"/>
      <c r="O643" s="56"/>
      <c r="P643" s="56">
        <f t="shared" si="260"/>
        <v>121875</v>
      </c>
    </row>
    <row r="644" spans="1:16" s="55" customFormat="1" ht="11.25">
      <c r="A644" s="99" t="s">
        <v>1456</v>
      </c>
      <c r="B644" s="100"/>
      <c r="C644" s="99" t="s">
        <v>930</v>
      </c>
      <c r="D644" s="58">
        <f>SUM(D647)</f>
        <v>0</v>
      </c>
      <c r="E644" s="58">
        <f>SUM(E647)</f>
        <v>0</v>
      </c>
      <c r="F644" s="58">
        <f>SUM(F647)</f>
        <v>250000</v>
      </c>
      <c r="G644" s="58">
        <f>SUM(G647)</f>
        <v>0</v>
      </c>
      <c r="H644" s="58">
        <f>SUM(H647)</f>
        <v>0</v>
      </c>
      <c r="I644" s="58">
        <f>I645+I647</f>
        <v>975000</v>
      </c>
      <c r="J644" s="58">
        <f t="shared" ref="J644:P644" si="261">J645+J647</f>
        <v>-975000</v>
      </c>
      <c r="K644" s="58">
        <f t="shared" si="261"/>
        <v>0</v>
      </c>
      <c r="L644" s="58">
        <f t="shared" si="261"/>
        <v>0</v>
      </c>
      <c r="M644" s="58">
        <f t="shared" si="261"/>
        <v>0</v>
      </c>
      <c r="N644" s="58">
        <f t="shared" si="261"/>
        <v>0</v>
      </c>
      <c r="O644" s="58">
        <f t="shared" si="261"/>
        <v>0</v>
      </c>
      <c r="P644" s="58">
        <f t="shared" si="261"/>
        <v>250000</v>
      </c>
    </row>
    <row r="645" spans="1:16" s="55" customFormat="1" ht="11.25">
      <c r="A645" s="99" t="s">
        <v>1457</v>
      </c>
      <c r="B645" s="100"/>
      <c r="C645" s="99" t="s">
        <v>1458</v>
      </c>
      <c r="D645" s="58"/>
      <c r="E645" s="58"/>
      <c r="F645" s="58"/>
      <c r="G645" s="58"/>
      <c r="H645" s="58"/>
      <c r="I645" s="58">
        <f>I646</f>
        <v>975000</v>
      </c>
      <c r="J645" s="58">
        <f t="shared" ref="J645:P645" si="262">J646</f>
        <v>-975000</v>
      </c>
      <c r="K645" s="58">
        <f t="shared" si="262"/>
        <v>0</v>
      </c>
      <c r="L645" s="58">
        <f t="shared" si="262"/>
        <v>0</v>
      </c>
      <c r="M645" s="58">
        <f t="shared" si="262"/>
        <v>0</v>
      </c>
      <c r="N645" s="58">
        <f t="shared" si="262"/>
        <v>0</v>
      </c>
      <c r="O645" s="58">
        <f t="shared" si="262"/>
        <v>0</v>
      </c>
      <c r="P645" s="58">
        <f t="shared" si="262"/>
        <v>0</v>
      </c>
    </row>
    <row r="646" spans="1:16" s="55" customFormat="1" ht="11.25">
      <c r="A646" s="99" t="s">
        <v>1459</v>
      </c>
      <c r="B646" s="100" t="s">
        <v>1460</v>
      </c>
      <c r="C646" s="99" t="s">
        <v>1461</v>
      </c>
      <c r="D646" s="58"/>
      <c r="E646" s="58"/>
      <c r="F646" s="58"/>
      <c r="G646" s="58"/>
      <c r="H646" s="58"/>
      <c r="I646" s="58">
        <v>975000</v>
      </c>
      <c r="J646" s="58">
        <v>-975000</v>
      </c>
      <c r="K646" s="58"/>
      <c r="L646" s="58"/>
      <c r="M646" s="58"/>
      <c r="N646" s="58"/>
      <c r="O646" s="58"/>
      <c r="P646" s="56">
        <f>SUM(D646:O646)</f>
        <v>0</v>
      </c>
    </row>
    <row r="647" spans="1:16" s="55" customFormat="1" ht="11.25">
      <c r="A647" s="99" t="s">
        <v>1462</v>
      </c>
      <c r="B647" s="100" t="s">
        <v>387</v>
      </c>
      <c r="C647" s="99" t="s">
        <v>1463</v>
      </c>
      <c r="D647" s="58">
        <v>0</v>
      </c>
      <c r="E647" s="58">
        <v>0</v>
      </c>
      <c r="F647" s="58">
        <v>250000</v>
      </c>
      <c r="G647" s="58">
        <v>0</v>
      </c>
      <c r="H647" s="58">
        <v>0</v>
      </c>
      <c r="I647" s="58">
        <v>0</v>
      </c>
      <c r="J647" s="58">
        <v>0</v>
      </c>
      <c r="K647" s="58">
        <v>0</v>
      </c>
      <c r="L647" s="58">
        <v>0</v>
      </c>
      <c r="M647" s="58">
        <v>0</v>
      </c>
      <c r="N647" s="58">
        <v>0</v>
      </c>
      <c r="O647" s="58">
        <v>0</v>
      </c>
      <c r="P647" s="60">
        <f>SUM(D647:O647)</f>
        <v>250000</v>
      </c>
    </row>
    <row r="648" spans="1:16">
      <c r="A648" s="47" t="s">
        <v>1464</v>
      </c>
      <c r="B648" s="33"/>
      <c r="C648" s="47" t="s">
        <v>1465</v>
      </c>
      <c r="D648" s="46">
        <f t="shared" ref="D648:F649" si="263">D649</f>
        <v>153691.62</v>
      </c>
      <c r="E648" s="46">
        <f t="shared" si="263"/>
        <v>0</v>
      </c>
      <c r="F648" s="46">
        <f t="shared" si="263"/>
        <v>0</v>
      </c>
      <c r="G648" s="46">
        <f>G649</f>
        <v>0</v>
      </c>
      <c r="H648" s="46">
        <f t="shared" ref="H648:P649" si="264">H649</f>
        <v>0</v>
      </c>
      <c r="I648" s="46">
        <f t="shared" si="264"/>
        <v>0</v>
      </c>
      <c r="J648" s="46">
        <f t="shared" si="264"/>
        <v>0</v>
      </c>
      <c r="K648" s="46">
        <f t="shared" si="264"/>
        <v>0</v>
      </c>
      <c r="L648" s="46">
        <f t="shared" si="264"/>
        <v>0</v>
      </c>
      <c r="M648" s="46">
        <f t="shared" si="264"/>
        <v>0</v>
      </c>
      <c r="N648" s="46">
        <f t="shared" si="264"/>
        <v>0</v>
      </c>
      <c r="O648" s="46">
        <f t="shared" si="264"/>
        <v>0</v>
      </c>
      <c r="P648" s="46">
        <f>P649</f>
        <v>153691.62</v>
      </c>
    </row>
    <row r="649" spans="1:16" s="55" customFormat="1" ht="11.25">
      <c r="A649" s="52" t="s">
        <v>1466</v>
      </c>
      <c r="B649" s="64"/>
      <c r="C649" s="52" t="s">
        <v>1467</v>
      </c>
      <c r="D649" s="54">
        <f t="shared" si="263"/>
        <v>153691.62</v>
      </c>
      <c r="E649" s="54">
        <f t="shared" si="263"/>
        <v>0</v>
      </c>
      <c r="F649" s="54">
        <f t="shared" si="263"/>
        <v>0</v>
      </c>
      <c r="G649" s="54">
        <f>G650</f>
        <v>0</v>
      </c>
      <c r="H649" s="54">
        <f t="shared" si="264"/>
        <v>0</v>
      </c>
      <c r="I649" s="54">
        <f t="shared" si="264"/>
        <v>0</v>
      </c>
      <c r="J649" s="54">
        <f t="shared" si="264"/>
        <v>0</v>
      </c>
      <c r="K649" s="54">
        <f t="shared" si="264"/>
        <v>0</v>
      </c>
      <c r="L649" s="54">
        <f t="shared" si="264"/>
        <v>0</v>
      </c>
      <c r="M649" s="54">
        <f t="shared" si="264"/>
        <v>0</v>
      </c>
      <c r="N649" s="54">
        <f t="shared" si="264"/>
        <v>0</v>
      </c>
      <c r="O649" s="54">
        <f t="shared" si="264"/>
        <v>0</v>
      </c>
      <c r="P649" s="54">
        <f t="shared" si="264"/>
        <v>153691.62</v>
      </c>
    </row>
    <row r="650" spans="1:16" s="55" customFormat="1" ht="22.5">
      <c r="A650" s="52" t="s">
        <v>1468</v>
      </c>
      <c r="B650" s="64"/>
      <c r="C650" s="57" t="s">
        <v>1469</v>
      </c>
      <c r="D650" s="54">
        <f t="shared" ref="D650:P650" si="265">SUM(D651:D651)</f>
        <v>153691.62</v>
      </c>
      <c r="E650" s="54">
        <f t="shared" si="265"/>
        <v>0</v>
      </c>
      <c r="F650" s="54">
        <f t="shared" si="265"/>
        <v>0</v>
      </c>
      <c r="G650" s="54">
        <f t="shared" si="265"/>
        <v>0</v>
      </c>
      <c r="H650" s="54">
        <f t="shared" si="265"/>
        <v>0</v>
      </c>
      <c r="I650" s="54">
        <f t="shared" si="265"/>
        <v>0</v>
      </c>
      <c r="J650" s="54">
        <f t="shared" si="265"/>
        <v>0</v>
      </c>
      <c r="K650" s="54">
        <f t="shared" si="265"/>
        <v>0</v>
      </c>
      <c r="L650" s="54">
        <f t="shared" si="265"/>
        <v>0</v>
      </c>
      <c r="M650" s="54">
        <f t="shared" si="265"/>
        <v>0</v>
      </c>
      <c r="N650" s="54">
        <f t="shared" si="265"/>
        <v>0</v>
      </c>
      <c r="O650" s="54">
        <f t="shared" si="265"/>
        <v>0</v>
      </c>
      <c r="P650" s="54">
        <f t="shared" si="265"/>
        <v>153691.62</v>
      </c>
    </row>
    <row r="651" spans="1:16">
      <c r="A651" s="34" t="s">
        <v>1470</v>
      </c>
      <c r="B651" s="33" t="s">
        <v>509</v>
      </c>
      <c r="C651" s="34" t="s">
        <v>1471</v>
      </c>
      <c r="D651" s="56">
        <v>153691.62</v>
      </c>
      <c r="E651" s="56"/>
      <c r="F651" s="56"/>
      <c r="G651" s="56"/>
      <c r="H651" s="56"/>
      <c r="I651" s="56">
        <v>0</v>
      </c>
      <c r="J651" s="56"/>
      <c r="K651" s="56"/>
      <c r="L651" s="56"/>
      <c r="M651" s="56"/>
      <c r="N651" s="56"/>
      <c r="O651" s="56"/>
      <c r="P651" s="56">
        <f>SUM(D651:O651)</f>
        <v>153691.62</v>
      </c>
    </row>
    <row r="652" spans="1:16">
      <c r="A652" s="44" t="s">
        <v>1472</v>
      </c>
      <c r="B652" s="33"/>
      <c r="C652" s="44" t="s">
        <v>1473</v>
      </c>
      <c r="D652" s="46">
        <f>D653+D654</f>
        <v>0</v>
      </c>
      <c r="E652" s="46">
        <f t="shared" ref="E652:P652" si="266">E653+E654</f>
        <v>0</v>
      </c>
      <c r="F652" s="46">
        <f t="shared" si="266"/>
        <v>0</v>
      </c>
      <c r="G652" s="46">
        <f t="shared" si="266"/>
        <v>1470</v>
      </c>
      <c r="H652" s="46">
        <f>H653+H654</f>
        <v>0</v>
      </c>
      <c r="I652" s="46">
        <f t="shared" si="266"/>
        <v>0</v>
      </c>
      <c r="J652" s="46">
        <f t="shared" si="266"/>
        <v>0</v>
      </c>
      <c r="K652" s="46">
        <f t="shared" si="266"/>
        <v>0</v>
      </c>
      <c r="L652" s="46">
        <f t="shared" si="266"/>
        <v>0</v>
      </c>
      <c r="M652" s="46">
        <f t="shared" si="266"/>
        <v>0</v>
      </c>
      <c r="N652" s="46">
        <f t="shared" si="266"/>
        <v>0</v>
      </c>
      <c r="O652" s="46">
        <f t="shared" si="266"/>
        <v>0</v>
      </c>
      <c r="P652" s="46">
        <f t="shared" si="266"/>
        <v>1470</v>
      </c>
    </row>
    <row r="653" spans="1:16" ht="18">
      <c r="A653" s="34" t="s">
        <v>1474</v>
      </c>
      <c r="B653" s="33"/>
      <c r="C653" s="35" t="s">
        <v>1475</v>
      </c>
      <c r="D653" s="46"/>
      <c r="E653" s="46"/>
      <c r="F653" s="46"/>
      <c r="G653" s="46"/>
      <c r="H653" s="46"/>
      <c r="I653" s="46">
        <v>0</v>
      </c>
      <c r="J653" s="46"/>
      <c r="K653" s="46"/>
      <c r="L653" s="46"/>
      <c r="M653" s="46"/>
      <c r="N653" s="46"/>
      <c r="O653" s="46"/>
      <c r="P653" s="56">
        <f>SUM(D653:O653)</f>
        <v>0</v>
      </c>
    </row>
    <row r="654" spans="1:16" s="55" customFormat="1" ht="11.25">
      <c r="A654" s="52" t="s">
        <v>1476</v>
      </c>
      <c r="B654" s="64"/>
      <c r="C654" s="52" t="s">
        <v>1330</v>
      </c>
      <c r="D654" s="54">
        <f>D655</f>
        <v>0</v>
      </c>
      <c r="E654" s="54">
        <f t="shared" ref="E654:P654" si="267">E655</f>
        <v>0</v>
      </c>
      <c r="F654" s="54">
        <f t="shared" si="267"/>
        <v>0</v>
      </c>
      <c r="G654" s="54">
        <f t="shared" si="267"/>
        <v>1470</v>
      </c>
      <c r="H654" s="54">
        <f t="shared" si="267"/>
        <v>0</v>
      </c>
      <c r="I654" s="54">
        <f t="shared" si="267"/>
        <v>0</v>
      </c>
      <c r="J654" s="54">
        <f t="shared" si="267"/>
        <v>0</v>
      </c>
      <c r="K654" s="54">
        <f t="shared" si="267"/>
        <v>0</v>
      </c>
      <c r="L654" s="54">
        <f t="shared" si="267"/>
        <v>0</v>
      </c>
      <c r="M654" s="54">
        <f t="shared" si="267"/>
        <v>0</v>
      </c>
      <c r="N654" s="54">
        <f t="shared" si="267"/>
        <v>0</v>
      </c>
      <c r="O654" s="54">
        <f t="shared" si="267"/>
        <v>0</v>
      </c>
      <c r="P654" s="54">
        <f t="shared" si="267"/>
        <v>1470</v>
      </c>
    </row>
    <row r="655" spans="1:16">
      <c r="A655" s="34" t="s">
        <v>1477</v>
      </c>
      <c r="B655" s="33" t="s">
        <v>618</v>
      </c>
      <c r="C655" s="34" t="s">
        <v>1478</v>
      </c>
      <c r="D655" s="56"/>
      <c r="E655" s="56"/>
      <c r="F655" s="56"/>
      <c r="G655" s="56">
        <v>1470</v>
      </c>
      <c r="H655" s="56"/>
      <c r="I655" s="56">
        <v>0</v>
      </c>
      <c r="J655" s="56"/>
      <c r="K655" s="56"/>
      <c r="L655" s="56"/>
      <c r="M655" s="56"/>
      <c r="N655" s="56"/>
      <c r="O655" s="56"/>
      <c r="P655" s="56">
        <f>SUM(D655:O655)</f>
        <v>1470</v>
      </c>
    </row>
    <row r="656" spans="1:16" s="85" customFormat="1">
      <c r="A656" s="14" t="s">
        <v>1479</v>
      </c>
      <c r="B656" s="16"/>
      <c r="C656" s="15" t="s">
        <v>1480</v>
      </c>
      <c r="D656" s="84">
        <f>D657</f>
        <v>5954790.6799999997</v>
      </c>
      <c r="E656" s="84">
        <f t="shared" ref="E656:P656" si="268">E657</f>
        <v>3271617.42</v>
      </c>
      <c r="F656" s="84">
        <f t="shared" si="268"/>
        <v>3204298.14</v>
      </c>
      <c r="G656" s="84">
        <f t="shared" si="268"/>
        <v>3244428.57</v>
      </c>
      <c r="H656" s="84">
        <f t="shared" si="268"/>
        <v>3674869.62</v>
      </c>
      <c r="I656" s="84">
        <f t="shared" si="268"/>
        <v>4099071.9499999997</v>
      </c>
      <c r="J656" s="84">
        <f t="shared" si="268"/>
        <v>3775558.73</v>
      </c>
      <c r="K656" s="84">
        <f t="shared" si="268"/>
        <v>3759876.58</v>
      </c>
      <c r="L656" s="84">
        <f t="shared" si="268"/>
        <v>3862200.5</v>
      </c>
      <c r="M656" s="84">
        <f t="shared" si="268"/>
        <v>3862200.5</v>
      </c>
      <c r="N656" s="84">
        <f t="shared" si="268"/>
        <v>3862200.5</v>
      </c>
      <c r="O656" s="84">
        <f t="shared" si="268"/>
        <v>7608586.8099999996</v>
      </c>
      <c r="P656" s="84">
        <f t="shared" si="268"/>
        <v>50179700</v>
      </c>
    </row>
    <row r="657" spans="1:16" s="86" customFormat="1" ht="11.25">
      <c r="A657" s="25" t="s">
        <v>1481</v>
      </c>
      <c r="B657" s="27"/>
      <c r="C657" s="26" t="s">
        <v>1482</v>
      </c>
      <c r="D657" s="51">
        <f>D658</f>
        <v>5954790.6799999997</v>
      </c>
      <c r="E657" s="51">
        <f t="shared" ref="E657:P657" si="269">E658</f>
        <v>3271617.42</v>
      </c>
      <c r="F657" s="51">
        <f t="shared" si="269"/>
        <v>3204298.14</v>
      </c>
      <c r="G657" s="51">
        <f t="shared" si="269"/>
        <v>3244428.57</v>
      </c>
      <c r="H657" s="51">
        <f t="shared" si="269"/>
        <v>3674869.62</v>
      </c>
      <c r="I657" s="51">
        <f t="shared" si="269"/>
        <v>4099071.9499999997</v>
      </c>
      <c r="J657" s="51">
        <f t="shared" si="269"/>
        <v>3775558.73</v>
      </c>
      <c r="K657" s="51">
        <f t="shared" si="269"/>
        <v>3759876.58</v>
      </c>
      <c r="L657" s="51">
        <f t="shared" si="269"/>
        <v>3862200.5</v>
      </c>
      <c r="M657" s="51">
        <f t="shared" si="269"/>
        <v>3862200.5</v>
      </c>
      <c r="N657" s="51">
        <f t="shared" si="269"/>
        <v>3862200.5</v>
      </c>
      <c r="O657" s="51">
        <f t="shared" si="269"/>
        <v>7608586.8099999996</v>
      </c>
      <c r="P657" s="51">
        <f t="shared" si="269"/>
        <v>50179700</v>
      </c>
    </row>
    <row r="658" spans="1:16">
      <c r="A658" s="75" t="s">
        <v>1483</v>
      </c>
      <c r="B658" s="76"/>
      <c r="C658" s="77" t="s">
        <v>1484</v>
      </c>
      <c r="D658" s="56">
        <f>D659+D661</f>
        <v>5954790.6799999997</v>
      </c>
      <c r="E658" s="56">
        <f t="shared" ref="E658:P658" si="270">E659+E661</f>
        <v>3271617.42</v>
      </c>
      <c r="F658" s="56">
        <f t="shared" si="270"/>
        <v>3204298.14</v>
      </c>
      <c r="G658" s="56">
        <f t="shared" si="270"/>
        <v>3244428.57</v>
      </c>
      <c r="H658" s="56">
        <f t="shared" si="270"/>
        <v>3674869.62</v>
      </c>
      <c r="I658" s="56">
        <f t="shared" si="270"/>
        <v>4099071.9499999997</v>
      </c>
      <c r="J658" s="56">
        <f t="shared" si="270"/>
        <v>3775558.73</v>
      </c>
      <c r="K658" s="56">
        <f>K659+K661</f>
        <v>3759876.58</v>
      </c>
      <c r="L658" s="56">
        <f t="shared" si="270"/>
        <v>3862200.5</v>
      </c>
      <c r="M658" s="56">
        <f t="shared" si="270"/>
        <v>3862200.5</v>
      </c>
      <c r="N658" s="56">
        <f t="shared" si="270"/>
        <v>3862200.5</v>
      </c>
      <c r="O658" s="56">
        <f t="shared" si="270"/>
        <v>7608586.8099999996</v>
      </c>
      <c r="P658" s="56">
        <f t="shared" si="270"/>
        <v>50179700</v>
      </c>
    </row>
    <row r="659" spans="1:16" s="83" customFormat="1" ht="11.25">
      <c r="A659" s="78" t="s">
        <v>1485</v>
      </c>
      <c r="B659" s="79"/>
      <c r="C659" s="80" t="s">
        <v>1486</v>
      </c>
      <c r="D659" s="46">
        <f>D660</f>
        <v>357473.79</v>
      </c>
      <c r="E659" s="46">
        <f t="shared" ref="E659:P659" si="271">E660</f>
        <v>357473.79</v>
      </c>
      <c r="F659" s="46">
        <f t="shared" si="271"/>
        <v>357473.79</v>
      </c>
      <c r="G659" s="46">
        <f t="shared" si="271"/>
        <v>357473.79</v>
      </c>
      <c r="H659" s="46">
        <f t="shared" si="271"/>
        <v>357473.79</v>
      </c>
      <c r="I659" s="46">
        <f t="shared" si="271"/>
        <v>420853.92</v>
      </c>
      <c r="J659" s="46">
        <f t="shared" si="271"/>
        <v>378600.5</v>
      </c>
      <c r="K659" s="46">
        <f t="shared" si="271"/>
        <v>378600.5</v>
      </c>
      <c r="L659" s="46">
        <f t="shared" si="271"/>
        <v>378600.5</v>
      </c>
      <c r="M659" s="46">
        <f t="shared" si="271"/>
        <v>378600.5</v>
      </c>
      <c r="N659" s="46">
        <f t="shared" si="271"/>
        <v>378600.5</v>
      </c>
      <c r="O659" s="46">
        <f t="shared" si="271"/>
        <v>398774.63</v>
      </c>
      <c r="P659" s="46">
        <f t="shared" si="271"/>
        <v>4500000</v>
      </c>
    </row>
    <row r="660" spans="1:16">
      <c r="A660" s="21" t="s">
        <v>1487</v>
      </c>
      <c r="B660" s="23" t="s">
        <v>173</v>
      </c>
      <c r="C660" s="22" t="s">
        <v>1488</v>
      </c>
      <c r="D660" s="56">
        <v>357473.79</v>
      </c>
      <c r="E660" s="56">
        <v>357473.79</v>
      </c>
      <c r="F660" s="56">
        <v>357473.79</v>
      </c>
      <c r="G660" s="56">
        <v>357473.79</v>
      </c>
      <c r="H660" s="56">
        <v>357473.79</v>
      </c>
      <c r="I660" s="56">
        <v>420853.92</v>
      </c>
      <c r="J660" s="56">
        <v>378600.5</v>
      </c>
      <c r="K660" s="56">
        <v>378600.5</v>
      </c>
      <c r="L660" s="56">
        <f>K660</f>
        <v>378600.5</v>
      </c>
      <c r="M660" s="56">
        <f>L660</f>
        <v>378600.5</v>
      </c>
      <c r="N660" s="56">
        <f>M660</f>
        <v>378600.5</v>
      </c>
      <c r="O660" s="56">
        <v>398774.63</v>
      </c>
      <c r="P660" s="56">
        <f>SUM(D660:O660)</f>
        <v>4500000</v>
      </c>
    </row>
    <row r="661" spans="1:16" s="55" customFormat="1" ht="11.25">
      <c r="A661" s="75" t="s">
        <v>1489</v>
      </c>
      <c r="B661" s="76"/>
      <c r="C661" s="77" t="s">
        <v>1490</v>
      </c>
      <c r="D661" s="54">
        <f>D662+D667</f>
        <v>5597316.8899999997</v>
      </c>
      <c r="E661" s="54">
        <f t="shared" ref="E661:P661" si="272">E662+E667</f>
        <v>2914143.63</v>
      </c>
      <c r="F661" s="54">
        <f t="shared" si="272"/>
        <v>2846824.35</v>
      </c>
      <c r="G661" s="54">
        <f t="shared" si="272"/>
        <v>2886954.78</v>
      </c>
      <c r="H661" s="54">
        <f t="shared" si="272"/>
        <v>3317395.83</v>
      </c>
      <c r="I661" s="54">
        <f t="shared" si="272"/>
        <v>3678218.03</v>
      </c>
      <c r="J661" s="54">
        <f t="shared" si="272"/>
        <v>3396958.23</v>
      </c>
      <c r="K661" s="54">
        <f t="shared" si="272"/>
        <v>3381276.08</v>
      </c>
      <c r="L661" s="54">
        <f t="shared" si="272"/>
        <v>3483600</v>
      </c>
      <c r="M661" s="54">
        <f t="shared" si="272"/>
        <v>3483600</v>
      </c>
      <c r="N661" s="54">
        <f t="shared" si="272"/>
        <v>3483600</v>
      </c>
      <c r="O661" s="54">
        <f t="shared" si="272"/>
        <v>7209812.1799999997</v>
      </c>
      <c r="P661" s="54">
        <f t="shared" si="272"/>
        <v>45679700</v>
      </c>
    </row>
    <row r="662" spans="1:16" s="55" customFormat="1" ht="11.25">
      <c r="A662" s="75" t="s">
        <v>1491</v>
      </c>
      <c r="B662" s="76"/>
      <c r="C662" s="77" t="s">
        <v>1492</v>
      </c>
      <c r="D662" s="54">
        <f>D663+D664+D665+D666</f>
        <v>3528733.26</v>
      </c>
      <c r="E662" s="54">
        <f t="shared" ref="E662:P662" si="273">E663+E664+E665+E666</f>
        <v>1692778.0000000002</v>
      </c>
      <c r="F662" s="54">
        <f t="shared" si="273"/>
        <v>1645862.33</v>
      </c>
      <c r="G662" s="54">
        <f t="shared" si="273"/>
        <v>1670486.0299999998</v>
      </c>
      <c r="H662" s="54">
        <f t="shared" si="273"/>
        <v>1919309.22</v>
      </c>
      <c r="I662" s="54">
        <f t="shared" si="273"/>
        <v>2127385.48</v>
      </c>
      <c r="J662" s="54">
        <f t="shared" si="273"/>
        <v>1964483.07</v>
      </c>
      <c r="K662" s="54">
        <f t="shared" si="273"/>
        <v>1955767.9800000002</v>
      </c>
      <c r="L662" s="54">
        <f t="shared" si="273"/>
        <v>2056600</v>
      </c>
      <c r="M662" s="54">
        <f t="shared" si="273"/>
        <v>2056600</v>
      </c>
      <c r="N662" s="54">
        <f t="shared" si="273"/>
        <v>2056600</v>
      </c>
      <c r="O662" s="54">
        <f t="shared" si="273"/>
        <v>4224394.63</v>
      </c>
      <c r="P662" s="54">
        <f t="shared" si="273"/>
        <v>26899000</v>
      </c>
    </row>
    <row r="663" spans="1:16">
      <c r="A663" s="21" t="s">
        <v>1493</v>
      </c>
      <c r="B663" s="23" t="s">
        <v>173</v>
      </c>
      <c r="C663" s="22" t="s">
        <v>1494</v>
      </c>
      <c r="D663" s="56"/>
      <c r="E663" s="56">
        <v>65675.88</v>
      </c>
      <c r="F663" s="56">
        <v>25450.13</v>
      </c>
      <c r="G663" s="56">
        <v>25820.1</v>
      </c>
      <c r="H663" s="56">
        <v>30440.3</v>
      </c>
      <c r="I663" s="56">
        <v>34610.76</v>
      </c>
      <c r="J663" s="56">
        <v>0</v>
      </c>
      <c r="K663" s="56">
        <v>54968.79</v>
      </c>
      <c r="L663" s="56">
        <v>38000</v>
      </c>
      <c r="M663" s="56">
        <f>L663</f>
        <v>38000</v>
      </c>
      <c r="N663" s="56">
        <f>M663</f>
        <v>38000</v>
      </c>
      <c r="O663" s="56">
        <v>39034.04</v>
      </c>
      <c r="P663" s="56">
        <f t="shared" ref="P663:P669" si="274">SUM(D663:O663)</f>
        <v>390000</v>
      </c>
    </row>
    <row r="664" spans="1:16">
      <c r="A664" s="21" t="s">
        <v>1495</v>
      </c>
      <c r="B664" s="23" t="s">
        <v>173</v>
      </c>
      <c r="C664" s="22" t="s">
        <v>1496</v>
      </c>
      <c r="D664" s="56">
        <v>3514606.13</v>
      </c>
      <c r="E664" s="56">
        <v>1613435.43</v>
      </c>
      <c r="F664" s="56">
        <v>1608544.47</v>
      </c>
      <c r="G664" s="56">
        <v>1631249.63</v>
      </c>
      <c r="H664" s="56">
        <v>1870830.69</v>
      </c>
      <c r="I664" s="56">
        <v>2071891.62</v>
      </c>
      <c r="J664" s="56">
        <v>1946586.54</v>
      </c>
      <c r="K664" s="56">
        <v>1882385.3</v>
      </c>
      <c r="L664" s="56">
        <v>2000000</v>
      </c>
      <c r="M664" s="56">
        <f t="shared" ref="M664:N666" si="275">L664</f>
        <v>2000000</v>
      </c>
      <c r="N664" s="56">
        <f t="shared" si="275"/>
        <v>2000000</v>
      </c>
      <c r="O664" s="56">
        <v>4160470.19</v>
      </c>
      <c r="P664" s="56">
        <f t="shared" si="274"/>
        <v>26300000</v>
      </c>
    </row>
    <row r="665" spans="1:16">
      <c r="A665" s="21" t="s">
        <v>1497</v>
      </c>
      <c r="B665" s="23" t="s">
        <v>173</v>
      </c>
      <c r="C665" s="22" t="s">
        <v>1498</v>
      </c>
      <c r="D665" s="56">
        <v>5019.8599999999997</v>
      </c>
      <c r="E665" s="56">
        <v>5019.8599999999997</v>
      </c>
      <c r="F665" s="56">
        <v>5019.8599999999997</v>
      </c>
      <c r="G665" s="56">
        <v>5018.16</v>
      </c>
      <c r="H665" s="56">
        <v>8437.5</v>
      </c>
      <c r="I665" s="56">
        <v>11563.49</v>
      </c>
      <c r="J665" s="56">
        <v>9111.98</v>
      </c>
      <c r="K665" s="56">
        <v>9588.81</v>
      </c>
      <c r="L665" s="56">
        <v>9600</v>
      </c>
      <c r="M665" s="56">
        <f t="shared" si="275"/>
        <v>9600</v>
      </c>
      <c r="N665" s="56">
        <f t="shared" si="275"/>
        <v>9600</v>
      </c>
      <c r="O665" s="56">
        <v>8420.48</v>
      </c>
      <c r="P665" s="56">
        <f t="shared" si="274"/>
        <v>95999.999999999985</v>
      </c>
    </row>
    <row r="666" spans="1:16">
      <c r="A666" s="21" t="s">
        <v>1499</v>
      </c>
      <c r="B666" s="23" t="s">
        <v>173</v>
      </c>
      <c r="C666" s="22" t="s">
        <v>1500</v>
      </c>
      <c r="D666" s="56">
        <v>9107.27</v>
      </c>
      <c r="E666" s="56">
        <v>8646.83</v>
      </c>
      <c r="F666" s="56">
        <v>6847.87</v>
      </c>
      <c r="G666" s="56">
        <v>8398.14</v>
      </c>
      <c r="H666" s="56">
        <v>9600.73</v>
      </c>
      <c r="I666" s="56">
        <v>9319.61</v>
      </c>
      <c r="J666" s="56">
        <v>8784.5499999999993</v>
      </c>
      <c r="K666" s="56">
        <v>8825.08</v>
      </c>
      <c r="L666" s="56">
        <v>9000</v>
      </c>
      <c r="M666" s="56">
        <f t="shared" si="275"/>
        <v>9000</v>
      </c>
      <c r="N666" s="56">
        <f t="shared" si="275"/>
        <v>9000</v>
      </c>
      <c r="O666" s="56">
        <v>16469.919999999998</v>
      </c>
      <c r="P666" s="56">
        <f t="shared" si="274"/>
        <v>113000</v>
      </c>
    </row>
    <row r="667" spans="1:16">
      <c r="A667" s="28" t="s">
        <v>1501</v>
      </c>
      <c r="B667" s="24"/>
      <c r="C667" s="29" t="s">
        <v>1502</v>
      </c>
      <c r="D667" s="56">
        <f>D668+D669</f>
        <v>2068583.63</v>
      </c>
      <c r="E667" s="56">
        <f t="shared" ref="E667:P667" si="276">E668+E669</f>
        <v>1221365.6299999999</v>
      </c>
      <c r="F667" s="56">
        <f t="shared" si="276"/>
        <v>1200962.02</v>
      </c>
      <c r="G667" s="56">
        <f t="shared" si="276"/>
        <v>1216468.75</v>
      </c>
      <c r="H667" s="56">
        <f t="shared" si="276"/>
        <v>1398086.61</v>
      </c>
      <c r="I667" s="56">
        <f t="shared" si="276"/>
        <v>1550832.5499999998</v>
      </c>
      <c r="J667" s="56">
        <f t="shared" si="276"/>
        <v>1432475.16</v>
      </c>
      <c r="K667" s="56">
        <f t="shared" si="276"/>
        <v>1425508.0999999999</v>
      </c>
      <c r="L667" s="56">
        <f t="shared" si="276"/>
        <v>1427000</v>
      </c>
      <c r="M667" s="56">
        <f t="shared" si="276"/>
        <v>1427000</v>
      </c>
      <c r="N667" s="56">
        <f t="shared" si="276"/>
        <v>1427000</v>
      </c>
      <c r="O667" s="56">
        <f t="shared" si="276"/>
        <v>2985417.5500000003</v>
      </c>
      <c r="P667" s="56">
        <f t="shared" si="276"/>
        <v>18780700</v>
      </c>
    </row>
    <row r="668" spans="1:16">
      <c r="A668" s="21" t="s">
        <v>1503</v>
      </c>
      <c r="B668" s="23" t="s">
        <v>173</v>
      </c>
      <c r="C668" s="22" t="s">
        <v>1504</v>
      </c>
      <c r="D668" s="56">
        <v>0</v>
      </c>
      <c r="E668" s="56">
        <v>47870.42</v>
      </c>
      <c r="F668" s="56">
        <v>18550.32</v>
      </c>
      <c r="G668" s="56">
        <v>18819.98</v>
      </c>
      <c r="H668" s="56">
        <v>22187.599999999999</v>
      </c>
      <c r="I668" s="56">
        <v>25227.4</v>
      </c>
      <c r="J668" s="56">
        <v>0</v>
      </c>
      <c r="K668" s="56">
        <v>40066.22</v>
      </c>
      <c r="L668" s="56">
        <v>27000</v>
      </c>
      <c r="M668" s="56">
        <f>L668</f>
        <v>27000</v>
      </c>
      <c r="N668" s="56">
        <f>M668</f>
        <v>27000</v>
      </c>
      <c r="O668" s="56">
        <v>26978.06</v>
      </c>
      <c r="P668" s="56">
        <f t="shared" si="274"/>
        <v>280700</v>
      </c>
    </row>
    <row r="669" spans="1:16">
      <c r="A669" s="21" t="s">
        <v>1505</v>
      </c>
      <c r="B669" s="23" t="s">
        <v>173</v>
      </c>
      <c r="C669" s="22" t="s">
        <v>1506</v>
      </c>
      <c r="D669" s="56">
        <v>2068583.63</v>
      </c>
      <c r="E669" s="56">
        <v>1173495.21</v>
      </c>
      <c r="F669" s="56">
        <v>1182411.7</v>
      </c>
      <c r="G669" s="56">
        <v>1197648.77</v>
      </c>
      <c r="H669" s="56">
        <v>1375899.01</v>
      </c>
      <c r="I669" s="56">
        <v>1525605.15</v>
      </c>
      <c r="J669" s="56">
        <v>1432475.16</v>
      </c>
      <c r="K669" s="56">
        <v>1385441.88</v>
      </c>
      <c r="L669" s="56">
        <v>1400000</v>
      </c>
      <c r="M669" s="56">
        <f>L669</f>
        <v>1400000</v>
      </c>
      <c r="N669" s="56">
        <f>M669</f>
        <v>1400000</v>
      </c>
      <c r="O669" s="56">
        <v>2958439.49</v>
      </c>
      <c r="P669" s="56">
        <f t="shared" si="274"/>
        <v>18500000</v>
      </c>
    </row>
    <row r="670" spans="1:16">
      <c r="A670" s="40" t="s">
        <v>1507</v>
      </c>
      <c r="B670" s="33"/>
      <c r="C670" s="66" t="s">
        <v>1508</v>
      </c>
      <c r="D670" s="42">
        <f t="shared" ref="D670:I670" si="277">SUM(D671:D676)</f>
        <v>-3666339.98</v>
      </c>
      <c r="E670" s="42">
        <f t="shared" si="277"/>
        <v>-2677826.86</v>
      </c>
      <c r="F670" s="42">
        <f t="shared" si="277"/>
        <v>-2228769.1399999997</v>
      </c>
      <c r="G670" s="42">
        <f t="shared" si="277"/>
        <v>-2897236.18</v>
      </c>
      <c r="H670" s="42">
        <f t="shared" si="277"/>
        <v>-2855005.08</v>
      </c>
      <c r="I670" s="42">
        <f t="shared" si="277"/>
        <v>-2421838.5599999996</v>
      </c>
      <c r="J670" s="42">
        <f t="shared" ref="J670:O670" si="278">SUM(J671:J676)</f>
        <v>-2973652.8099999996</v>
      </c>
      <c r="K670" s="42">
        <f t="shared" si="278"/>
        <v>-2163278.87</v>
      </c>
      <c r="L670" s="42">
        <f t="shared" si="278"/>
        <v>-2406260.83</v>
      </c>
      <c r="M670" s="42">
        <f t="shared" si="278"/>
        <v>-2016675.08</v>
      </c>
      <c r="N670" s="42">
        <f t="shared" si="278"/>
        <v>-2453163.58</v>
      </c>
      <c r="O670" s="42">
        <f t="shared" si="278"/>
        <v>-3931362.83</v>
      </c>
      <c r="P670" s="42">
        <f>SUM(P671:P676)</f>
        <v>-32691409.800000001</v>
      </c>
    </row>
    <row r="671" spans="1:16">
      <c r="A671" s="52" t="s">
        <v>762</v>
      </c>
      <c r="B671" s="33"/>
      <c r="C671" s="52" t="s">
        <v>1509</v>
      </c>
      <c r="D671" s="56">
        <f t="shared" ref="D671:O671" si="279">-D301</f>
        <v>-1128351.6299999999</v>
      </c>
      <c r="E671" s="56">
        <f t="shared" si="279"/>
        <v>-1204914.5</v>
      </c>
      <c r="F671" s="56">
        <f t="shared" si="279"/>
        <v>-714749.34</v>
      </c>
      <c r="G671" s="56">
        <f t="shared" si="279"/>
        <v>-815766.01</v>
      </c>
      <c r="H671" s="56">
        <f t="shared" si="279"/>
        <v>-1087108.55</v>
      </c>
      <c r="I671" s="56">
        <f t="shared" si="279"/>
        <v>-815261.22</v>
      </c>
      <c r="J671" s="56">
        <f t="shared" si="279"/>
        <v>-700206.25</v>
      </c>
      <c r="K671" s="56">
        <f t="shared" si="279"/>
        <v>-850631.45</v>
      </c>
      <c r="L671" s="56">
        <f t="shared" si="279"/>
        <v>-743291.25</v>
      </c>
      <c r="M671" s="56">
        <f t="shared" si="279"/>
        <v>-727217.5</v>
      </c>
      <c r="N671" s="56">
        <f t="shared" si="279"/>
        <v>-1009808</v>
      </c>
      <c r="O671" s="56">
        <f t="shared" si="279"/>
        <v>-1574849</v>
      </c>
      <c r="P671" s="56">
        <f t="shared" ref="P671:P764" si="280">SUM(D671:O671)</f>
        <v>-11372154.699999999</v>
      </c>
    </row>
    <row r="672" spans="1:16">
      <c r="A672" s="52" t="s">
        <v>772</v>
      </c>
      <c r="B672" s="33"/>
      <c r="C672" s="52" t="s">
        <v>1510</v>
      </c>
      <c r="D672" s="56">
        <f t="shared" ref="D672:O672" si="281">-D306</f>
        <v>-9482.31</v>
      </c>
      <c r="E672" s="56">
        <f t="shared" si="281"/>
        <v>-137.78</v>
      </c>
      <c r="F672" s="56">
        <f t="shared" si="281"/>
        <v>-207.58</v>
      </c>
      <c r="G672" s="56">
        <f t="shared" si="281"/>
        <v>-849.01</v>
      </c>
      <c r="H672" s="56">
        <f t="shared" si="281"/>
        <v>-557.4</v>
      </c>
      <c r="I672" s="56">
        <f t="shared" si="281"/>
        <v>-172.71</v>
      </c>
      <c r="J672" s="56">
        <f t="shared" si="281"/>
        <v>-459.77</v>
      </c>
      <c r="K672" s="56">
        <f t="shared" si="281"/>
        <v>-1806.38</v>
      </c>
      <c r="L672" s="56">
        <f t="shared" si="281"/>
        <v>-16020</v>
      </c>
      <c r="M672" s="56">
        <f t="shared" si="281"/>
        <v>-58400</v>
      </c>
      <c r="N672" s="56">
        <f t="shared" si="281"/>
        <v>-9100</v>
      </c>
      <c r="O672" s="56">
        <f t="shared" si="281"/>
        <v>-7140</v>
      </c>
      <c r="P672" s="56">
        <f t="shared" si="280"/>
        <v>-104332.94</v>
      </c>
    </row>
    <row r="673" spans="1:16">
      <c r="A673" s="52" t="s">
        <v>917</v>
      </c>
      <c r="B673" s="33"/>
      <c r="C673" s="52" t="s">
        <v>1511</v>
      </c>
      <c r="D673" s="56">
        <f t="shared" ref="D673:O673" si="282">-D379</f>
        <v>-9511.58</v>
      </c>
      <c r="E673" s="56">
        <f t="shared" si="282"/>
        <v>-9511.58</v>
      </c>
      <c r="F673" s="56">
        <f t="shared" si="282"/>
        <v>0</v>
      </c>
      <c r="G673" s="56">
        <f t="shared" si="282"/>
        <v>-9511.58</v>
      </c>
      <c r="H673" s="56">
        <f t="shared" si="282"/>
        <v>-9511.58</v>
      </c>
      <c r="I673" s="56">
        <f t="shared" si="282"/>
        <v>-9511.58</v>
      </c>
      <c r="J673" s="56">
        <f t="shared" si="282"/>
        <v>-9511.58</v>
      </c>
      <c r="K673" s="56">
        <f t="shared" si="282"/>
        <v>-9511.58</v>
      </c>
      <c r="L673" s="56">
        <f t="shared" si="282"/>
        <v>-9511.58</v>
      </c>
      <c r="M673" s="56">
        <f t="shared" si="282"/>
        <v>-9511.58</v>
      </c>
      <c r="N673" s="56">
        <f t="shared" si="282"/>
        <v>-9511.58</v>
      </c>
      <c r="O673" s="56">
        <f t="shared" si="282"/>
        <v>-9511.58</v>
      </c>
      <c r="P673" s="56">
        <f t="shared" si="280"/>
        <v>-104627.38</v>
      </c>
    </row>
    <row r="674" spans="1:16" ht="11.25" customHeight="1">
      <c r="A674" s="52" t="s">
        <v>941</v>
      </c>
      <c r="B674" s="33"/>
      <c r="C674" s="52" t="s">
        <v>1512</v>
      </c>
      <c r="D674" s="56">
        <f t="shared" ref="D674:O674" si="283">-D391</f>
        <v>-1047518.66</v>
      </c>
      <c r="E674" s="56">
        <f t="shared" si="283"/>
        <v>-1139001.8899999999</v>
      </c>
      <c r="F674" s="56">
        <f t="shared" si="283"/>
        <v>-1144948.23</v>
      </c>
      <c r="G674" s="56">
        <f t="shared" si="283"/>
        <v>-1440400.79</v>
      </c>
      <c r="H674" s="56">
        <f t="shared" si="283"/>
        <v>-1024329.57</v>
      </c>
      <c r="I674" s="56">
        <f t="shared" si="283"/>
        <v>-995406.19</v>
      </c>
      <c r="J674" s="56">
        <f t="shared" si="283"/>
        <v>-1478190.78</v>
      </c>
      <c r="K674" s="56">
        <f t="shared" si="283"/>
        <v>-1038836.15</v>
      </c>
      <c r="L674" s="56">
        <f t="shared" si="283"/>
        <v>-1497320.25</v>
      </c>
      <c r="M674" s="56">
        <f t="shared" si="283"/>
        <v>-1116384.75</v>
      </c>
      <c r="N674" s="56">
        <f t="shared" si="283"/>
        <v>-1334362.75</v>
      </c>
      <c r="O674" s="56">
        <f t="shared" si="283"/>
        <v>-1618459.75</v>
      </c>
      <c r="P674" s="56">
        <f t="shared" si="280"/>
        <v>-14875159.76</v>
      </c>
    </row>
    <row r="675" spans="1:16">
      <c r="A675" s="67" t="s">
        <v>951</v>
      </c>
      <c r="B675" s="33"/>
      <c r="C675" s="67" t="s">
        <v>1513</v>
      </c>
      <c r="D675" s="56">
        <f>-D396</f>
        <v>-1445966.71</v>
      </c>
      <c r="E675" s="56">
        <f>-E396</f>
        <v>-305095.34999999998</v>
      </c>
      <c r="F675" s="56">
        <f>-F396</f>
        <v>-350117.23</v>
      </c>
      <c r="G675" s="56">
        <f>-G396</f>
        <v>-608377.37</v>
      </c>
      <c r="H675" s="56">
        <f>-H396</f>
        <v>-712367.69</v>
      </c>
      <c r="I675" s="95">
        <v>-578896.06999999995</v>
      </c>
      <c r="J675" s="56">
        <v>-762822.36</v>
      </c>
      <c r="K675" s="56">
        <f>-K396</f>
        <v>-240891.95</v>
      </c>
      <c r="L675" s="56">
        <f>-L396</f>
        <v>-114903.5</v>
      </c>
      <c r="M675" s="56">
        <f>-M396</f>
        <v>-80558.75</v>
      </c>
      <c r="N675" s="56">
        <f>-N396</f>
        <v>-64379.75</v>
      </c>
      <c r="O675" s="56">
        <f>-O396</f>
        <v>-696534.75</v>
      </c>
      <c r="P675" s="56">
        <f t="shared" si="280"/>
        <v>-5960911.4800000004</v>
      </c>
    </row>
    <row r="676" spans="1:16">
      <c r="A676" s="67" t="s">
        <v>961</v>
      </c>
      <c r="B676" s="33"/>
      <c r="C676" s="67" t="s">
        <v>1514</v>
      </c>
      <c r="D676" s="56">
        <f t="shared" ref="D676:O676" si="284">-D401</f>
        <v>-25509.09</v>
      </c>
      <c r="E676" s="56">
        <f t="shared" si="284"/>
        <v>-19165.759999999998</v>
      </c>
      <c r="F676" s="56">
        <f t="shared" si="284"/>
        <v>-18746.759999999998</v>
      </c>
      <c r="G676" s="56">
        <f t="shared" si="284"/>
        <v>-22331.42</v>
      </c>
      <c r="H676" s="56">
        <f t="shared" si="284"/>
        <v>-21130.29</v>
      </c>
      <c r="I676" s="56">
        <f t="shared" si="284"/>
        <v>-22590.79</v>
      </c>
      <c r="J676" s="56">
        <f t="shared" si="284"/>
        <v>-22462.07</v>
      </c>
      <c r="K676" s="56">
        <f t="shared" si="284"/>
        <v>-21601.360000000001</v>
      </c>
      <c r="L676" s="56">
        <f t="shared" si="284"/>
        <v>-25214.25</v>
      </c>
      <c r="M676" s="56">
        <f t="shared" si="284"/>
        <v>-24602.5</v>
      </c>
      <c r="N676" s="56">
        <f t="shared" si="284"/>
        <v>-26001.5</v>
      </c>
      <c r="O676" s="56">
        <f t="shared" si="284"/>
        <v>-24867.75</v>
      </c>
      <c r="P676" s="56">
        <f t="shared" si="280"/>
        <v>-274223.54000000004</v>
      </c>
    </row>
    <row r="677" spans="1:16">
      <c r="A677" s="40"/>
      <c r="B677" s="33"/>
      <c r="C677" s="66" t="s">
        <v>1515</v>
      </c>
      <c r="D677" s="42">
        <f t="shared" ref="D677:P677" si="285">SUM(D678:D689)</f>
        <v>-13420.12</v>
      </c>
      <c r="E677" s="42">
        <f t="shared" si="285"/>
        <v>-46183.75</v>
      </c>
      <c r="F677" s="42">
        <f t="shared" si="285"/>
        <v>-55351.21</v>
      </c>
      <c r="G677" s="42">
        <f t="shared" si="285"/>
        <v>-55869.939999999995</v>
      </c>
      <c r="H677" s="42">
        <f t="shared" si="285"/>
        <v>-64350.559999999998</v>
      </c>
      <c r="I677" s="42">
        <f t="shared" si="285"/>
        <v>-65194.060000000005</v>
      </c>
      <c r="J677" s="42">
        <f t="shared" si="285"/>
        <v>-70875.459999999992</v>
      </c>
      <c r="K677" s="42">
        <f t="shared" si="285"/>
        <v>-73481.86</v>
      </c>
      <c r="L677" s="42">
        <f t="shared" si="285"/>
        <v>0</v>
      </c>
      <c r="M677" s="42">
        <f t="shared" si="285"/>
        <v>0</v>
      </c>
      <c r="N677" s="42">
        <f t="shared" si="285"/>
        <v>0</v>
      </c>
      <c r="O677" s="42">
        <f t="shared" si="285"/>
        <v>0</v>
      </c>
      <c r="P677" s="42">
        <f t="shared" si="285"/>
        <v>-444726.95999999996</v>
      </c>
    </row>
    <row r="678" spans="1:16">
      <c r="A678" s="67" t="s">
        <v>28</v>
      </c>
      <c r="B678" s="33" t="s">
        <v>29</v>
      </c>
      <c r="C678" s="67" t="s">
        <v>30</v>
      </c>
      <c r="D678" s="56"/>
      <c r="E678" s="56"/>
      <c r="F678" s="56">
        <v>-148.69</v>
      </c>
      <c r="G678" s="56"/>
      <c r="H678" s="56"/>
      <c r="I678" s="56">
        <v>0</v>
      </c>
      <c r="J678" s="56"/>
      <c r="K678" s="56"/>
      <c r="L678" s="56"/>
      <c r="M678" s="56"/>
      <c r="N678" s="56"/>
      <c r="O678" s="56"/>
      <c r="P678" s="56">
        <f t="shared" si="280"/>
        <v>-148.69</v>
      </c>
    </row>
    <row r="679" spans="1:16">
      <c r="A679" s="67" t="s">
        <v>31</v>
      </c>
      <c r="B679" s="33" t="s">
        <v>32</v>
      </c>
      <c r="C679" s="67" t="s">
        <v>33</v>
      </c>
      <c r="D679" s="56"/>
      <c r="E679" s="56"/>
      <c r="F679" s="56">
        <v>-61.93</v>
      </c>
      <c r="G679" s="56"/>
      <c r="H679" s="56"/>
      <c r="I679" s="56">
        <v>0</v>
      </c>
      <c r="J679" s="56"/>
      <c r="K679" s="56"/>
      <c r="L679" s="56"/>
      <c r="M679" s="56"/>
      <c r="N679" s="56"/>
      <c r="O679" s="56"/>
      <c r="P679" s="56">
        <f t="shared" si="280"/>
        <v>-61.93</v>
      </c>
    </row>
    <row r="680" spans="1:16">
      <c r="A680" s="67" t="s">
        <v>34</v>
      </c>
      <c r="B680" s="33" t="s">
        <v>35</v>
      </c>
      <c r="C680" s="67" t="s">
        <v>36</v>
      </c>
      <c r="D680" s="56"/>
      <c r="E680" s="56"/>
      <c r="F680" s="56">
        <v>-37.200000000000003</v>
      </c>
      <c r="G680" s="56"/>
      <c r="H680" s="56"/>
      <c r="I680" s="56">
        <v>0</v>
      </c>
      <c r="J680" s="56"/>
      <c r="K680" s="56"/>
      <c r="L680" s="56"/>
      <c r="M680" s="56"/>
      <c r="N680" s="56"/>
      <c r="O680" s="56"/>
      <c r="P680" s="56">
        <f t="shared" si="280"/>
        <v>-37.200000000000003</v>
      </c>
    </row>
    <row r="681" spans="1:16">
      <c r="A681" s="96" t="s">
        <v>101</v>
      </c>
      <c r="B681" s="92" t="s">
        <v>29</v>
      </c>
      <c r="C681" s="96" t="s">
        <v>1516</v>
      </c>
      <c r="D681" s="56"/>
      <c r="E681" s="56"/>
      <c r="F681" s="56"/>
      <c r="G681" s="56"/>
      <c r="H681" s="56"/>
      <c r="I681" s="56">
        <v>-1528.95</v>
      </c>
      <c r="J681" s="56"/>
      <c r="K681" s="56"/>
      <c r="L681" s="56"/>
      <c r="M681" s="56"/>
      <c r="N681" s="56"/>
      <c r="O681" s="56"/>
      <c r="P681" s="56">
        <f t="shared" si="280"/>
        <v>-1528.95</v>
      </c>
    </row>
    <row r="682" spans="1:16">
      <c r="A682" s="96" t="s">
        <v>103</v>
      </c>
      <c r="B682" s="92" t="s">
        <v>32</v>
      </c>
      <c r="C682" s="96" t="s">
        <v>1517</v>
      </c>
      <c r="D682" s="56"/>
      <c r="E682" s="56"/>
      <c r="F682" s="56"/>
      <c r="G682" s="56"/>
      <c r="H682" s="56"/>
      <c r="I682" s="56">
        <v>-637.05999999999995</v>
      </c>
      <c r="J682" s="56"/>
      <c r="K682" s="56"/>
      <c r="L682" s="56"/>
      <c r="M682" s="56"/>
      <c r="N682" s="56"/>
      <c r="O682" s="56"/>
      <c r="P682" s="56">
        <f t="shared" si="280"/>
        <v>-637.05999999999995</v>
      </c>
    </row>
    <row r="683" spans="1:16">
      <c r="A683" s="96" t="s">
        <v>105</v>
      </c>
      <c r="B683" s="92" t="s">
        <v>35</v>
      </c>
      <c r="C683" s="96" t="s">
        <v>1518</v>
      </c>
      <c r="D683" s="56"/>
      <c r="E683" s="56"/>
      <c r="F683" s="56"/>
      <c r="G683" s="56"/>
      <c r="H683" s="56"/>
      <c r="I683" s="56">
        <v>-382.24</v>
      </c>
      <c r="J683" s="56"/>
      <c r="K683" s="56"/>
      <c r="L683" s="56"/>
      <c r="M683" s="56"/>
      <c r="N683" s="56"/>
      <c r="O683" s="56"/>
      <c r="P683" s="56">
        <f t="shared" si="280"/>
        <v>-382.24</v>
      </c>
    </row>
    <row r="684" spans="1:16">
      <c r="A684" s="67" t="s">
        <v>112</v>
      </c>
      <c r="B684" s="33" t="s">
        <v>29</v>
      </c>
      <c r="C684" s="67" t="s">
        <v>113</v>
      </c>
      <c r="D684" s="56">
        <v>-8052.07</v>
      </c>
      <c r="E684" s="56">
        <v>-27710.23</v>
      </c>
      <c r="F684" s="56">
        <v>-33058.79</v>
      </c>
      <c r="G684" s="56">
        <v>-33521.97</v>
      </c>
      <c r="H684" s="56">
        <v>-38610.32</v>
      </c>
      <c r="I684" s="56">
        <v>-37587.49</v>
      </c>
      <c r="J684" s="56">
        <v>-42525.27</v>
      </c>
      <c r="K684" s="56">
        <v>-44519.6</v>
      </c>
      <c r="L684" s="56"/>
      <c r="M684" s="56"/>
      <c r="N684" s="56"/>
      <c r="O684" s="56"/>
      <c r="P684" s="56">
        <f t="shared" si="280"/>
        <v>-265585.74</v>
      </c>
    </row>
    <row r="685" spans="1:16">
      <c r="A685" s="67" t="s">
        <v>114</v>
      </c>
      <c r="B685" s="33" t="s">
        <v>32</v>
      </c>
      <c r="C685" s="67" t="s">
        <v>115</v>
      </c>
      <c r="D685" s="56">
        <v>-3355.03</v>
      </c>
      <c r="E685" s="56">
        <v>-11545.95</v>
      </c>
      <c r="F685" s="56">
        <v>-13774.49</v>
      </c>
      <c r="G685" s="56">
        <v>-13967.48</v>
      </c>
      <c r="H685" s="56">
        <v>-16087.65</v>
      </c>
      <c r="I685" s="56">
        <v>-15661.45</v>
      </c>
      <c r="J685" s="56">
        <v>-17718.87</v>
      </c>
      <c r="K685" s="56">
        <v>-18370.48</v>
      </c>
      <c r="L685" s="56"/>
      <c r="M685" s="56"/>
      <c r="N685" s="56"/>
      <c r="O685" s="56"/>
      <c r="P685" s="56">
        <f t="shared" si="280"/>
        <v>-110481.4</v>
      </c>
    </row>
    <row r="686" spans="1:16">
      <c r="A686" s="67" t="s">
        <v>116</v>
      </c>
      <c r="B686" s="33" t="s">
        <v>35</v>
      </c>
      <c r="C686" s="67" t="s">
        <v>117</v>
      </c>
      <c r="D686" s="56">
        <v>-2013.02</v>
      </c>
      <c r="E686" s="56">
        <v>-6927.57</v>
      </c>
      <c r="F686" s="56">
        <v>-8264.69</v>
      </c>
      <c r="G686" s="56">
        <v>-8380.49</v>
      </c>
      <c r="H686" s="56">
        <v>-9652.59</v>
      </c>
      <c r="I686" s="56">
        <v>-9396.8700000000008</v>
      </c>
      <c r="J686" s="56">
        <v>-10631.32</v>
      </c>
      <c r="K686" s="56">
        <v>-10591.78</v>
      </c>
      <c r="L686" s="56"/>
      <c r="M686" s="56"/>
      <c r="N686" s="56"/>
      <c r="O686" s="56"/>
      <c r="P686" s="56">
        <f t="shared" si="280"/>
        <v>-65858.33</v>
      </c>
    </row>
    <row r="687" spans="1:16">
      <c r="A687" s="67" t="s">
        <v>1093</v>
      </c>
      <c r="B687" s="33" t="s">
        <v>29</v>
      </c>
      <c r="C687" s="67" t="s">
        <v>1094</v>
      </c>
      <c r="D687" s="56"/>
      <c r="E687" s="56"/>
      <c r="F687" s="56">
        <v>-3.25</v>
      </c>
      <c r="G687" s="56"/>
      <c r="H687" s="56"/>
      <c r="I687" s="56"/>
      <c r="J687" s="56"/>
      <c r="K687" s="56"/>
      <c r="L687" s="56"/>
      <c r="M687" s="56"/>
      <c r="N687" s="56"/>
      <c r="O687" s="56"/>
      <c r="P687" s="56">
        <f t="shared" si="280"/>
        <v>-3.25</v>
      </c>
    </row>
    <row r="688" spans="1:16">
      <c r="A688" s="67" t="s">
        <v>1095</v>
      </c>
      <c r="B688" s="33" t="s">
        <v>32</v>
      </c>
      <c r="C688" s="67" t="s">
        <v>1096</v>
      </c>
      <c r="D688" s="56"/>
      <c r="E688" s="56"/>
      <c r="F688" s="56">
        <v>-1.36</v>
      </c>
      <c r="G688" s="56"/>
      <c r="H688" s="56"/>
      <c r="I688" s="56"/>
      <c r="J688" s="56"/>
      <c r="K688" s="56"/>
      <c r="L688" s="56"/>
      <c r="M688" s="56"/>
      <c r="N688" s="56"/>
      <c r="O688" s="56"/>
      <c r="P688" s="56">
        <f t="shared" si="280"/>
        <v>-1.36</v>
      </c>
    </row>
    <row r="689" spans="1:16">
      <c r="A689" s="67" t="s">
        <v>1097</v>
      </c>
      <c r="B689" s="33" t="s">
        <v>35</v>
      </c>
      <c r="C689" s="67" t="s">
        <v>1098</v>
      </c>
      <c r="D689" s="56"/>
      <c r="E689" s="56"/>
      <c r="F689" s="56">
        <v>-0.81</v>
      </c>
      <c r="G689" s="56"/>
      <c r="H689" s="56"/>
      <c r="I689" s="56"/>
      <c r="J689" s="56"/>
      <c r="K689" s="56"/>
      <c r="L689" s="56"/>
      <c r="M689" s="56"/>
      <c r="N689" s="56"/>
      <c r="O689" s="56"/>
      <c r="P689" s="56">
        <f t="shared" si="280"/>
        <v>-0.81</v>
      </c>
    </row>
    <row r="690" spans="1:16">
      <c r="A690" s="67"/>
      <c r="B690" s="33"/>
      <c r="C690" s="66" t="s">
        <v>1519</v>
      </c>
      <c r="D690" s="42">
        <f>SUM(D691:D726)</f>
        <v>-8598.17</v>
      </c>
      <c r="E690" s="42">
        <f t="shared" ref="E690:P690" si="286">SUM(E691:E727)</f>
        <v>-7796.51</v>
      </c>
      <c r="F690" s="42">
        <f t="shared" si="286"/>
        <v>-18627.519999999997</v>
      </c>
      <c r="G690" s="42">
        <f t="shared" si="286"/>
        <v>-24002.010000000002</v>
      </c>
      <c r="H690" s="42">
        <f t="shared" si="286"/>
        <v>-21704.109999999997</v>
      </c>
      <c r="I690" s="42">
        <f t="shared" si="286"/>
        <v>-45894.47</v>
      </c>
      <c r="J690" s="42">
        <f t="shared" si="286"/>
        <v>-116109.79</v>
      </c>
      <c r="K690" s="42">
        <f t="shared" si="286"/>
        <v>-87275.470000000016</v>
      </c>
      <c r="L690" s="42">
        <f t="shared" si="286"/>
        <v>0</v>
      </c>
      <c r="M690" s="42">
        <f t="shared" si="286"/>
        <v>0</v>
      </c>
      <c r="N690" s="42">
        <f t="shared" si="286"/>
        <v>0</v>
      </c>
      <c r="O690" s="42">
        <f t="shared" si="286"/>
        <v>0</v>
      </c>
      <c r="P690" s="42">
        <f t="shared" si="286"/>
        <v>-330008.0500000001</v>
      </c>
    </row>
    <row r="691" spans="1:16" ht="13.5" customHeight="1">
      <c r="A691" s="67" t="s">
        <v>28</v>
      </c>
      <c r="B691" s="33" t="s">
        <v>29</v>
      </c>
      <c r="C691" s="67" t="s">
        <v>30</v>
      </c>
      <c r="D691" s="56">
        <v>-541.96</v>
      </c>
      <c r="E691" s="56"/>
      <c r="F691" s="56">
        <v>-3101.39</v>
      </c>
      <c r="G691" s="56">
        <v>-196.57</v>
      </c>
      <c r="H691" s="56"/>
      <c r="I691" s="56">
        <v>-514.41999999999996</v>
      </c>
      <c r="J691" s="56">
        <v>-1825.24</v>
      </c>
      <c r="K691" s="56"/>
      <c r="L691" s="56"/>
      <c r="M691" s="56"/>
      <c r="N691" s="56"/>
      <c r="O691" s="56"/>
      <c r="P691" s="56">
        <f t="shared" si="280"/>
        <v>-6179.58</v>
      </c>
    </row>
    <row r="692" spans="1:16">
      <c r="A692" s="67" t="s">
        <v>31</v>
      </c>
      <c r="B692" s="33" t="s">
        <v>32</v>
      </c>
      <c r="C692" s="67" t="s">
        <v>33</v>
      </c>
      <c r="D692" s="56">
        <v>-225.82</v>
      </c>
      <c r="E692" s="56"/>
      <c r="F692" s="56">
        <v>-1292.26</v>
      </c>
      <c r="G692" s="56">
        <v>-81.900000000000006</v>
      </c>
      <c r="H692" s="56"/>
      <c r="I692" s="56">
        <v>-214.34</v>
      </c>
      <c r="J692" s="56">
        <v>-760.54</v>
      </c>
      <c r="K692" s="56"/>
      <c r="L692" s="56"/>
      <c r="M692" s="56"/>
      <c r="N692" s="56"/>
      <c r="O692" s="56"/>
      <c r="P692" s="56">
        <f t="shared" si="280"/>
        <v>-2574.8599999999997</v>
      </c>
    </row>
    <row r="693" spans="1:16">
      <c r="A693" s="67" t="s">
        <v>34</v>
      </c>
      <c r="B693" s="33" t="s">
        <v>35</v>
      </c>
      <c r="C693" s="67" t="s">
        <v>36</v>
      </c>
      <c r="D693" s="56">
        <v>-135.49</v>
      </c>
      <c r="E693" s="56"/>
      <c r="F693" s="56">
        <v>-775.37</v>
      </c>
      <c r="G693" s="56">
        <v>-49.14</v>
      </c>
      <c r="H693" s="56"/>
      <c r="I693" s="56">
        <v>-128.61000000000001</v>
      </c>
      <c r="J693" s="56">
        <v>-456.34</v>
      </c>
      <c r="K693" s="56"/>
      <c r="L693" s="56"/>
      <c r="M693" s="56"/>
      <c r="N693" s="56"/>
      <c r="O693" s="56"/>
      <c r="P693" s="56">
        <f t="shared" si="280"/>
        <v>-1544.95</v>
      </c>
    </row>
    <row r="694" spans="1:16">
      <c r="A694" s="67" t="s">
        <v>112</v>
      </c>
      <c r="B694" s="33" t="s">
        <v>29</v>
      </c>
      <c r="C694" s="67" t="s">
        <v>113</v>
      </c>
      <c r="D694" s="56">
        <v>-61.18</v>
      </c>
      <c r="E694" s="56"/>
      <c r="F694" s="56"/>
      <c r="G694" s="56">
        <v>-6548.49</v>
      </c>
      <c r="H694" s="56">
        <v>-11870.75</v>
      </c>
      <c r="I694" s="56">
        <v>-5181.47</v>
      </c>
      <c r="J694" s="56">
        <v>-22326.03</v>
      </c>
      <c r="K694" s="56"/>
      <c r="L694" s="56"/>
      <c r="M694" s="56"/>
      <c r="N694" s="56"/>
      <c r="O694" s="56"/>
      <c r="P694" s="56">
        <f>SUM(D694:O694)</f>
        <v>-45987.92</v>
      </c>
    </row>
    <row r="695" spans="1:16">
      <c r="A695" s="67" t="s">
        <v>114</v>
      </c>
      <c r="B695" s="33" t="s">
        <v>32</v>
      </c>
      <c r="C695" s="67" t="s">
        <v>115</v>
      </c>
      <c r="D695" s="56">
        <v>-25.49</v>
      </c>
      <c r="E695" s="56"/>
      <c r="F695" s="56"/>
      <c r="G695" s="56">
        <v>-2728.54</v>
      </c>
      <c r="H695" s="56">
        <v>-4946.1499999999996</v>
      </c>
      <c r="I695" s="56">
        <v>-2158.96</v>
      </c>
      <c r="J695" s="56">
        <v>-9302.5300000000007</v>
      </c>
      <c r="K695" s="56"/>
      <c r="L695" s="56"/>
      <c r="M695" s="56"/>
      <c r="N695" s="56"/>
      <c r="O695" s="56"/>
      <c r="P695" s="56">
        <f>SUM(D695:O695)</f>
        <v>-19161.669999999998</v>
      </c>
    </row>
    <row r="696" spans="1:16">
      <c r="A696" s="67" t="s">
        <v>116</v>
      </c>
      <c r="B696" s="33" t="s">
        <v>35</v>
      </c>
      <c r="C696" s="67" t="s">
        <v>117</v>
      </c>
      <c r="D696" s="56">
        <v>-15.29</v>
      </c>
      <c r="E696" s="56"/>
      <c r="F696" s="56"/>
      <c r="G696" s="56">
        <v>-1637.12</v>
      </c>
      <c r="H696" s="56">
        <v>-2967.69</v>
      </c>
      <c r="I696" s="56">
        <v>-1295.3699999999999</v>
      </c>
      <c r="J696" s="56">
        <v>-5581.53</v>
      </c>
      <c r="K696" s="56"/>
      <c r="L696" s="56"/>
      <c r="M696" s="56"/>
      <c r="N696" s="56"/>
      <c r="O696" s="56"/>
      <c r="P696" s="56">
        <f>SUM(D696:O696)</f>
        <v>-11497</v>
      </c>
    </row>
    <row r="697" spans="1:16">
      <c r="A697" s="67" t="s">
        <v>101</v>
      </c>
      <c r="B697" s="33" t="s">
        <v>29</v>
      </c>
      <c r="C697" s="67" t="s">
        <v>102</v>
      </c>
      <c r="D697" s="56"/>
      <c r="E697" s="56">
        <v>-925.22</v>
      </c>
      <c r="F697" s="56"/>
      <c r="G697" s="56"/>
      <c r="H697" s="56"/>
      <c r="I697" s="56">
        <v>-580.49</v>
      </c>
      <c r="J697" s="56"/>
      <c r="K697" s="56"/>
      <c r="L697" s="56"/>
      <c r="M697" s="56"/>
      <c r="N697" s="56"/>
      <c r="O697" s="56"/>
      <c r="P697" s="56">
        <f t="shared" si="280"/>
        <v>-1505.71</v>
      </c>
    </row>
    <row r="698" spans="1:16">
      <c r="A698" s="67" t="s">
        <v>103</v>
      </c>
      <c r="B698" s="33" t="s">
        <v>32</v>
      </c>
      <c r="C698" s="67" t="s">
        <v>104</v>
      </c>
      <c r="D698" s="56"/>
      <c r="E698" s="56">
        <v>-385.51</v>
      </c>
      <c r="F698" s="56"/>
      <c r="G698" s="56"/>
      <c r="H698" s="56"/>
      <c r="I698" s="56">
        <v>-241.88</v>
      </c>
      <c r="J698" s="56"/>
      <c r="K698" s="56"/>
      <c r="L698" s="56"/>
      <c r="M698" s="56"/>
      <c r="N698" s="56"/>
      <c r="O698" s="56"/>
      <c r="P698" s="56">
        <f t="shared" si="280"/>
        <v>-627.39</v>
      </c>
    </row>
    <row r="699" spans="1:16">
      <c r="A699" s="67" t="s">
        <v>105</v>
      </c>
      <c r="B699" s="33" t="s">
        <v>35</v>
      </c>
      <c r="C699" s="67" t="s">
        <v>106</v>
      </c>
      <c r="D699" s="56"/>
      <c r="E699" s="56">
        <v>-231.31</v>
      </c>
      <c r="F699" s="56"/>
      <c r="G699" s="56"/>
      <c r="H699" s="56"/>
      <c r="I699" s="56">
        <v>-145.13</v>
      </c>
      <c r="J699" s="56"/>
      <c r="K699" s="56"/>
      <c r="L699" s="56"/>
      <c r="M699" s="56"/>
      <c r="N699" s="56"/>
      <c r="O699" s="56"/>
      <c r="P699" s="56">
        <f t="shared" si="280"/>
        <v>-376.44</v>
      </c>
    </row>
    <row r="700" spans="1:16">
      <c r="A700" s="67" t="s">
        <v>112</v>
      </c>
      <c r="B700" s="33" t="s">
        <v>29</v>
      </c>
      <c r="C700" s="67" t="s">
        <v>113</v>
      </c>
      <c r="D700" s="56"/>
      <c r="E700" s="56">
        <v>-377.84</v>
      </c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>
        <f t="shared" si="280"/>
        <v>-377.84</v>
      </c>
    </row>
    <row r="701" spans="1:16">
      <c r="A701" s="67" t="s">
        <v>114</v>
      </c>
      <c r="B701" s="33" t="s">
        <v>32</v>
      </c>
      <c r="C701" s="67" t="s">
        <v>115</v>
      </c>
      <c r="D701" s="56"/>
      <c r="E701" s="56">
        <v>-157.44</v>
      </c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>
        <f t="shared" si="280"/>
        <v>-157.44</v>
      </c>
    </row>
    <row r="702" spans="1:16">
      <c r="A702" s="67" t="s">
        <v>116</v>
      </c>
      <c r="B702" s="33" t="s">
        <v>35</v>
      </c>
      <c r="C702" s="67" t="s">
        <v>117</v>
      </c>
      <c r="D702" s="56"/>
      <c r="E702" s="56">
        <v>-94.46</v>
      </c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>
        <f t="shared" si="280"/>
        <v>-94.46</v>
      </c>
    </row>
    <row r="703" spans="1:16">
      <c r="A703" s="67" t="s">
        <v>122</v>
      </c>
      <c r="B703" s="33" t="s">
        <v>123</v>
      </c>
      <c r="C703" s="67" t="s">
        <v>124</v>
      </c>
      <c r="D703" s="56"/>
      <c r="E703" s="56"/>
      <c r="F703" s="56">
        <v>-109.82</v>
      </c>
      <c r="G703" s="56">
        <v>-1324.38</v>
      </c>
      <c r="H703" s="56">
        <v>-496.51</v>
      </c>
      <c r="I703" s="56"/>
      <c r="J703" s="56">
        <v>-510.82</v>
      </c>
      <c r="K703" s="56">
        <v>-106.63</v>
      </c>
      <c r="L703" s="56"/>
      <c r="M703" s="56"/>
      <c r="N703" s="56"/>
      <c r="O703" s="56"/>
      <c r="P703" s="56">
        <f>SUM(D703:O703)</f>
        <v>-2548.1600000000003</v>
      </c>
    </row>
    <row r="704" spans="1:16" ht="22.5">
      <c r="A704" s="67" t="s">
        <v>128</v>
      </c>
      <c r="B704" s="33" t="s">
        <v>29</v>
      </c>
      <c r="C704" s="68" t="s">
        <v>129</v>
      </c>
      <c r="D704" s="56">
        <v>-207.54</v>
      </c>
      <c r="E704" s="56"/>
      <c r="F704" s="56">
        <v>-974.17</v>
      </c>
      <c r="G704" s="56">
        <v>-109.82</v>
      </c>
      <c r="H704" s="56"/>
      <c r="I704" s="56"/>
      <c r="J704" s="56">
        <v>-219.65</v>
      </c>
      <c r="K704" s="56"/>
      <c r="L704" s="56"/>
      <c r="M704" s="56"/>
      <c r="N704" s="56"/>
      <c r="O704" s="56"/>
      <c r="P704" s="56">
        <f t="shared" si="280"/>
        <v>-1511.18</v>
      </c>
    </row>
    <row r="705" spans="1:16" ht="12" customHeight="1">
      <c r="A705" s="67" t="s">
        <v>148</v>
      </c>
      <c r="B705" s="33" t="s">
        <v>29</v>
      </c>
      <c r="C705" s="68" t="s">
        <v>149</v>
      </c>
      <c r="D705" s="56">
        <v>-19.309999999999999</v>
      </c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>
        <f t="shared" si="280"/>
        <v>-19.309999999999999</v>
      </c>
    </row>
    <row r="706" spans="1:16" ht="12" customHeight="1">
      <c r="A706" s="101" t="s">
        <v>172</v>
      </c>
      <c r="B706" s="98" t="s">
        <v>173</v>
      </c>
      <c r="C706" s="102" t="s">
        <v>1520</v>
      </c>
      <c r="D706" s="60"/>
      <c r="E706" s="60"/>
      <c r="F706" s="60"/>
      <c r="G706" s="60"/>
      <c r="H706" s="60"/>
      <c r="I706" s="60">
        <v>-2556.8000000000002</v>
      </c>
      <c r="J706" s="60">
        <v>0</v>
      </c>
      <c r="K706" s="60"/>
      <c r="L706" s="60"/>
      <c r="M706" s="60"/>
      <c r="N706" s="60"/>
      <c r="O706" s="60"/>
      <c r="P706" s="60">
        <f t="shared" si="280"/>
        <v>-2556.8000000000002</v>
      </c>
    </row>
    <row r="707" spans="1:16" ht="12" customHeight="1">
      <c r="A707" s="67" t="s">
        <v>175</v>
      </c>
      <c r="B707" s="33" t="s">
        <v>173</v>
      </c>
      <c r="C707" s="68" t="s">
        <v>176</v>
      </c>
      <c r="D707" s="56">
        <v>-3277.76</v>
      </c>
      <c r="E707" s="56">
        <v>-1249.48</v>
      </c>
      <c r="F707" s="56">
        <v>-375.28</v>
      </c>
      <c r="G707" s="56">
        <v>-449.6</v>
      </c>
      <c r="H707" s="56">
        <v>-299.01</v>
      </c>
      <c r="I707" s="56">
        <v>-5084.21</v>
      </c>
      <c r="J707" s="56">
        <v>-10137.15</v>
      </c>
      <c r="K707" s="56">
        <v>-18238.560000000001</v>
      </c>
      <c r="L707" s="56"/>
      <c r="M707" s="56"/>
      <c r="N707" s="56"/>
      <c r="O707" s="56"/>
      <c r="P707" s="56">
        <f t="shared" si="280"/>
        <v>-39111.050000000003</v>
      </c>
    </row>
    <row r="708" spans="1:16" ht="12" customHeight="1">
      <c r="A708" s="67" t="s">
        <v>179</v>
      </c>
      <c r="B708" s="33" t="s">
        <v>173</v>
      </c>
      <c r="C708" s="68" t="s">
        <v>180</v>
      </c>
      <c r="D708" s="56">
        <v>-2248</v>
      </c>
      <c r="E708" s="56"/>
      <c r="F708" s="56"/>
      <c r="G708" s="56"/>
      <c r="H708" s="56">
        <v>-674.4</v>
      </c>
      <c r="I708" s="56">
        <v>0</v>
      </c>
      <c r="J708" s="56">
        <v>-224.8</v>
      </c>
      <c r="K708" s="56"/>
      <c r="L708" s="56"/>
      <c r="M708" s="56"/>
      <c r="N708" s="56"/>
      <c r="O708" s="56"/>
      <c r="P708" s="56">
        <f t="shared" si="280"/>
        <v>-3147.2000000000003</v>
      </c>
    </row>
    <row r="709" spans="1:16" ht="12" customHeight="1">
      <c r="A709" s="67" t="s">
        <v>183</v>
      </c>
      <c r="B709" s="33" t="s">
        <v>173</v>
      </c>
      <c r="C709" s="68" t="s">
        <v>184</v>
      </c>
      <c r="D709" s="56">
        <v>-307.10000000000002</v>
      </c>
      <c r="E709" s="56">
        <v>-981.5</v>
      </c>
      <c r="F709" s="56">
        <v>-674.4</v>
      </c>
      <c r="G709" s="56">
        <v>-1348.8</v>
      </c>
      <c r="H709" s="56">
        <v>-449.6</v>
      </c>
      <c r="I709" s="56">
        <v>-224.8</v>
      </c>
      <c r="J709" s="56">
        <v>-174.45</v>
      </c>
      <c r="K709" s="56">
        <v>-224.8</v>
      </c>
      <c r="L709" s="56"/>
      <c r="M709" s="56"/>
      <c r="N709" s="56"/>
      <c r="O709" s="56"/>
      <c r="P709" s="56">
        <f t="shared" si="280"/>
        <v>-4385.4500000000007</v>
      </c>
    </row>
    <row r="710" spans="1:16" ht="12" customHeight="1">
      <c r="A710" s="67" t="s">
        <v>187</v>
      </c>
      <c r="B710" s="33" t="s">
        <v>173</v>
      </c>
      <c r="C710" s="68" t="s">
        <v>188</v>
      </c>
      <c r="D710" s="56"/>
      <c r="E710" s="56">
        <v>-224.8</v>
      </c>
      <c r="F710" s="56">
        <v>-674.4</v>
      </c>
      <c r="G710" s="56">
        <v>-449.6</v>
      </c>
      <c r="H710" s="56"/>
      <c r="I710" s="56">
        <v>-826.65</v>
      </c>
      <c r="J710" s="56">
        <v>0</v>
      </c>
      <c r="K710" s="56"/>
      <c r="L710" s="56"/>
      <c r="M710" s="56"/>
      <c r="N710" s="56"/>
      <c r="O710" s="56"/>
      <c r="P710" s="56">
        <f t="shared" si="280"/>
        <v>-2175.4500000000003</v>
      </c>
    </row>
    <row r="711" spans="1:16" ht="12" customHeight="1">
      <c r="A711" s="67" t="s">
        <v>199</v>
      </c>
      <c r="B711" s="33" t="s">
        <v>173</v>
      </c>
      <c r="C711" s="68" t="s">
        <v>1521</v>
      </c>
      <c r="D711" s="56">
        <v>-1533.23</v>
      </c>
      <c r="E711" s="56">
        <v>-490.4</v>
      </c>
      <c r="F711" s="56">
        <v>-9828.1</v>
      </c>
      <c r="G711" s="56">
        <v>-1224.3399999999999</v>
      </c>
      <c r="H711" s="56"/>
      <c r="I711" s="56">
        <v>-26471.58</v>
      </c>
      <c r="J711" s="56">
        <v>-44782.53</v>
      </c>
      <c r="K711" s="56">
        <v>-57380.75</v>
      </c>
      <c r="L711" s="56"/>
      <c r="M711" s="56"/>
      <c r="N711" s="56"/>
      <c r="O711" s="56"/>
      <c r="P711" s="56">
        <f t="shared" si="280"/>
        <v>-141710.93</v>
      </c>
    </row>
    <row r="712" spans="1:16" ht="12" customHeight="1">
      <c r="A712" s="101" t="s">
        <v>201</v>
      </c>
      <c r="B712" s="98" t="s">
        <v>173</v>
      </c>
      <c r="C712" s="102" t="s">
        <v>1522</v>
      </c>
      <c r="D712" s="60"/>
      <c r="E712" s="60"/>
      <c r="F712" s="60"/>
      <c r="G712" s="60"/>
      <c r="H712" s="60"/>
      <c r="I712" s="60">
        <v>-269.45999999999998</v>
      </c>
      <c r="J712" s="60">
        <v>0</v>
      </c>
      <c r="K712" s="60"/>
      <c r="L712" s="60"/>
      <c r="M712" s="60"/>
      <c r="N712" s="60"/>
      <c r="O712" s="60"/>
      <c r="P712" s="60">
        <f t="shared" si="280"/>
        <v>-269.45999999999998</v>
      </c>
    </row>
    <row r="713" spans="1:16" ht="12" customHeight="1">
      <c r="A713" s="67" t="s">
        <v>303</v>
      </c>
      <c r="B713" s="33" t="s">
        <v>304</v>
      </c>
      <c r="C713" s="68" t="s">
        <v>305</v>
      </c>
      <c r="D713" s="56"/>
      <c r="E713" s="56"/>
      <c r="F713" s="56"/>
      <c r="G713" s="56"/>
      <c r="H713" s="56"/>
      <c r="I713" s="56"/>
      <c r="J713" s="56"/>
      <c r="K713" s="56">
        <v>-2092.9899999999998</v>
      </c>
      <c r="L713" s="56"/>
      <c r="M713" s="56"/>
      <c r="N713" s="56"/>
      <c r="O713" s="56"/>
      <c r="P713" s="56">
        <f t="shared" si="280"/>
        <v>-2092.9899999999998</v>
      </c>
    </row>
    <row r="714" spans="1:16" ht="12" customHeight="1">
      <c r="A714" s="67" t="s">
        <v>549</v>
      </c>
      <c r="B714" s="33" t="s">
        <v>550</v>
      </c>
      <c r="C714" s="68" t="s">
        <v>551</v>
      </c>
      <c r="D714" s="56"/>
      <c r="E714" s="56"/>
      <c r="F714" s="56"/>
      <c r="G714" s="56">
        <v>-501.11</v>
      </c>
      <c r="H714" s="56"/>
      <c r="I714" s="56"/>
      <c r="J714" s="56">
        <v>-1095.83</v>
      </c>
      <c r="K714" s="56"/>
      <c r="L714" s="56"/>
      <c r="M714" s="56"/>
      <c r="N714" s="56"/>
      <c r="O714" s="56"/>
      <c r="P714" s="56">
        <f t="shared" si="280"/>
        <v>-1596.94</v>
      </c>
    </row>
    <row r="715" spans="1:16" ht="12" customHeight="1">
      <c r="A715" s="67" t="s">
        <v>560</v>
      </c>
      <c r="B715" s="33" t="s">
        <v>561</v>
      </c>
      <c r="C715" s="68" t="s">
        <v>562</v>
      </c>
      <c r="D715" s="56"/>
      <c r="E715" s="56"/>
      <c r="F715" s="56"/>
      <c r="G715" s="56"/>
      <c r="H715" s="56"/>
      <c r="I715" s="56"/>
      <c r="J715" s="56"/>
      <c r="K715" s="56">
        <v>-9231.74</v>
      </c>
      <c r="L715" s="56"/>
      <c r="M715" s="56"/>
      <c r="N715" s="56"/>
      <c r="O715" s="56"/>
      <c r="P715" s="56">
        <f t="shared" si="280"/>
        <v>-9231.74</v>
      </c>
    </row>
    <row r="716" spans="1:16" ht="12" customHeight="1">
      <c r="A716" s="67" t="s">
        <v>583</v>
      </c>
      <c r="B716" s="33" t="s">
        <v>584</v>
      </c>
      <c r="C716" s="68" t="s">
        <v>585</v>
      </c>
      <c r="D716" s="56"/>
      <c r="E716" s="56"/>
      <c r="F716" s="56"/>
      <c r="G716" s="56"/>
      <c r="H716" s="56"/>
      <c r="I716" s="56"/>
      <c r="J716" s="56">
        <v>-5116.62</v>
      </c>
      <c r="K716" s="56"/>
      <c r="L716" s="56"/>
      <c r="M716" s="56"/>
      <c r="N716" s="56"/>
      <c r="O716" s="56"/>
      <c r="P716" s="56">
        <f t="shared" si="280"/>
        <v>-5116.62</v>
      </c>
    </row>
    <row r="717" spans="1:16" ht="12" customHeight="1">
      <c r="A717" s="67" t="s">
        <v>586</v>
      </c>
      <c r="B717" s="33" t="s">
        <v>587</v>
      </c>
      <c r="C717" s="68" t="s">
        <v>588</v>
      </c>
      <c r="D717" s="56"/>
      <c r="E717" s="56"/>
      <c r="F717" s="56"/>
      <c r="G717" s="56">
        <v>-3411.44</v>
      </c>
      <c r="H717" s="56"/>
      <c r="I717" s="56"/>
      <c r="J717" s="56"/>
      <c r="K717" s="56"/>
      <c r="L717" s="56"/>
      <c r="M717" s="56"/>
      <c r="N717" s="56"/>
      <c r="O717" s="56"/>
      <c r="P717" s="56">
        <f t="shared" si="280"/>
        <v>-3411.44</v>
      </c>
    </row>
    <row r="718" spans="1:16" ht="12" customHeight="1">
      <c r="A718" s="67" t="s">
        <v>592</v>
      </c>
      <c r="B718" s="33" t="s">
        <v>593</v>
      </c>
      <c r="C718" s="68" t="s">
        <v>594</v>
      </c>
      <c r="D718" s="56"/>
      <c r="E718" s="56"/>
      <c r="F718" s="56"/>
      <c r="G718" s="56"/>
      <c r="H718" s="56"/>
      <c r="I718" s="56"/>
      <c r="J718" s="56">
        <v>-1994.7</v>
      </c>
      <c r="K718" s="56"/>
      <c r="L718" s="56"/>
      <c r="M718" s="56"/>
      <c r="N718" s="56"/>
      <c r="O718" s="56"/>
      <c r="P718" s="56">
        <f t="shared" si="280"/>
        <v>-1994.7</v>
      </c>
    </row>
    <row r="719" spans="1:16" ht="12" customHeight="1">
      <c r="A719" s="67" t="s">
        <v>620</v>
      </c>
      <c r="B719" s="33" t="s">
        <v>621</v>
      </c>
      <c r="C719" s="68" t="s">
        <v>622</v>
      </c>
      <c r="D719" s="56"/>
      <c r="E719" s="56">
        <v>-1648.07</v>
      </c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>
        <f t="shared" si="280"/>
        <v>-1648.07</v>
      </c>
    </row>
    <row r="720" spans="1:16" ht="12" customHeight="1">
      <c r="A720" s="67" t="s">
        <v>635</v>
      </c>
      <c r="B720" s="33" t="s">
        <v>636</v>
      </c>
      <c r="C720" s="68" t="s">
        <v>637</v>
      </c>
      <c r="D720" s="56"/>
      <c r="E720" s="56"/>
      <c r="F720" s="56"/>
      <c r="G720" s="56"/>
      <c r="H720" s="56"/>
      <c r="I720" s="56"/>
      <c r="J720" s="56">
        <v>-3113.4</v>
      </c>
      <c r="K720" s="56"/>
      <c r="L720" s="56"/>
      <c r="M720" s="56"/>
      <c r="N720" s="56"/>
      <c r="O720" s="56"/>
      <c r="P720" s="56">
        <f t="shared" si="280"/>
        <v>-3113.4</v>
      </c>
    </row>
    <row r="721" spans="1:16" ht="12" customHeight="1">
      <c r="A721" s="67" t="s">
        <v>644</v>
      </c>
      <c r="B721" s="33" t="s">
        <v>645</v>
      </c>
      <c r="C721" s="68" t="s">
        <v>646</v>
      </c>
      <c r="D721" s="56"/>
      <c r="E721" s="56"/>
      <c r="F721" s="56"/>
      <c r="G721" s="56"/>
      <c r="H721" s="56"/>
      <c r="I721" s="56"/>
      <c r="J721" s="56">
        <v>-7737.63</v>
      </c>
      <c r="K721" s="56"/>
      <c r="L721" s="56"/>
      <c r="M721" s="56"/>
      <c r="N721" s="56"/>
      <c r="O721" s="56"/>
      <c r="P721" s="56">
        <f t="shared" si="280"/>
        <v>-7737.63</v>
      </c>
    </row>
    <row r="722" spans="1:16" ht="12" customHeight="1">
      <c r="A722" s="67" t="s">
        <v>668</v>
      </c>
      <c r="B722" s="33" t="s">
        <v>669</v>
      </c>
      <c r="C722" s="68" t="s">
        <v>670</v>
      </c>
      <c r="D722" s="56"/>
      <c r="E722" s="56"/>
      <c r="F722" s="56"/>
      <c r="G722" s="56">
        <v>-2321.58</v>
      </c>
      <c r="H722" s="56"/>
      <c r="I722" s="56"/>
      <c r="J722" s="56"/>
      <c r="K722" s="56"/>
      <c r="L722" s="56"/>
      <c r="M722" s="56"/>
      <c r="N722" s="56"/>
      <c r="O722" s="56"/>
      <c r="P722" s="56">
        <f t="shared" si="280"/>
        <v>-2321.58</v>
      </c>
    </row>
    <row r="723" spans="1:16" ht="12" customHeight="1">
      <c r="A723" s="67" t="s">
        <v>673</v>
      </c>
      <c r="B723" s="33" t="s">
        <v>674</v>
      </c>
      <c r="C723" s="68" t="s">
        <v>675</v>
      </c>
      <c r="D723" s="56"/>
      <c r="E723" s="56"/>
      <c r="F723" s="56"/>
      <c r="G723" s="56">
        <v>-1619.58</v>
      </c>
      <c r="H723" s="56"/>
      <c r="I723" s="56"/>
      <c r="J723" s="56"/>
      <c r="K723" s="56"/>
      <c r="L723" s="56"/>
      <c r="M723" s="56"/>
      <c r="N723" s="56"/>
      <c r="O723" s="56"/>
      <c r="P723" s="56">
        <f t="shared" si="280"/>
        <v>-1619.58</v>
      </c>
    </row>
    <row r="724" spans="1:16" ht="12" customHeight="1">
      <c r="A724" s="101" t="s">
        <v>1335</v>
      </c>
      <c r="B724" s="98" t="s">
        <v>173</v>
      </c>
      <c r="C724" s="102" t="s">
        <v>1523</v>
      </c>
      <c r="D724" s="60"/>
      <c r="E724" s="60"/>
      <c r="F724" s="60"/>
      <c r="G724" s="60"/>
      <c r="H724" s="60"/>
      <c r="I724" s="60">
        <v>-0.3</v>
      </c>
      <c r="J724" s="60"/>
      <c r="K724" s="60"/>
      <c r="L724" s="60"/>
      <c r="M724" s="60"/>
      <c r="N724" s="60"/>
      <c r="O724" s="60"/>
      <c r="P724" s="60">
        <f t="shared" si="280"/>
        <v>-0.3</v>
      </c>
    </row>
    <row r="725" spans="1:16">
      <c r="A725" s="67" t="s">
        <v>1337</v>
      </c>
      <c r="B725" s="33" t="s">
        <v>29</v>
      </c>
      <c r="C725" s="67" t="s">
        <v>1338</v>
      </c>
      <c r="D725" s="56"/>
      <c r="E725" s="56">
        <v>-228</v>
      </c>
      <c r="F725" s="56">
        <v>-648.44000000000005</v>
      </c>
      <c r="G725" s="56"/>
      <c r="H725" s="56"/>
      <c r="I725" s="56"/>
      <c r="J725" s="56"/>
      <c r="K725" s="56"/>
      <c r="L725" s="56"/>
      <c r="M725" s="56"/>
      <c r="N725" s="56"/>
      <c r="O725" s="56"/>
      <c r="P725" s="56">
        <f t="shared" si="280"/>
        <v>-876.44</v>
      </c>
    </row>
    <row r="726" spans="1:16">
      <c r="A726" s="67" t="s">
        <v>1411</v>
      </c>
      <c r="B726" s="33" t="s">
        <v>593</v>
      </c>
      <c r="C726" s="67" t="s">
        <v>1412</v>
      </c>
      <c r="D726" s="56"/>
      <c r="E726" s="56"/>
      <c r="F726" s="56"/>
      <c r="G726" s="56"/>
      <c r="H726" s="56"/>
      <c r="I726" s="56"/>
      <c r="J726" s="56">
        <v>-750</v>
      </c>
      <c r="K726" s="56"/>
      <c r="L726" s="56"/>
      <c r="M726" s="56"/>
      <c r="N726" s="56"/>
      <c r="O726" s="56"/>
      <c r="P726" s="56">
        <f t="shared" si="280"/>
        <v>-750</v>
      </c>
    </row>
    <row r="727" spans="1:16">
      <c r="A727" s="67" t="s">
        <v>1524</v>
      </c>
      <c r="B727" s="33" t="s">
        <v>173</v>
      </c>
      <c r="C727" s="67" t="s">
        <v>1525</v>
      </c>
      <c r="D727" s="56"/>
      <c r="E727" s="56">
        <v>-802.48</v>
      </c>
      <c r="F727" s="56">
        <v>-173.89</v>
      </c>
      <c r="G727" s="56"/>
      <c r="H727" s="56"/>
      <c r="I727" s="56"/>
      <c r="J727" s="56"/>
      <c r="K727" s="56"/>
      <c r="L727" s="56"/>
      <c r="M727" s="56"/>
      <c r="N727" s="56"/>
      <c r="O727" s="56"/>
      <c r="P727" s="56">
        <f t="shared" si="280"/>
        <v>-976.37</v>
      </c>
    </row>
    <row r="728" spans="1:16">
      <c r="A728" s="67"/>
      <c r="B728" s="33"/>
      <c r="C728" s="66" t="s">
        <v>1526</v>
      </c>
      <c r="D728" s="42">
        <f t="shared" ref="D728:P728" si="287">SUM(D729:D766)</f>
        <v>-1567012.4399999997</v>
      </c>
      <c r="E728" s="42">
        <f t="shared" si="287"/>
        <v>-138048.11000000002</v>
      </c>
      <c r="F728" s="42">
        <f t="shared" si="287"/>
        <v>-322730.44000000012</v>
      </c>
      <c r="G728" s="42">
        <f t="shared" si="287"/>
        <v>-91255.3</v>
      </c>
      <c r="H728" s="42">
        <f t="shared" si="287"/>
        <v>-102532.58999999998</v>
      </c>
      <c r="I728" s="42">
        <f t="shared" si="287"/>
        <v>-43211.56</v>
      </c>
      <c r="J728" s="42">
        <f t="shared" si="287"/>
        <v>-165290.77000000002</v>
      </c>
      <c r="K728" s="42">
        <f t="shared" si="287"/>
        <v>-63015.519999999997</v>
      </c>
      <c r="L728" s="42">
        <f t="shared" si="287"/>
        <v>0</v>
      </c>
      <c r="M728" s="42">
        <f t="shared" si="287"/>
        <v>0</v>
      </c>
      <c r="N728" s="42">
        <f t="shared" si="287"/>
        <v>0</v>
      </c>
      <c r="O728" s="42">
        <f t="shared" si="287"/>
        <v>0</v>
      </c>
      <c r="P728" s="42">
        <f t="shared" si="287"/>
        <v>-2493096.7299999995</v>
      </c>
    </row>
    <row r="729" spans="1:16">
      <c r="A729" s="67" t="s">
        <v>28</v>
      </c>
      <c r="B729" s="33" t="s">
        <v>29</v>
      </c>
      <c r="C729" s="67" t="s">
        <v>30</v>
      </c>
      <c r="D729" s="56">
        <v>-723596.71</v>
      </c>
      <c r="E729" s="56">
        <v>-19748.259999999998</v>
      </c>
      <c r="F729" s="56">
        <v>-124737.46</v>
      </c>
      <c r="G729" s="56">
        <v>-141.66</v>
      </c>
      <c r="H729" s="56">
        <v>-4.12</v>
      </c>
      <c r="I729" s="56">
        <v>0</v>
      </c>
      <c r="J729" s="56"/>
      <c r="K729" s="56">
        <v>13.48</v>
      </c>
      <c r="L729" s="56"/>
      <c r="M729" s="56"/>
      <c r="N729" s="56"/>
      <c r="O729" s="56"/>
      <c r="P729" s="56">
        <f t="shared" si="280"/>
        <v>-868214.73</v>
      </c>
    </row>
    <row r="730" spans="1:16">
      <c r="A730" s="67" t="s">
        <v>31</v>
      </c>
      <c r="B730" s="33" t="s">
        <v>32</v>
      </c>
      <c r="C730" s="67" t="s">
        <v>33</v>
      </c>
      <c r="D730" s="56">
        <v>-301580.59999999998</v>
      </c>
      <c r="E730" s="56">
        <v>-8234.24</v>
      </c>
      <c r="F730" s="56">
        <v>-51999.11</v>
      </c>
      <c r="G730" s="56">
        <v>-59.07</v>
      </c>
      <c r="H730" s="56">
        <v>-1.72</v>
      </c>
      <c r="I730" s="56">
        <v>0.76</v>
      </c>
      <c r="J730" s="56"/>
      <c r="K730" s="56">
        <v>5.62</v>
      </c>
      <c r="L730" s="56"/>
      <c r="M730" s="56"/>
      <c r="N730" s="56"/>
      <c r="O730" s="56"/>
      <c r="P730" s="56">
        <f t="shared" si="280"/>
        <v>-361868.35999999993</v>
      </c>
    </row>
    <row r="731" spans="1:16">
      <c r="A731" s="67" t="s">
        <v>34</v>
      </c>
      <c r="B731" s="33" t="s">
        <v>35</v>
      </c>
      <c r="C731" s="67" t="s">
        <v>36</v>
      </c>
      <c r="D731" s="56">
        <v>-180926.51</v>
      </c>
      <c r="E731" s="56">
        <v>-4939.0200000000004</v>
      </c>
      <c r="F731" s="56">
        <v>-31192.89</v>
      </c>
      <c r="G731" s="56">
        <v>-35.42</v>
      </c>
      <c r="H731" s="56">
        <v>-1.03</v>
      </c>
      <c r="I731" s="56">
        <v>0.46</v>
      </c>
      <c r="J731" s="56"/>
      <c r="K731" s="56">
        <v>3.37</v>
      </c>
      <c r="L731" s="56"/>
      <c r="M731" s="56"/>
      <c r="N731" s="56"/>
      <c r="O731" s="56"/>
      <c r="P731" s="56">
        <f t="shared" si="280"/>
        <v>-217091.04</v>
      </c>
    </row>
    <row r="732" spans="1:16">
      <c r="A732" s="67" t="s">
        <v>112</v>
      </c>
      <c r="B732" s="33" t="s">
        <v>29</v>
      </c>
      <c r="C732" s="67" t="s">
        <v>113</v>
      </c>
      <c r="D732" s="56"/>
      <c r="E732" s="56">
        <v>-38.369999999999997</v>
      </c>
      <c r="F732" s="56"/>
      <c r="G732" s="56">
        <v>-67.56</v>
      </c>
      <c r="H732" s="56"/>
      <c r="I732" s="56">
        <v>0</v>
      </c>
      <c r="J732" s="56"/>
      <c r="K732" s="56"/>
      <c r="L732" s="56"/>
      <c r="M732" s="56"/>
      <c r="N732" s="56"/>
      <c r="O732" s="56"/>
      <c r="P732" s="56">
        <f t="shared" si="280"/>
        <v>-105.93</v>
      </c>
    </row>
    <row r="733" spans="1:16">
      <c r="A733" s="67" t="s">
        <v>114</v>
      </c>
      <c r="B733" s="33" t="s">
        <v>32</v>
      </c>
      <c r="C733" s="67" t="s">
        <v>115</v>
      </c>
      <c r="D733" s="56"/>
      <c r="E733" s="56">
        <v>-16</v>
      </c>
      <c r="F733" s="56"/>
      <c r="G733" s="56">
        <v>-28.14</v>
      </c>
      <c r="H733" s="56"/>
      <c r="I733" s="56">
        <v>0</v>
      </c>
      <c r="J733" s="56"/>
      <c r="K733" s="56"/>
      <c r="L733" s="56"/>
      <c r="M733" s="56"/>
      <c r="N733" s="56"/>
      <c r="O733" s="56"/>
      <c r="P733" s="56">
        <f t="shared" si="280"/>
        <v>-44.14</v>
      </c>
    </row>
    <row r="734" spans="1:16">
      <c r="A734" s="67" t="s">
        <v>116</v>
      </c>
      <c r="B734" s="33" t="s">
        <v>35</v>
      </c>
      <c r="C734" s="67" t="s">
        <v>117</v>
      </c>
      <c r="D734" s="56"/>
      <c r="E734" s="56">
        <v>-9.61</v>
      </c>
      <c r="F734" s="56"/>
      <c r="G734" s="56">
        <v>-16.88</v>
      </c>
      <c r="H734" s="56"/>
      <c r="I734" s="56">
        <v>0</v>
      </c>
      <c r="J734" s="56"/>
      <c r="K734" s="56"/>
      <c r="L734" s="56"/>
      <c r="M734" s="56"/>
      <c r="N734" s="56"/>
      <c r="O734" s="56"/>
      <c r="P734" s="56">
        <f t="shared" si="280"/>
        <v>-26.49</v>
      </c>
    </row>
    <row r="735" spans="1:16" ht="22.5">
      <c r="A735" s="68" t="s">
        <v>128</v>
      </c>
      <c r="B735" s="90" t="s">
        <v>29</v>
      </c>
      <c r="C735" s="68" t="s">
        <v>129</v>
      </c>
      <c r="D735" s="56"/>
      <c r="E735" s="56"/>
      <c r="F735" s="56"/>
      <c r="G735" s="56">
        <v>-65.900000000000006</v>
      </c>
      <c r="H735" s="56">
        <v>-7.96</v>
      </c>
      <c r="I735" s="56"/>
      <c r="J735" s="56"/>
      <c r="K735" s="56"/>
      <c r="L735" s="56"/>
      <c r="M735" s="56"/>
      <c r="N735" s="56"/>
      <c r="O735" s="56"/>
      <c r="P735" s="56">
        <f t="shared" si="280"/>
        <v>-73.86</v>
      </c>
    </row>
    <row r="736" spans="1:16">
      <c r="A736" s="67" t="s">
        <v>152</v>
      </c>
      <c r="B736" s="33" t="s">
        <v>29</v>
      </c>
      <c r="C736" s="67" t="s">
        <v>153</v>
      </c>
      <c r="D736" s="56"/>
      <c r="E736" s="56">
        <v>-3.43</v>
      </c>
      <c r="F736" s="56"/>
      <c r="G736" s="56">
        <v>-9.9600000000000009</v>
      </c>
      <c r="H736" s="56">
        <v>-1.4</v>
      </c>
      <c r="I736" s="56"/>
      <c r="J736" s="56"/>
      <c r="K736" s="56"/>
      <c r="L736" s="56"/>
      <c r="M736" s="56"/>
      <c r="N736" s="56"/>
      <c r="O736" s="56"/>
      <c r="P736" s="56">
        <f t="shared" si="280"/>
        <v>-14.790000000000001</v>
      </c>
    </row>
    <row r="737" spans="1:16">
      <c r="A737" s="67" t="s">
        <v>223</v>
      </c>
      <c r="B737" s="33" t="s">
        <v>224</v>
      </c>
      <c r="C737" s="67" t="s">
        <v>225</v>
      </c>
      <c r="D737" s="56">
        <v>-12.24</v>
      </c>
      <c r="E737" s="56">
        <v>0</v>
      </c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>
        <f t="shared" si="280"/>
        <v>-12.24</v>
      </c>
    </row>
    <row r="738" spans="1:16">
      <c r="A738" s="67" t="s">
        <v>1093</v>
      </c>
      <c r="B738" s="33" t="s">
        <v>29</v>
      </c>
      <c r="C738" s="67" t="s">
        <v>1094</v>
      </c>
      <c r="D738" s="56">
        <v>-483.66</v>
      </c>
      <c r="E738" s="56">
        <v>-262.58999999999997</v>
      </c>
      <c r="F738" s="56">
        <v>-388.95</v>
      </c>
      <c r="G738" s="56">
        <v>-238.12</v>
      </c>
      <c r="H738" s="56">
        <v>-676.46</v>
      </c>
      <c r="I738" s="56">
        <v>-1006.46</v>
      </c>
      <c r="J738" s="56">
        <v>-935.89</v>
      </c>
      <c r="K738" s="56">
        <v>-1058.0999999999999</v>
      </c>
      <c r="L738" s="56"/>
      <c r="M738" s="56"/>
      <c r="N738" s="56"/>
      <c r="O738" s="56"/>
      <c r="P738" s="56">
        <f t="shared" si="280"/>
        <v>-5050.2299999999996</v>
      </c>
    </row>
    <row r="739" spans="1:16">
      <c r="A739" s="67" t="s">
        <v>1095</v>
      </c>
      <c r="B739" s="33" t="s">
        <v>32</v>
      </c>
      <c r="C739" s="67" t="s">
        <v>1096</v>
      </c>
      <c r="D739" s="56">
        <v>-202.12</v>
      </c>
      <c r="E739" s="56">
        <v>-109.8</v>
      </c>
      <c r="F739" s="56">
        <v>-162.75</v>
      </c>
      <c r="G739" s="56">
        <v>-99.58</v>
      </c>
      <c r="H739" s="56">
        <v>-282.48</v>
      </c>
      <c r="I739" s="56">
        <v>-338.68</v>
      </c>
      <c r="J739" s="56">
        <v>-390.94</v>
      </c>
      <c r="K739" s="56">
        <v>-440.26</v>
      </c>
      <c r="L739" s="56"/>
      <c r="M739" s="56"/>
      <c r="N739" s="56"/>
      <c r="O739" s="56"/>
      <c r="P739" s="56">
        <f t="shared" si="280"/>
        <v>-2026.6100000000001</v>
      </c>
    </row>
    <row r="740" spans="1:16">
      <c r="A740" s="67" t="s">
        <v>1097</v>
      </c>
      <c r="B740" s="33" t="s">
        <v>35</v>
      </c>
      <c r="C740" s="67" t="s">
        <v>1098</v>
      </c>
      <c r="D740" s="56">
        <v>-121.16</v>
      </c>
      <c r="E740" s="56">
        <v>-65.760000000000005</v>
      </c>
      <c r="F740" s="56">
        <v>-97.47</v>
      </c>
      <c r="G740" s="56">
        <v>-59.66</v>
      </c>
      <c r="H740" s="56">
        <v>-169.33</v>
      </c>
      <c r="I740" s="56">
        <v>-202.97</v>
      </c>
      <c r="J740" s="56">
        <v>-234.22</v>
      </c>
      <c r="K740" s="56">
        <v>-264.06</v>
      </c>
      <c r="L740" s="56"/>
      <c r="M740" s="56"/>
      <c r="N740" s="56"/>
      <c r="O740" s="56"/>
      <c r="P740" s="56">
        <f t="shared" si="280"/>
        <v>-1214.6300000000001</v>
      </c>
    </row>
    <row r="741" spans="1:16">
      <c r="A741" s="67" t="s">
        <v>1101</v>
      </c>
      <c r="B741" s="33" t="s">
        <v>29</v>
      </c>
      <c r="C741" s="67" t="s">
        <v>1102</v>
      </c>
      <c r="D741" s="56">
        <v>-4.72</v>
      </c>
      <c r="E741" s="56">
        <v>-11.44</v>
      </c>
      <c r="F741" s="56">
        <v>-18.809999999999999</v>
      </c>
      <c r="G741" s="56">
        <v>-114.7</v>
      </c>
      <c r="H741" s="56">
        <v>-11.4</v>
      </c>
      <c r="I741" s="56">
        <v>-5.67</v>
      </c>
      <c r="J741" s="56">
        <v>-17.03</v>
      </c>
      <c r="K741" s="56">
        <v>-6.69</v>
      </c>
      <c r="L741" s="56"/>
      <c r="M741" s="56"/>
      <c r="N741" s="56"/>
      <c r="O741" s="56"/>
      <c r="P741" s="56">
        <f t="shared" si="280"/>
        <v>-190.46</v>
      </c>
    </row>
    <row r="742" spans="1:16">
      <c r="A742" s="67" t="s">
        <v>1103</v>
      </c>
      <c r="B742" s="33" t="s">
        <v>32</v>
      </c>
      <c r="C742" s="67" t="s">
        <v>1104</v>
      </c>
      <c r="D742" s="56">
        <v>-1.99</v>
      </c>
      <c r="E742" s="56">
        <v>-4.84</v>
      </c>
      <c r="F742" s="56">
        <v>-7.94</v>
      </c>
      <c r="G742" s="56">
        <v>-47.93</v>
      </c>
      <c r="H742" s="56">
        <v>-4.87</v>
      </c>
      <c r="I742" s="56">
        <v>-2.39</v>
      </c>
      <c r="J742" s="56">
        <v>-7.11</v>
      </c>
      <c r="K742" s="56">
        <v>-2.83</v>
      </c>
      <c r="L742" s="56"/>
      <c r="M742" s="56"/>
      <c r="N742" s="56"/>
      <c r="O742" s="56"/>
      <c r="P742" s="56">
        <f t="shared" si="280"/>
        <v>-79.900000000000006</v>
      </c>
    </row>
    <row r="743" spans="1:16">
      <c r="A743" s="67" t="s">
        <v>1105</v>
      </c>
      <c r="B743" s="33" t="s">
        <v>35</v>
      </c>
      <c r="C743" s="67" t="s">
        <v>1106</v>
      </c>
      <c r="D743" s="56">
        <v>-1.1599999999999999</v>
      </c>
      <c r="E743" s="56">
        <v>-2.87</v>
      </c>
      <c r="F743" s="56">
        <v>-4.7699999999999996</v>
      </c>
      <c r="G743" s="56">
        <v>-28.68</v>
      </c>
      <c r="H743" s="56">
        <v>-2.92</v>
      </c>
      <c r="I743" s="56">
        <v>-1.43</v>
      </c>
      <c r="J743" s="56">
        <v>-4.2699999999999996</v>
      </c>
      <c r="K743" s="56">
        <v>-1.67</v>
      </c>
      <c r="L743" s="56"/>
      <c r="M743" s="56"/>
      <c r="N743" s="56"/>
      <c r="O743" s="56"/>
      <c r="P743" s="56">
        <f t="shared" si="280"/>
        <v>-47.77000000000001</v>
      </c>
    </row>
    <row r="744" spans="1:16">
      <c r="A744" s="67" t="s">
        <v>1110</v>
      </c>
      <c r="B744" s="33" t="s">
        <v>29</v>
      </c>
      <c r="C744" s="67" t="s">
        <v>1111</v>
      </c>
      <c r="D744" s="56">
        <v>-24.29</v>
      </c>
      <c r="E744" s="56">
        <v>-30.17</v>
      </c>
      <c r="F744" s="56">
        <v>-40.68</v>
      </c>
      <c r="G744" s="56">
        <v>-57.8</v>
      </c>
      <c r="H744" s="56">
        <v>-84.29</v>
      </c>
      <c r="I744" s="56">
        <v>-44.49</v>
      </c>
      <c r="J744" s="56">
        <v>-88.96</v>
      </c>
      <c r="K744" s="56">
        <v>-70.27</v>
      </c>
      <c r="L744" s="56"/>
      <c r="M744" s="56"/>
      <c r="N744" s="56"/>
      <c r="O744" s="56"/>
      <c r="P744" s="56">
        <f t="shared" si="280"/>
        <v>-440.95</v>
      </c>
    </row>
    <row r="745" spans="1:16">
      <c r="A745" s="67" t="s">
        <v>1122</v>
      </c>
      <c r="B745" s="33" t="s">
        <v>126</v>
      </c>
      <c r="C745" s="67" t="s">
        <v>1123</v>
      </c>
      <c r="D745" s="56"/>
      <c r="E745" s="56">
        <v>-14.22</v>
      </c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>
        <f t="shared" si="280"/>
        <v>-14.22</v>
      </c>
    </row>
    <row r="746" spans="1:16">
      <c r="A746" s="67" t="s">
        <v>1136</v>
      </c>
      <c r="B746" s="33" t="s">
        <v>224</v>
      </c>
      <c r="C746" s="67" t="s">
        <v>1137</v>
      </c>
      <c r="D746" s="56">
        <v>-0.28000000000000003</v>
      </c>
      <c r="E746" s="56"/>
      <c r="F746" s="56">
        <v>-2.33</v>
      </c>
      <c r="G746" s="56">
        <v>-0.62</v>
      </c>
      <c r="H746" s="56"/>
      <c r="I746" s="56"/>
      <c r="J746" s="56"/>
      <c r="K746" s="56">
        <v>-3.52</v>
      </c>
      <c r="L746" s="56"/>
      <c r="M746" s="56"/>
      <c r="N746" s="56"/>
      <c r="O746" s="56"/>
      <c r="P746" s="56">
        <f t="shared" si="280"/>
        <v>-6.75</v>
      </c>
    </row>
    <row r="747" spans="1:16">
      <c r="A747" s="67" t="s">
        <v>1142</v>
      </c>
      <c r="B747" s="33" t="s">
        <v>29</v>
      </c>
      <c r="C747" s="67" t="s">
        <v>1143</v>
      </c>
      <c r="D747" s="56">
        <v>-140775.87</v>
      </c>
      <c r="E747" s="56">
        <v>-53695.41</v>
      </c>
      <c r="F747" s="56">
        <v>-55117.41</v>
      </c>
      <c r="G747" s="56">
        <v>-43910.5</v>
      </c>
      <c r="H747" s="56">
        <v>-40076.14</v>
      </c>
      <c r="I747" s="56">
        <v>-16038.41</v>
      </c>
      <c r="J747" s="56">
        <v>-24102.95</v>
      </c>
      <c r="K747" s="56">
        <v>-25278.35</v>
      </c>
      <c r="L747" s="56"/>
      <c r="M747" s="56"/>
      <c r="N747" s="56"/>
      <c r="O747" s="56"/>
      <c r="P747" s="56">
        <f t="shared" si="280"/>
        <v>-398995.04</v>
      </c>
    </row>
    <row r="748" spans="1:16">
      <c r="A748" s="67" t="s">
        <v>1144</v>
      </c>
      <c r="B748" s="33" t="s">
        <v>32</v>
      </c>
      <c r="C748" s="67" t="s">
        <v>1145</v>
      </c>
      <c r="D748" s="56">
        <v>-58694.95</v>
      </c>
      <c r="E748" s="56">
        <v>-22398.52</v>
      </c>
      <c r="F748" s="56">
        <v>-22988.49</v>
      </c>
      <c r="G748" s="56">
        <v>-18318.490000000002</v>
      </c>
      <c r="H748" s="56">
        <v>-16724.439999999999</v>
      </c>
      <c r="I748" s="56">
        <v>-6783.98</v>
      </c>
      <c r="J748" s="56">
        <v>-10067.17</v>
      </c>
      <c r="K748" s="56">
        <v>-10551.51</v>
      </c>
      <c r="L748" s="56"/>
      <c r="M748" s="56"/>
      <c r="N748" s="56"/>
      <c r="O748" s="56"/>
      <c r="P748" s="56">
        <f t="shared" si="280"/>
        <v>-166527.55000000005</v>
      </c>
    </row>
    <row r="749" spans="1:16">
      <c r="A749" s="67" t="s">
        <v>1146</v>
      </c>
      <c r="B749" s="33" t="s">
        <v>35</v>
      </c>
      <c r="C749" s="67" t="s">
        <v>1147</v>
      </c>
      <c r="D749" s="56">
        <v>-35205.08</v>
      </c>
      <c r="E749" s="56">
        <v>-13432.17</v>
      </c>
      <c r="F749" s="56">
        <v>-13784.71</v>
      </c>
      <c r="G749" s="56">
        <v>-10985.16</v>
      </c>
      <c r="H749" s="56">
        <v>-10029.219999999999</v>
      </c>
      <c r="I749" s="56">
        <v>-4062.59</v>
      </c>
      <c r="J749" s="56">
        <v>-6035.55</v>
      </c>
      <c r="K749" s="56">
        <v>-6326.64</v>
      </c>
      <c r="L749" s="56"/>
      <c r="M749" s="56"/>
      <c r="N749" s="56"/>
      <c r="O749" s="56"/>
      <c r="P749" s="56">
        <f t="shared" si="280"/>
        <v>-99861.119999999995</v>
      </c>
    </row>
    <row r="750" spans="1:16">
      <c r="A750" s="67" t="s">
        <v>1150</v>
      </c>
      <c r="B750" s="33" t="s">
        <v>29</v>
      </c>
      <c r="C750" s="67" t="s">
        <v>1151</v>
      </c>
      <c r="D750" s="56">
        <v>-55298.47</v>
      </c>
      <c r="E750" s="56">
        <v>-1813.76</v>
      </c>
      <c r="F750" s="56">
        <v>-1743.06</v>
      </c>
      <c r="G750" s="56">
        <v>-1527.77</v>
      </c>
      <c r="H750" s="56">
        <v>-2604.96</v>
      </c>
      <c r="I750" s="56">
        <v>-978.99</v>
      </c>
      <c r="J750" s="56">
        <v>-51825.32</v>
      </c>
      <c r="K750" s="56">
        <v>-539.38</v>
      </c>
      <c r="L750" s="56"/>
      <c r="M750" s="56"/>
      <c r="N750" s="56"/>
      <c r="O750" s="56"/>
      <c r="P750" s="56">
        <f t="shared" si="280"/>
        <v>-116331.70999999999</v>
      </c>
    </row>
    <row r="751" spans="1:16">
      <c r="A751" s="67" t="s">
        <v>1152</v>
      </c>
      <c r="B751" s="33" t="s">
        <v>32</v>
      </c>
      <c r="C751" s="67" t="s">
        <v>1153</v>
      </c>
      <c r="D751" s="56">
        <v>-23041.8</v>
      </c>
      <c r="E751" s="56">
        <v>-756.54</v>
      </c>
      <c r="F751" s="56">
        <v>-727.11</v>
      </c>
      <c r="G751" s="56">
        <v>-637.85</v>
      </c>
      <c r="H751" s="56">
        <v>-1085.8699999999999</v>
      </c>
      <c r="I751" s="56">
        <v>-408.43</v>
      </c>
      <c r="J751" s="56">
        <v>-21594.48</v>
      </c>
      <c r="K751" s="56">
        <v>-224.99</v>
      </c>
      <c r="L751" s="56"/>
      <c r="M751" s="56"/>
      <c r="N751" s="56"/>
      <c r="O751" s="56"/>
      <c r="P751" s="56">
        <f t="shared" si="280"/>
        <v>-48477.07</v>
      </c>
    </row>
    <row r="752" spans="1:16">
      <c r="A752" s="67" t="s">
        <v>1154</v>
      </c>
      <c r="B752" s="33" t="s">
        <v>35</v>
      </c>
      <c r="C752" s="67" t="s">
        <v>1155</v>
      </c>
      <c r="D752" s="56">
        <v>-13824.83</v>
      </c>
      <c r="E752" s="56">
        <v>-453.62</v>
      </c>
      <c r="F752" s="56">
        <v>-436.05</v>
      </c>
      <c r="G752" s="56">
        <v>-382.3</v>
      </c>
      <c r="H752" s="56">
        <v>-651.23</v>
      </c>
      <c r="I752" s="56">
        <v>-244.9</v>
      </c>
      <c r="J752" s="56">
        <v>-12956.51</v>
      </c>
      <c r="K752" s="56">
        <v>-134.91</v>
      </c>
      <c r="L752" s="56"/>
      <c r="M752" s="56"/>
      <c r="N752" s="56"/>
      <c r="O752" s="56"/>
      <c r="P752" s="56">
        <f t="shared" si="280"/>
        <v>-29084.35</v>
      </c>
    </row>
    <row r="753" spans="1:16">
      <c r="A753" s="67" t="s">
        <v>1158</v>
      </c>
      <c r="B753" s="33" t="s">
        <v>29</v>
      </c>
      <c r="C753" s="67" t="s">
        <v>1159</v>
      </c>
      <c r="D753" s="56">
        <v>-18278.990000000002</v>
      </c>
      <c r="E753" s="56">
        <v>-8756.59</v>
      </c>
      <c r="F753" s="56">
        <v>-9691.59</v>
      </c>
      <c r="G753" s="56">
        <v>-11996.1</v>
      </c>
      <c r="H753" s="56">
        <v>-13223.98</v>
      </c>
      <c r="I753" s="56">
        <v>-8870.5300000000007</v>
      </c>
      <c r="J753" s="56">
        <v>-11897.61</v>
      </c>
      <c r="K753" s="56">
        <v>-10301.030000000001</v>
      </c>
      <c r="L753" s="56"/>
      <c r="M753" s="56"/>
      <c r="N753" s="56"/>
      <c r="O753" s="56"/>
      <c r="P753" s="56">
        <f t="shared" si="280"/>
        <v>-93016.42</v>
      </c>
    </row>
    <row r="754" spans="1:16">
      <c r="A754" s="67" t="s">
        <v>1168</v>
      </c>
      <c r="B754" s="33" t="s">
        <v>224</v>
      </c>
      <c r="C754" s="67" t="s">
        <v>1169</v>
      </c>
      <c r="D754" s="56">
        <v>-549.42999999999995</v>
      </c>
      <c r="E754" s="56">
        <v>-519.32000000000005</v>
      </c>
      <c r="F754" s="56">
        <v>-631.88</v>
      </c>
      <c r="G754" s="56">
        <v>-428.07</v>
      </c>
      <c r="H754" s="56">
        <v>-647.67999999999995</v>
      </c>
      <c r="I754" s="56">
        <v>-507.03</v>
      </c>
      <c r="J754" s="56">
        <v>-1229.44</v>
      </c>
      <c r="K754" s="56">
        <v>-537.07000000000005</v>
      </c>
      <c r="L754" s="56"/>
      <c r="M754" s="56"/>
      <c r="N754" s="56"/>
      <c r="O754" s="56"/>
      <c r="P754" s="56">
        <f t="shared" si="280"/>
        <v>-5049.92</v>
      </c>
    </row>
    <row r="755" spans="1:16" ht="12.75" customHeight="1">
      <c r="A755" s="67" t="s">
        <v>1176</v>
      </c>
      <c r="B755" s="33" t="s">
        <v>29</v>
      </c>
      <c r="C755" s="67" t="s">
        <v>1177</v>
      </c>
      <c r="D755" s="56">
        <v>-3574.95</v>
      </c>
      <c r="E755" s="56">
        <v>-291.69</v>
      </c>
      <c r="F755" s="56">
        <v>-3349.21</v>
      </c>
      <c r="G755" s="56">
        <v>-349.95</v>
      </c>
      <c r="H755" s="56">
        <v>-9838</v>
      </c>
      <c r="I755" s="56">
        <v>-324</v>
      </c>
      <c r="J755" s="56">
        <v>-766.35</v>
      </c>
      <c r="K755" s="56">
        <v>-896.13</v>
      </c>
      <c r="L755" s="56"/>
      <c r="M755" s="56"/>
      <c r="N755" s="56"/>
      <c r="O755" s="56"/>
      <c r="P755" s="56">
        <f t="shared" si="280"/>
        <v>-19390.28</v>
      </c>
    </row>
    <row r="756" spans="1:16" ht="12.75" customHeight="1">
      <c r="A756" s="52" t="s">
        <v>1186</v>
      </c>
      <c r="B756" s="33" t="s">
        <v>29</v>
      </c>
      <c r="C756" s="52" t="s">
        <v>1187</v>
      </c>
      <c r="D756" s="56">
        <v>-164.36</v>
      </c>
      <c r="E756" s="56">
        <v>-113.05</v>
      </c>
      <c r="F756" s="56">
        <v>-147.09</v>
      </c>
      <c r="G756" s="56"/>
      <c r="H756" s="56">
        <v>-83.88</v>
      </c>
      <c r="I756" s="56">
        <v>-82.66</v>
      </c>
      <c r="J756" s="56">
        <v>0</v>
      </c>
      <c r="K756" s="56"/>
      <c r="L756" s="56"/>
      <c r="M756" s="56"/>
      <c r="N756" s="56"/>
      <c r="O756" s="56"/>
      <c r="P756" s="56">
        <f t="shared" si="280"/>
        <v>-591.04</v>
      </c>
    </row>
    <row r="757" spans="1:16" ht="12.75" customHeight="1">
      <c r="A757" s="67" t="s">
        <v>1218</v>
      </c>
      <c r="B757" s="33" t="s">
        <v>29</v>
      </c>
      <c r="C757" s="67" t="s">
        <v>1219</v>
      </c>
      <c r="D757" s="56"/>
      <c r="E757" s="56"/>
      <c r="F757" s="56">
        <v>-36.200000000000003</v>
      </c>
      <c r="G757" s="56">
        <v>-95.78</v>
      </c>
      <c r="H757" s="56">
        <v>-199.09</v>
      </c>
      <c r="I757" s="56"/>
      <c r="J757" s="56">
        <v>-15844.78</v>
      </c>
      <c r="K757" s="56">
        <v>-153.25</v>
      </c>
      <c r="L757" s="56"/>
      <c r="M757" s="56"/>
      <c r="N757" s="56"/>
      <c r="O757" s="56"/>
      <c r="P757" s="56">
        <f t="shared" si="280"/>
        <v>-16329.1</v>
      </c>
    </row>
    <row r="758" spans="1:16" ht="12.75" customHeight="1">
      <c r="A758" s="67" t="s">
        <v>1243</v>
      </c>
      <c r="B758" s="33" t="s">
        <v>29</v>
      </c>
      <c r="C758" s="67" t="s">
        <v>1238</v>
      </c>
      <c r="D758" s="56"/>
      <c r="E758" s="56"/>
      <c r="F758" s="56"/>
      <c r="G758" s="56"/>
      <c r="H758" s="56"/>
      <c r="I758" s="56">
        <v>-17.84</v>
      </c>
      <c r="J758" s="56">
        <v>-41.32</v>
      </c>
      <c r="K758" s="56"/>
      <c r="L758" s="56"/>
      <c r="M758" s="56"/>
      <c r="N758" s="56"/>
      <c r="O758" s="56"/>
      <c r="P758" s="56">
        <f t="shared" si="280"/>
        <v>-59.16</v>
      </c>
    </row>
    <row r="759" spans="1:16" ht="12.75" customHeight="1">
      <c r="A759" s="67" t="s">
        <v>1279</v>
      </c>
      <c r="B759" s="33" t="s">
        <v>29</v>
      </c>
      <c r="C759" s="67" t="s">
        <v>1280</v>
      </c>
      <c r="D759" s="56">
        <v>-6289.85</v>
      </c>
      <c r="E759" s="56">
        <v>-1390.47</v>
      </c>
      <c r="F759" s="56">
        <v>-3249.64</v>
      </c>
      <c r="G759" s="56">
        <v>-928.23</v>
      </c>
      <c r="H759" s="56">
        <v>-3670.29</v>
      </c>
      <c r="I759" s="56">
        <v>-1974.7</v>
      </c>
      <c r="J759" s="56">
        <v>-2906.11</v>
      </c>
      <c r="K759" s="56">
        <v>-3748.02</v>
      </c>
      <c r="L759" s="56"/>
      <c r="M759" s="56"/>
      <c r="N759" s="56"/>
      <c r="O759" s="56"/>
      <c r="P759" s="56">
        <f t="shared" si="280"/>
        <v>-24157.31</v>
      </c>
    </row>
    <row r="760" spans="1:16" ht="12.75" customHeight="1">
      <c r="A760" s="67" t="s">
        <v>1281</v>
      </c>
      <c r="B760" s="33" t="s">
        <v>32</v>
      </c>
      <c r="C760" s="67" t="s">
        <v>1282</v>
      </c>
      <c r="D760" s="56">
        <v>-2621.36</v>
      </c>
      <c r="E760" s="56">
        <v>-579.88</v>
      </c>
      <c r="F760" s="56">
        <v>-1354.81</v>
      </c>
      <c r="G760" s="56">
        <v>-386.95</v>
      </c>
      <c r="H760" s="56">
        <v>-1529.66</v>
      </c>
      <c r="I760" s="56">
        <v>-822.92</v>
      </c>
      <c r="J760" s="56">
        <v>-1211.83</v>
      </c>
      <c r="K760" s="56">
        <v>-1562.16</v>
      </c>
      <c r="L760" s="56"/>
      <c r="M760" s="56"/>
      <c r="N760" s="56"/>
      <c r="O760" s="56"/>
      <c r="P760" s="56">
        <f t="shared" si="280"/>
        <v>-10069.57</v>
      </c>
    </row>
    <row r="761" spans="1:16" ht="12.75" customHeight="1">
      <c r="A761" s="67" t="s">
        <v>1283</v>
      </c>
      <c r="B761" s="33" t="s">
        <v>35</v>
      </c>
      <c r="C761" s="67" t="s">
        <v>1284</v>
      </c>
      <c r="D761" s="56">
        <v>-1572.14</v>
      </c>
      <c r="E761" s="56">
        <v>-347.63</v>
      </c>
      <c r="F761" s="56">
        <v>-812.89</v>
      </c>
      <c r="G761" s="56">
        <v>-231.93</v>
      </c>
      <c r="H761" s="56">
        <v>-917.79</v>
      </c>
      <c r="I761" s="56">
        <v>-493.71</v>
      </c>
      <c r="J761" s="56">
        <v>-726.88</v>
      </c>
      <c r="K761" s="56">
        <v>-937.15</v>
      </c>
      <c r="L761" s="56"/>
      <c r="M761" s="56"/>
      <c r="N761" s="56"/>
      <c r="O761" s="56"/>
      <c r="P761" s="56">
        <f t="shared" si="280"/>
        <v>-6040.119999999999</v>
      </c>
    </row>
    <row r="762" spans="1:16" ht="12.75" customHeight="1">
      <c r="A762" s="67" t="s">
        <v>1287</v>
      </c>
      <c r="B762" s="33" t="s">
        <v>29</v>
      </c>
      <c r="C762" s="67" t="s">
        <v>1288</v>
      </c>
      <c r="D762" s="56"/>
      <c r="E762" s="56"/>
      <c r="F762" s="56"/>
      <c r="G762" s="56"/>
      <c r="H762" s="56"/>
      <c r="I762" s="56"/>
      <c r="J762" s="56">
        <v>-1436.22</v>
      </c>
      <c r="K762" s="56"/>
      <c r="L762" s="56"/>
      <c r="M762" s="56"/>
      <c r="N762" s="56"/>
      <c r="O762" s="56"/>
      <c r="P762" s="56">
        <f t="shared" si="280"/>
        <v>-1436.22</v>
      </c>
    </row>
    <row r="763" spans="1:16" ht="12.75" customHeight="1">
      <c r="A763" s="67" t="s">
        <v>1289</v>
      </c>
      <c r="B763" s="33" t="s">
        <v>32</v>
      </c>
      <c r="C763" s="67" t="s">
        <v>1290</v>
      </c>
      <c r="D763" s="56"/>
      <c r="E763" s="56"/>
      <c r="F763" s="56"/>
      <c r="G763" s="56"/>
      <c r="H763" s="56"/>
      <c r="I763" s="56"/>
      <c r="J763" s="56">
        <v>-598.41999999999996</v>
      </c>
      <c r="K763" s="56"/>
      <c r="L763" s="56"/>
      <c r="M763" s="56"/>
      <c r="N763" s="56"/>
      <c r="O763" s="56"/>
      <c r="P763" s="56">
        <f t="shared" si="280"/>
        <v>-598.41999999999996</v>
      </c>
    </row>
    <row r="764" spans="1:16" ht="12.75" customHeight="1">
      <c r="A764" s="67" t="s">
        <v>1291</v>
      </c>
      <c r="B764" s="33" t="s">
        <v>35</v>
      </c>
      <c r="C764" s="67" t="s">
        <v>1292</v>
      </c>
      <c r="D764" s="56"/>
      <c r="E764" s="56"/>
      <c r="F764" s="56"/>
      <c r="G764" s="56"/>
      <c r="H764" s="56"/>
      <c r="I764" s="56"/>
      <c r="J764" s="56">
        <v>-359.06</v>
      </c>
      <c r="K764" s="56"/>
      <c r="L764" s="56"/>
      <c r="M764" s="56"/>
      <c r="N764" s="56"/>
      <c r="O764" s="56"/>
      <c r="P764" s="56">
        <f t="shared" si="280"/>
        <v>-359.06</v>
      </c>
    </row>
    <row r="765" spans="1:16" ht="12.75" customHeight="1">
      <c r="A765" s="67" t="s">
        <v>1303</v>
      </c>
      <c r="B765" s="33" t="s">
        <v>29</v>
      </c>
      <c r="C765" s="67" t="s">
        <v>1304</v>
      </c>
      <c r="D765" s="56">
        <v>-164.92</v>
      </c>
      <c r="E765" s="56">
        <v>-8.84</v>
      </c>
      <c r="F765" s="56">
        <v>-6.93</v>
      </c>
      <c r="G765" s="56">
        <v>-4.54</v>
      </c>
      <c r="H765" s="56">
        <v>-2.38</v>
      </c>
      <c r="I765" s="56"/>
      <c r="J765" s="56">
        <v>-12.35</v>
      </c>
      <c r="K765" s="56"/>
      <c r="L765" s="56"/>
      <c r="M765" s="56"/>
      <c r="N765" s="56"/>
      <c r="O765" s="56"/>
      <c r="P765" s="56">
        <f t="shared" ref="P765:P821" si="288">SUM(D765:O765)</f>
        <v>-199.95999999999998</v>
      </c>
    </row>
    <row r="766" spans="1:16" ht="12.75" customHeight="1">
      <c r="A766" s="67" t="s">
        <v>1305</v>
      </c>
      <c r="B766" s="33" t="s">
        <v>224</v>
      </c>
      <c r="C766" s="67" t="s">
        <v>1306</v>
      </c>
      <c r="D766" s="56"/>
      <c r="E766" s="56"/>
      <c r="F766" s="56">
        <v>-0.21</v>
      </c>
      <c r="G766" s="56">
        <v>0</v>
      </c>
      <c r="H766" s="56"/>
      <c r="I766" s="56"/>
      <c r="J766" s="56"/>
      <c r="K766" s="56"/>
      <c r="L766" s="56"/>
      <c r="M766" s="56"/>
      <c r="N766" s="56"/>
      <c r="O766" s="56"/>
      <c r="P766" s="56">
        <f t="shared" si="288"/>
        <v>-0.21</v>
      </c>
    </row>
    <row r="767" spans="1:16">
      <c r="A767" s="67"/>
      <c r="B767" s="33"/>
      <c r="C767" s="66" t="s">
        <v>1527</v>
      </c>
      <c r="D767" s="42">
        <f t="shared" ref="D767:P767" si="289">SUM(D768:D808)</f>
        <v>-43951.650000000009</v>
      </c>
      <c r="E767" s="42">
        <f t="shared" si="289"/>
        <v>-23194.79</v>
      </c>
      <c r="F767" s="42">
        <f t="shared" si="289"/>
        <v>-62855.569999999992</v>
      </c>
      <c r="G767" s="42">
        <f t="shared" si="289"/>
        <v>-44807.689999999995</v>
      </c>
      <c r="H767" s="42">
        <f t="shared" si="289"/>
        <v>-61386.01</v>
      </c>
      <c r="I767" s="42">
        <f t="shared" si="289"/>
        <v>-23714.299999999996</v>
      </c>
      <c r="J767" s="42">
        <f t="shared" si="289"/>
        <v>-36974.620000000003</v>
      </c>
      <c r="K767" s="42">
        <f t="shared" si="289"/>
        <v>-11963.209999999997</v>
      </c>
      <c r="L767" s="42">
        <f t="shared" si="289"/>
        <v>0</v>
      </c>
      <c r="M767" s="42">
        <f t="shared" si="289"/>
        <v>0</v>
      </c>
      <c r="N767" s="42">
        <f t="shared" si="289"/>
        <v>0</v>
      </c>
      <c r="O767" s="42">
        <f t="shared" si="289"/>
        <v>0</v>
      </c>
      <c r="P767" s="42">
        <f t="shared" si="289"/>
        <v>-308847.84000000003</v>
      </c>
    </row>
    <row r="768" spans="1:16" ht="12.75" customHeight="1">
      <c r="A768" s="67" t="s">
        <v>28</v>
      </c>
      <c r="B768" s="33" t="s">
        <v>29</v>
      </c>
      <c r="C768" s="67" t="s">
        <v>30</v>
      </c>
      <c r="D768" s="56">
        <v>-3403.43</v>
      </c>
      <c r="E768" s="56">
        <v>-380.48</v>
      </c>
      <c r="F768" s="56">
        <v>-1473.12</v>
      </c>
      <c r="G768" s="56">
        <v>-3169.64</v>
      </c>
      <c r="H768" s="56">
        <v>-351.6</v>
      </c>
      <c r="I768" s="56">
        <v>-2379.81</v>
      </c>
      <c r="J768" s="56">
        <v>-228.71</v>
      </c>
      <c r="K768" s="56">
        <v>-148.27000000000001</v>
      </c>
      <c r="L768" s="56"/>
      <c r="M768" s="56"/>
      <c r="N768" s="56"/>
      <c r="O768" s="56"/>
      <c r="P768" s="56">
        <f t="shared" si="288"/>
        <v>-11535.06</v>
      </c>
    </row>
    <row r="769" spans="1:16" ht="12.75" customHeight="1">
      <c r="A769" s="67" t="s">
        <v>31</v>
      </c>
      <c r="B769" s="33" t="s">
        <v>32</v>
      </c>
      <c r="C769" s="67" t="s">
        <v>33</v>
      </c>
      <c r="D769" s="56">
        <v>-1418.75</v>
      </c>
      <c r="E769" s="56">
        <v>-158.6</v>
      </c>
      <c r="F769" s="56">
        <v>-614.22</v>
      </c>
      <c r="G769" s="56">
        <v>-1320.76</v>
      </c>
      <c r="H769" s="56">
        <v>-146.57</v>
      </c>
      <c r="I769" s="56">
        <v>-991.63</v>
      </c>
      <c r="J769" s="56">
        <v>-95.3</v>
      </c>
      <c r="K769" s="56">
        <v>-61.78</v>
      </c>
      <c r="L769" s="56"/>
      <c r="M769" s="56"/>
      <c r="N769" s="56"/>
      <c r="O769" s="56"/>
      <c r="P769" s="56">
        <f t="shared" si="288"/>
        <v>-4807.6099999999997</v>
      </c>
    </row>
    <row r="770" spans="1:16" ht="12.75" customHeight="1">
      <c r="A770" s="67" t="s">
        <v>34</v>
      </c>
      <c r="B770" s="33" t="s">
        <v>35</v>
      </c>
      <c r="C770" s="67" t="s">
        <v>36</v>
      </c>
      <c r="D770" s="56">
        <v>-851.02</v>
      </c>
      <c r="E770" s="56">
        <v>-95.13</v>
      </c>
      <c r="F770" s="56">
        <v>-368.71</v>
      </c>
      <c r="G770" s="56">
        <v>-792.5</v>
      </c>
      <c r="H770" s="56">
        <v>-87.92</v>
      </c>
      <c r="I770" s="56">
        <v>-594.92999999999995</v>
      </c>
      <c r="J770" s="56">
        <v>-57.17</v>
      </c>
      <c r="K770" s="56">
        <v>-37.06</v>
      </c>
      <c r="L770" s="56"/>
      <c r="M770" s="56"/>
      <c r="N770" s="56"/>
      <c r="O770" s="56"/>
      <c r="P770" s="56">
        <f t="shared" si="288"/>
        <v>-2884.4399999999996</v>
      </c>
    </row>
    <row r="771" spans="1:16" ht="13.5" customHeight="1">
      <c r="A771" s="67" t="s">
        <v>125</v>
      </c>
      <c r="B771" s="33" t="s">
        <v>126</v>
      </c>
      <c r="C771" s="67" t="s">
        <v>127</v>
      </c>
      <c r="D771" s="56"/>
      <c r="E771" s="56"/>
      <c r="F771" s="56"/>
      <c r="G771" s="56">
        <v>-498.05</v>
      </c>
      <c r="H771" s="56">
        <v>0</v>
      </c>
      <c r="I771" s="56"/>
      <c r="J771" s="56"/>
      <c r="K771" s="56"/>
      <c r="L771" s="56"/>
      <c r="M771" s="56"/>
      <c r="N771" s="56"/>
      <c r="O771" s="56"/>
      <c r="P771" s="56">
        <f t="shared" si="288"/>
        <v>-498.05</v>
      </c>
    </row>
    <row r="772" spans="1:16" ht="22.5">
      <c r="A772" s="67" t="s">
        <v>128</v>
      </c>
      <c r="B772" s="33" t="s">
        <v>29</v>
      </c>
      <c r="C772" s="68" t="s">
        <v>129</v>
      </c>
      <c r="D772" s="56">
        <v>-965.48</v>
      </c>
      <c r="E772" s="56">
        <v>-434.2</v>
      </c>
      <c r="F772" s="56"/>
      <c r="G772" s="56">
        <v>-19557.59</v>
      </c>
      <c r="H772" s="56">
        <v>-275.85000000000002</v>
      </c>
      <c r="I772" s="56">
        <v>-434.2</v>
      </c>
      <c r="J772" s="56">
        <v>-710.04</v>
      </c>
      <c r="K772" s="56">
        <v>-577.25</v>
      </c>
      <c r="L772" s="56"/>
      <c r="M772" s="56"/>
      <c r="N772" s="56"/>
      <c r="O772" s="56"/>
      <c r="P772" s="56">
        <f t="shared" si="288"/>
        <v>-22954.61</v>
      </c>
    </row>
    <row r="773" spans="1:16" ht="13.5" customHeight="1">
      <c r="A773" s="67" t="s">
        <v>148</v>
      </c>
      <c r="B773" s="33" t="s">
        <v>29</v>
      </c>
      <c r="C773" s="67" t="s">
        <v>149</v>
      </c>
      <c r="D773" s="56"/>
      <c r="E773" s="56"/>
      <c r="F773" s="56"/>
      <c r="G773" s="56">
        <v>-20.440000000000001</v>
      </c>
      <c r="H773" s="56"/>
      <c r="I773" s="56"/>
      <c r="J773" s="56"/>
      <c r="K773" s="56"/>
      <c r="L773" s="56"/>
      <c r="M773" s="56"/>
      <c r="N773" s="56"/>
      <c r="O773" s="56"/>
      <c r="P773" s="56">
        <f t="shared" si="288"/>
        <v>-20.440000000000001</v>
      </c>
    </row>
    <row r="774" spans="1:16" ht="13.5" customHeight="1">
      <c r="A774" s="67" t="s">
        <v>150</v>
      </c>
      <c r="B774" s="33" t="s">
        <v>29</v>
      </c>
      <c r="C774" s="67" t="s">
        <v>151</v>
      </c>
      <c r="D774" s="56"/>
      <c r="E774" s="56"/>
      <c r="F774" s="56"/>
      <c r="G774" s="56"/>
      <c r="H774" s="56"/>
      <c r="I774" s="56"/>
      <c r="J774" s="56"/>
      <c r="K774" s="56">
        <v>-255.4</v>
      </c>
      <c r="L774" s="56"/>
      <c r="M774" s="56"/>
      <c r="N774" s="56"/>
      <c r="O774" s="56"/>
      <c r="P774" s="56">
        <f t="shared" si="288"/>
        <v>-255.4</v>
      </c>
    </row>
    <row r="775" spans="1:16" ht="13.5" customHeight="1">
      <c r="A775" s="67" t="s">
        <v>152</v>
      </c>
      <c r="B775" s="33" t="s">
        <v>29</v>
      </c>
      <c r="C775" s="67" t="s">
        <v>153</v>
      </c>
      <c r="D775" s="56">
        <v>-2105.69</v>
      </c>
      <c r="E775" s="56">
        <v>-145.63999999999999</v>
      </c>
      <c r="F775" s="56">
        <v>-463.87</v>
      </c>
      <c r="G775" s="56">
        <v>-390.98</v>
      </c>
      <c r="H775" s="56">
        <v>-197.93</v>
      </c>
      <c r="I775" s="56">
        <v>-931.11</v>
      </c>
      <c r="J775" s="56">
        <v>-21.92</v>
      </c>
      <c r="K775" s="56">
        <v>-53.25</v>
      </c>
      <c r="L775" s="56"/>
      <c r="M775" s="56"/>
      <c r="N775" s="56"/>
      <c r="O775" s="56"/>
      <c r="P775" s="56">
        <f t="shared" si="288"/>
        <v>-4310.3899999999994</v>
      </c>
    </row>
    <row r="776" spans="1:16" ht="13.5" customHeight="1">
      <c r="A776" s="67" t="s">
        <v>156</v>
      </c>
      <c r="B776" s="33" t="s">
        <v>29</v>
      </c>
      <c r="C776" s="67" t="s">
        <v>157</v>
      </c>
      <c r="D776" s="56"/>
      <c r="E776" s="56"/>
      <c r="F776" s="56"/>
      <c r="G776" s="56"/>
      <c r="H776" s="56">
        <v>-852.05</v>
      </c>
      <c r="I776" s="56"/>
      <c r="J776" s="56"/>
      <c r="K776" s="56"/>
      <c r="L776" s="56"/>
      <c r="M776" s="56"/>
      <c r="N776" s="56"/>
      <c r="O776" s="56"/>
      <c r="P776" s="56">
        <f t="shared" si="288"/>
        <v>-852.05</v>
      </c>
    </row>
    <row r="777" spans="1:16" ht="13.5" customHeight="1">
      <c r="A777" s="67" t="s">
        <v>223</v>
      </c>
      <c r="B777" s="33" t="s">
        <v>224</v>
      </c>
      <c r="C777" s="67" t="s">
        <v>225</v>
      </c>
      <c r="D777" s="56">
        <v>-150.80000000000001</v>
      </c>
      <c r="E777" s="56">
        <v>-4.53</v>
      </c>
      <c r="F777" s="56">
        <v>-5.0199999999999996</v>
      </c>
      <c r="G777" s="56">
        <v>-25.12</v>
      </c>
      <c r="H777" s="56">
        <v>-95.43</v>
      </c>
      <c r="I777" s="56">
        <v>-4.53</v>
      </c>
      <c r="J777" s="56"/>
      <c r="K777" s="56"/>
      <c r="L777" s="56"/>
      <c r="M777" s="56"/>
      <c r="N777" s="56"/>
      <c r="O777" s="56"/>
      <c r="P777" s="56">
        <f t="shared" si="288"/>
        <v>-285.43</v>
      </c>
    </row>
    <row r="778" spans="1:16" ht="13.5" customHeight="1">
      <c r="A778" s="67" t="s">
        <v>1093</v>
      </c>
      <c r="B778" s="33" t="s">
        <v>29</v>
      </c>
      <c r="C778" s="67" t="s">
        <v>1094</v>
      </c>
      <c r="D778" s="56">
        <v>-90.25</v>
      </c>
      <c r="E778" s="56">
        <v>-8.98</v>
      </c>
      <c r="F778" s="56">
        <v>-14.28</v>
      </c>
      <c r="G778" s="56">
        <v>-782.51</v>
      </c>
      <c r="H778" s="56">
        <v>-15.28</v>
      </c>
      <c r="I778" s="56">
        <v>-1355.45</v>
      </c>
      <c r="J778" s="56">
        <v>-46.82</v>
      </c>
      <c r="K778" s="56"/>
      <c r="L778" s="56"/>
      <c r="M778" s="56"/>
      <c r="N778" s="56"/>
      <c r="O778" s="56"/>
      <c r="P778" s="56">
        <f t="shared" si="288"/>
        <v>-2313.5700000000002</v>
      </c>
    </row>
    <row r="779" spans="1:16" ht="13.5" customHeight="1">
      <c r="A779" s="67" t="s">
        <v>1095</v>
      </c>
      <c r="B779" s="33" t="s">
        <v>32</v>
      </c>
      <c r="C779" s="67" t="s">
        <v>1096</v>
      </c>
      <c r="D779" s="56">
        <v>-37.72</v>
      </c>
      <c r="E779" s="56">
        <v>-3.75</v>
      </c>
      <c r="F779" s="56">
        <v>-5.99</v>
      </c>
      <c r="G779" s="56">
        <v>-326.16000000000003</v>
      </c>
      <c r="H779" s="56">
        <v>-6.39</v>
      </c>
      <c r="I779" s="56">
        <v>-564.79999999999995</v>
      </c>
      <c r="J779" s="56">
        <v>-19.5</v>
      </c>
      <c r="K779" s="56"/>
      <c r="L779" s="56"/>
      <c r="M779" s="56"/>
      <c r="N779" s="56"/>
      <c r="O779" s="56"/>
      <c r="P779" s="56">
        <f t="shared" si="288"/>
        <v>-964.31</v>
      </c>
    </row>
    <row r="780" spans="1:16" ht="13.5" customHeight="1">
      <c r="A780" s="67" t="s">
        <v>1097</v>
      </c>
      <c r="B780" s="33" t="s">
        <v>35</v>
      </c>
      <c r="C780" s="67" t="s">
        <v>1098</v>
      </c>
      <c r="D780" s="56">
        <v>-22.51</v>
      </c>
      <c r="E780" s="56">
        <v>-2.2400000000000002</v>
      </c>
      <c r="F780" s="56">
        <v>-3.57</v>
      </c>
      <c r="G780" s="56">
        <v>-195.69</v>
      </c>
      <c r="H780" s="56">
        <v>-3.83</v>
      </c>
      <c r="I780" s="56">
        <v>-338.86</v>
      </c>
      <c r="J780" s="56">
        <v>-11.68</v>
      </c>
      <c r="K780" s="56"/>
      <c r="L780" s="56"/>
      <c r="M780" s="56"/>
      <c r="N780" s="56"/>
      <c r="O780" s="56"/>
      <c r="P780" s="56">
        <f t="shared" si="288"/>
        <v>-578.38</v>
      </c>
    </row>
    <row r="781" spans="1:16" ht="13.5" customHeight="1">
      <c r="A781" s="67" t="s">
        <v>1101</v>
      </c>
      <c r="B781" s="33" t="s">
        <v>29</v>
      </c>
      <c r="C781" s="67" t="s">
        <v>1102</v>
      </c>
      <c r="D781" s="56"/>
      <c r="E781" s="56">
        <v>-0.28999999999999998</v>
      </c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>
        <f t="shared" si="288"/>
        <v>-0.28999999999999998</v>
      </c>
    </row>
    <row r="782" spans="1:16" ht="13.5" customHeight="1">
      <c r="A782" s="67" t="s">
        <v>1103</v>
      </c>
      <c r="B782" s="33" t="s">
        <v>32</v>
      </c>
      <c r="C782" s="67" t="s">
        <v>1104</v>
      </c>
      <c r="D782" s="56"/>
      <c r="E782" s="56">
        <v>-0.13</v>
      </c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>
        <f t="shared" si="288"/>
        <v>-0.13</v>
      </c>
    </row>
    <row r="783" spans="1:16" ht="13.5" customHeight="1">
      <c r="A783" s="67" t="s">
        <v>1105</v>
      </c>
      <c r="B783" s="33" t="s">
        <v>35</v>
      </c>
      <c r="C783" s="67" t="s">
        <v>1106</v>
      </c>
      <c r="D783" s="56"/>
      <c r="E783" s="56">
        <v>-0.08</v>
      </c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>
        <f t="shared" si="288"/>
        <v>-0.08</v>
      </c>
    </row>
    <row r="784" spans="1:16" ht="13.5" customHeight="1">
      <c r="A784" s="67" t="s">
        <v>1110</v>
      </c>
      <c r="B784" s="33" t="s">
        <v>29</v>
      </c>
      <c r="C784" s="67" t="s">
        <v>1111</v>
      </c>
      <c r="D784" s="56">
        <v>-18.78</v>
      </c>
      <c r="E784" s="56">
        <v>-1.55</v>
      </c>
      <c r="F784" s="56">
        <v>-9.1</v>
      </c>
      <c r="G784" s="56">
        <v>-2959.13</v>
      </c>
      <c r="H784" s="56">
        <v>-8.25</v>
      </c>
      <c r="I784" s="56">
        <v>-27.51</v>
      </c>
      <c r="J784" s="56">
        <v>-107.79</v>
      </c>
      <c r="K784" s="56">
        <v>-47.64</v>
      </c>
      <c r="L784" s="56"/>
      <c r="M784" s="56"/>
      <c r="N784" s="56"/>
      <c r="O784" s="56"/>
      <c r="P784" s="56">
        <f t="shared" si="288"/>
        <v>-3179.75</v>
      </c>
    </row>
    <row r="785" spans="1:16" ht="13.5" customHeight="1">
      <c r="A785" s="67" t="s">
        <v>1122</v>
      </c>
      <c r="B785" s="33" t="s">
        <v>126</v>
      </c>
      <c r="C785" s="67" t="s">
        <v>1123</v>
      </c>
      <c r="D785" s="56"/>
      <c r="E785" s="56"/>
      <c r="F785" s="56"/>
      <c r="G785" s="56">
        <v>-79.69</v>
      </c>
      <c r="H785" s="56"/>
      <c r="I785" s="56"/>
      <c r="J785" s="56"/>
      <c r="K785" s="56"/>
      <c r="L785" s="56"/>
      <c r="M785" s="56"/>
      <c r="N785" s="56"/>
      <c r="O785" s="56"/>
      <c r="P785" s="56">
        <f t="shared" si="288"/>
        <v>-79.69</v>
      </c>
    </row>
    <row r="786" spans="1:16" ht="13.5" customHeight="1">
      <c r="A786" s="67" t="s">
        <v>1136</v>
      </c>
      <c r="B786" s="33" t="s">
        <v>224</v>
      </c>
      <c r="C786" s="67" t="s">
        <v>1137</v>
      </c>
      <c r="D786" s="56">
        <v>-0.06</v>
      </c>
      <c r="E786" s="56">
        <v>-7.0000000000000007E-2</v>
      </c>
      <c r="F786" s="56"/>
      <c r="G786" s="56">
        <v>-2.42</v>
      </c>
      <c r="H786" s="56">
        <v>-5.91</v>
      </c>
      <c r="I786" s="56">
        <v>-0.23</v>
      </c>
      <c r="J786" s="56"/>
      <c r="K786" s="56"/>
      <c r="L786" s="56"/>
      <c r="M786" s="56"/>
      <c r="N786" s="56"/>
      <c r="O786" s="56"/>
      <c r="P786" s="56">
        <f t="shared" si="288"/>
        <v>-8.6900000000000013</v>
      </c>
    </row>
    <row r="787" spans="1:16" ht="13.5" customHeight="1">
      <c r="A787" s="67" t="s">
        <v>1142</v>
      </c>
      <c r="B787" s="33" t="s">
        <v>29</v>
      </c>
      <c r="C787" s="67" t="s">
        <v>1143</v>
      </c>
      <c r="D787" s="56">
        <v>-8537.83</v>
      </c>
      <c r="E787" s="56">
        <v>-2594.4499999999998</v>
      </c>
      <c r="F787" s="56">
        <v>-6022.03</v>
      </c>
      <c r="G787" s="56">
        <v>-3015.92</v>
      </c>
      <c r="H787" s="56">
        <v>-15668.85</v>
      </c>
      <c r="I787" s="56">
        <v>-2985.28</v>
      </c>
      <c r="J787" s="56">
        <v>-4005.4</v>
      </c>
      <c r="K787" s="56">
        <v>-2128.85</v>
      </c>
      <c r="L787" s="56"/>
      <c r="M787" s="56"/>
      <c r="N787" s="56"/>
      <c r="O787" s="56"/>
      <c r="P787" s="56">
        <f t="shared" si="288"/>
        <v>-44958.609999999993</v>
      </c>
    </row>
    <row r="788" spans="1:16" ht="13.5" customHeight="1">
      <c r="A788" s="67" t="s">
        <v>1144</v>
      </c>
      <c r="B788" s="33" t="s">
        <v>32</v>
      </c>
      <c r="C788" s="67" t="s">
        <v>1145</v>
      </c>
      <c r="D788" s="56">
        <v>-3558.77</v>
      </c>
      <c r="E788" s="56">
        <v>-1081.26</v>
      </c>
      <c r="F788" s="56">
        <v>-2509.4499999999998</v>
      </c>
      <c r="G788" s="56">
        <v>-1257.03</v>
      </c>
      <c r="H788" s="56">
        <v>-6528.91</v>
      </c>
      <c r="I788" s="56">
        <v>-1244.22</v>
      </c>
      <c r="J788" s="56">
        <v>-1669.2</v>
      </c>
      <c r="K788" s="56">
        <v>-887.13</v>
      </c>
      <c r="L788" s="56"/>
      <c r="M788" s="56"/>
      <c r="N788" s="56"/>
      <c r="O788" s="56"/>
      <c r="P788" s="56">
        <f t="shared" si="288"/>
        <v>-18735.97</v>
      </c>
    </row>
    <row r="789" spans="1:16" ht="13.5" customHeight="1">
      <c r="A789" s="67" t="s">
        <v>1146</v>
      </c>
      <c r="B789" s="33" t="s">
        <v>35</v>
      </c>
      <c r="C789" s="67" t="s">
        <v>1147</v>
      </c>
      <c r="D789" s="56">
        <v>-2134.94</v>
      </c>
      <c r="E789" s="56">
        <v>-648.62</v>
      </c>
      <c r="F789" s="56">
        <v>-1505.62</v>
      </c>
      <c r="G789" s="56">
        <v>-754.15</v>
      </c>
      <c r="H789" s="56">
        <v>-3917.17</v>
      </c>
      <c r="I789" s="56">
        <v>-746.54</v>
      </c>
      <c r="J789" s="56">
        <v>-1001.63</v>
      </c>
      <c r="K789" s="56">
        <v>-532.4</v>
      </c>
      <c r="L789" s="56"/>
      <c r="M789" s="56"/>
      <c r="N789" s="56"/>
      <c r="O789" s="56"/>
      <c r="P789" s="56">
        <f t="shared" si="288"/>
        <v>-11241.07</v>
      </c>
    </row>
    <row r="790" spans="1:16" ht="13.5" customHeight="1">
      <c r="A790" s="67" t="s">
        <v>1150</v>
      </c>
      <c r="B790" s="33" t="s">
        <v>29</v>
      </c>
      <c r="C790" s="67" t="s">
        <v>1151</v>
      </c>
      <c r="D790" s="56">
        <v>-172.44</v>
      </c>
      <c r="E790" s="56">
        <v>-36.130000000000003</v>
      </c>
      <c r="F790" s="56">
        <v>-3384.4</v>
      </c>
      <c r="G790" s="56"/>
      <c r="H790" s="56"/>
      <c r="I790" s="56">
        <v>-36.380000000000003</v>
      </c>
      <c r="J790" s="56">
        <v>-2545.91</v>
      </c>
      <c r="K790" s="56"/>
      <c r="L790" s="56"/>
      <c r="M790" s="56"/>
      <c r="N790" s="56"/>
      <c r="O790" s="56"/>
      <c r="P790" s="56">
        <f t="shared" si="288"/>
        <v>-6175.26</v>
      </c>
    </row>
    <row r="791" spans="1:16" ht="13.5" customHeight="1">
      <c r="A791" s="67" t="s">
        <v>1152</v>
      </c>
      <c r="B791" s="33" t="s">
        <v>32</v>
      </c>
      <c r="C791" s="67" t="s">
        <v>1153</v>
      </c>
      <c r="D791" s="56">
        <v>-71.849999999999994</v>
      </c>
      <c r="E791" s="56">
        <v>-15.06</v>
      </c>
      <c r="F791" s="56">
        <v>-1410.19</v>
      </c>
      <c r="G791" s="56"/>
      <c r="H791" s="56"/>
      <c r="I791" s="56">
        <v>-15.17</v>
      </c>
      <c r="J791" s="56">
        <v>-1060.83</v>
      </c>
      <c r="K791" s="56"/>
      <c r="L791" s="56"/>
      <c r="M791" s="56"/>
      <c r="N791" s="56"/>
      <c r="O791" s="56"/>
      <c r="P791" s="56">
        <f t="shared" si="288"/>
        <v>-2573.1000000000004</v>
      </c>
    </row>
    <row r="792" spans="1:16" ht="13.5" customHeight="1">
      <c r="A792" s="67" t="s">
        <v>1154</v>
      </c>
      <c r="B792" s="33" t="s">
        <v>35</v>
      </c>
      <c r="C792" s="67" t="s">
        <v>1155</v>
      </c>
      <c r="D792" s="56">
        <v>-43.11</v>
      </c>
      <c r="E792" s="56">
        <v>-9.0299999999999994</v>
      </c>
      <c r="F792" s="56">
        <v>-846.11</v>
      </c>
      <c r="G792" s="56"/>
      <c r="H792" s="56"/>
      <c r="I792" s="56">
        <v>-9.1</v>
      </c>
      <c r="J792" s="56">
        <v>-636.49</v>
      </c>
      <c r="K792" s="56"/>
      <c r="L792" s="56"/>
      <c r="M792" s="56"/>
      <c r="N792" s="56"/>
      <c r="O792" s="56"/>
      <c r="P792" s="56">
        <f t="shared" si="288"/>
        <v>-1543.8400000000001</v>
      </c>
    </row>
    <row r="793" spans="1:16" ht="13.5" customHeight="1">
      <c r="A793" s="67" t="s">
        <v>1158</v>
      </c>
      <c r="B793" s="33" t="s">
        <v>29</v>
      </c>
      <c r="C793" s="67" t="s">
        <v>1159</v>
      </c>
      <c r="D793" s="56">
        <v>-3103.15</v>
      </c>
      <c r="E793" s="56">
        <v>-4904.88</v>
      </c>
      <c r="F793" s="56">
        <v>-1207.48</v>
      </c>
      <c r="G793" s="56">
        <v>-2149.46</v>
      </c>
      <c r="H793" s="56">
        <v>-3015.38</v>
      </c>
      <c r="I793" s="56">
        <v>-1847.3</v>
      </c>
      <c r="J793" s="56">
        <v>-3288.95</v>
      </c>
      <c r="K793" s="56">
        <v>-2303.04</v>
      </c>
      <c r="L793" s="56"/>
      <c r="M793" s="56"/>
      <c r="N793" s="56"/>
      <c r="O793" s="56"/>
      <c r="P793" s="56">
        <f t="shared" si="288"/>
        <v>-21819.640000000003</v>
      </c>
    </row>
    <row r="794" spans="1:16" ht="13.5" customHeight="1">
      <c r="A794" s="67" t="s">
        <v>1168</v>
      </c>
      <c r="B794" s="33" t="s">
        <v>224</v>
      </c>
      <c r="C794" s="67" t="s">
        <v>1169</v>
      </c>
      <c r="D794" s="56">
        <v>-28.39</v>
      </c>
      <c r="E794" s="56"/>
      <c r="F794" s="56">
        <v>-57.69</v>
      </c>
      <c r="G794" s="56"/>
      <c r="H794" s="56">
        <v>-28.67</v>
      </c>
      <c r="I794" s="56">
        <v>-85.83</v>
      </c>
      <c r="J794" s="56"/>
      <c r="K794" s="56">
        <v>-29.84</v>
      </c>
      <c r="L794" s="56"/>
      <c r="M794" s="56"/>
      <c r="N794" s="56"/>
      <c r="O794" s="56"/>
      <c r="P794" s="56">
        <f t="shared" si="288"/>
        <v>-230.42</v>
      </c>
    </row>
    <row r="795" spans="1:16" ht="13.5" customHeight="1">
      <c r="A795" s="67" t="s">
        <v>1176</v>
      </c>
      <c r="B795" s="33" t="s">
        <v>29</v>
      </c>
      <c r="C795" s="67" t="s">
        <v>1177</v>
      </c>
      <c r="D795" s="56">
        <v>-17.39</v>
      </c>
      <c r="E795" s="56">
        <v>-536.36</v>
      </c>
      <c r="F795" s="56">
        <v>-494.02</v>
      </c>
      <c r="G795" s="56"/>
      <c r="H795" s="56"/>
      <c r="I795" s="56"/>
      <c r="J795" s="56">
        <v>-596.34</v>
      </c>
      <c r="K795" s="56"/>
      <c r="L795" s="56"/>
      <c r="M795" s="56"/>
      <c r="N795" s="56"/>
      <c r="O795" s="56"/>
      <c r="P795" s="56">
        <f t="shared" si="288"/>
        <v>-1644.1100000000001</v>
      </c>
    </row>
    <row r="796" spans="1:16" ht="13.5" customHeight="1">
      <c r="A796" s="67" t="s">
        <v>1279</v>
      </c>
      <c r="B796" s="33" t="s">
        <v>29</v>
      </c>
      <c r="C796" s="67" t="s">
        <v>1280</v>
      </c>
      <c r="D796" s="56">
        <v>-8152.14</v>
      </c>
      <c r="E796" s="56">
        <v>-2467.15</v>
      </c>
      <c r="F796" s="56">
        <v>-16601.48</v>
      </c>
      <c r="G796" s="56">
        <v>-3389.83</v>
      </c>
      <c r="H796" s="56">
        <v>-16397.09</v>
      </c>
      <c r="I796" s="56">
        <v>-3903.37</v>
      </c>
      <c r="J796" s="56">
        <v>-5782.74</v>
      </c>
      <c r="K796" s="56">
        <v>-1952.42</v>
      </c>
      <c r="L796" s="56"/>
      <c r="M796" s="56"/>
      <c r="N796" s="56"/>
      <c r="O796" s="56"/>
      <c r="P796" s="56">
        <f t="shared" si="288"/>
        <v>-58646.22</v>
      </c>
    </row>
    <row r="797" spans="1:16" ht="13.5" customHeight="1">
      <c r="A797" s="67" t="s">
        <v>1281</v>
      </c>
      <c r="B797" s="33" t="s">
        <v>32</v>
      </c>
      <c r="C797" s="67" t="s">
        <v>1282</v>
      </c>
      <c r="D797" s="56">
        <v>-3397.87</v>
      </c>
      <c r="E797" s="56">
        <v>-1028.18</v>
      </c>
      <c r="F797" s="56">
        <v>-6917.46</v>
      </c>
      <c r="G797" s="56">
        <v>-1412.62</v>
      </c>
      <c r="H797" s="56">
        <v>-6832.37</v>
      </c>
      <c r="I797" s="56">
        <v>-1626.79</v>
      </c>
      <c r="J797" s="56">
        <v>-2409.9299999999998</v>
      </c>
      <c r="K797" s="56">
        <v>-813.8</v>
      </c>
      <c r="L797" s="56"/>
      <c r="M797" s="56"/>
      <c r="N797" s="56"/>
      <c r="O797" s="56"/>
      <c r="P797" s="56">
        <f t="shared" si="288"/>
        <v>-24439.02</v>
      </c>
    </row>
    <row r="798" spans="1:16" ht="13.5" customHeight="1">
      <c r="A798" s="67" t="s">
        <v>1283</v>
      </c>
      <c r="B798" s="33" t="s">
        <v>35</v>
      </c>
      <c r="C798" s="67" t="s">
        <v>1284</v>
      </c>
      <c r="D798" s="56">
        <v>-2038.87</v>
      </c>
      <c r="E798" s="56">
        <v>-616.9</v>
      </c>
      <c r="F798" s="56">
        <v>-4150.25</v>
      </c>
      <c r="G798" s="56">
        <v>-847.52</v>
      </c>
      <c r="H798" s="56">
        <v>-4099.2700000000004</v>
      </c>
      <c r="I798" s="56">
        <v>-975.85</v>
      </c>
      <c r="J798" s="56">
        <v>-1446.06</v>
      </c>
      <c r="K798" s="56">
        <v>-488.38</v>
      </c>
      <c r="L798" s="56"/>
      <c r="M798" s="56"/>
      <c r="N798" s="56"/>
      <c r="O798" s="56"/>
      <c r="P798" s="56">
        <f t="shared" si="288"/>
        <v>-14663.1</v>
      </c>
    </row>
    <row r="799" spans="1:16" ht="13.5" customHeight="1">
      <c r="A799" s="67" t="s">
        <v>1287</v>
      </c>
      <c r="B799" s="33" t="s">
        <v>29</v>
      </c>
      <c r="C799" s="67" t="s">
        <v>1288</v>
      </c>
      <c r="D799" s="56">
        <v>-442.15</v>
      </c>
      <c r="E799" s="56">
        <v>-171.25</v>
      </c>
      <c r="F799" s="56">
        <v>-7683.34</v>
      </c>
      <c r="G799" s="56"/>
      <c r="H799" s="56"/>
      <c r="I799" s="56">
        <v>-47.89</v>
      </c>
      <c r="J799" s="56">
        <v>-4541.08</v>
      </c>
      <c r="K799" s="56"/>
      <c r="L799" s="56"/>
      <c r="M799" s="56"/>
      <c r="N799" s="56"/>
      <c r="O799" s="56"/>
      <c r="P799" s="56">
        <f t="shared" si="288"/>
        <v>-12885.71</v>
      </c>
    </row>
    <row r="800" spans="1:16" ht="13.5" customHeight="1">
      <c r="A800" s="67" t="s">
        <v>1289</v>
      </c>
      <c r="B800" s="33" t="s">
        <v>32</v>
      </c>
      <c r="C800" s="67" t="s">
        <v>1290</v>
      </c>
      <c r="D800" s="56">
        <v>-184.23</v>
      </c>
      <c r="E800" s="56">
        <v>-71.349999999999994</v>
      </c>
      <c r="F800" s="56">
        <v>-3201.42</v>
      </c>
      <c r="G800" s="56"/>
      <c r="H800" s="56"/>
      <c r="I800" s="56">
        <v>-19.95</v>
      </c>
      <c r="J800" s="56">
        <v>-1892.13</v>
      </c>
      <c r="K800" s="56"/>
      <c r="L800" s="56"/>
      <c r="M800" s="56"/>
      <c r="N800" s="56"/>
      <c r="O800" s="56"/>
      <c r="P800" s="56">
        <f t="shared" si="288"/>
        <v>-5369.08</v>
      </c>
    </row>
    <row r="801" spans="1:16" ht="13.5" customHeight="1">
      <c r="A801" s="67" t="s">
        <v>1291</v>
      </c>
      <c r="B801" s="33" t="s">
        <v>35</v>
      </c>
      <c r="C801" s="67" t="s">
        <v>1292</v>
      </c>
      <c r="D801" s="56">
        <v>-110.54</v>
      </c>
      <c r="E801" s="56">
        <v>-42.81</v>
      </c>
      <c r="F801" s="56">
        <v>-1920.85</v>
      </c>
      <c r="G801" s="56"/>
      <c r="H801" s="56"/>
      <c r="I801" s="56">
        <v>-11.97</v>
      </c>
      <c r="J801" s="56">
        <v>-1135.27</v>
      </c>
      <c r="K801" s="56"/>
      <c r="L801" s="56"/>
      <c r="M801" s="56"/>
      <c r="N801" s="56"/>
      <c r="O801" s="56"/>
      <c r="P801" s="56">
        <f t="shared" si="288"/>
        <v>-3221.4399999999996</v>
      </c>
    </row>
    <row r="802" spans="1:16" ht="13.5" customHeight="1">
      <c r="A802" s="52" t="s">
        <v>1293</v>
      </c>
      <c r="B802" s="33" t="s">
        <v>123</v>
      </c>
      <c r="C802" s="52" t="s">
        <v>1294</v>
      </c>
      <c r="D802" s="56"/>
      <c r="E802" s="56"/>
      <c r="F802" s="56"/>
      <c r="G802" s="56"/>
      <c r="H802" s="56"/>
      <c r="I802" s="56"/>
      <c r="J802" s="56">
        <v>-845.41</v>
      </c>
      <c r="K802" s="56"/>
      <c r="L802" s="56"/>
      <c r="M802" s="56"/>
      <c r="N802" s="56"/>
      <c r="O802" s="56"/>
      <c r="P802" s="56">
        <f t="shared" si="288"/>
        <v>-845.41</v>
      </c>
    </row>
    <row r="803" spans="1:16" ht="13.5" customHeight="1">
      <c r="A803" s="67" t="s">
        <v>1299</v>
      </c>
      <c r="B803" s="33" t="s">
        <v>29</v>
      </c>
      <c r="C803" s="67" t="s">
        <v>1300</v>
      </c>
      <c r="D803" s="56">
        <v>-28.1</v>
      </c>
      <c r="E803" s="56">
        <v>-1405.4</v>
      </c>
      <c r="F803" s="56">
        <v>-477.76</v>
      </c>
      <c r="G803" s="56">
        <v>-438.97</v>
      </c>
      <c r="H803" s="56">
        <v>-263.17</v>
      </c>
      <c r="I803" s="56">
        <v>-105.6</v>
      </c>
      <c r="J803" s="56">
        <v>-219.65</v>
      </c>
      <c r="K803" s="56"/>
      <c r="L803" s="56"/>
      <c r="M803" s="56"/>
      <c r="N803" s="56"/>
      <c r="O803" s="56"/>
      <c r="P803" s="56">
        <f t="shared" si="288"/>
        <v>-2938.65</v>
      </c>
    </row>
    <row r="804" spans="1:16" ht="13.5" customHeight="1">
      <c r="A804" s="67" t="s">
        <v>1303</v>
      </c>
      <c r="B804" s="33" t="s">
        <v>29</v>
      </c>
      <c r="C804" s="67" t="s">
        <v>1304</v>
      </c>
      <c r="D804" s="56">
        <v>-2759.79</v>
      </c>
      <c r="E804" s="56">
        <v>-5972.72</v>
      </c>
      <c r="F804" s="56">
        <v>-1304.79</v>
      </c>
      <c r="G804" s="56">
        <v>-1421.51</v>
      </c>
      <c r="H804" s="56">
        <v>-2497.1799999999998</v>
      </c>
      <c r="I804" s="56">
        <v>-2279.2199999999998</v>
      </c>
      <c r="J804" s="56">
        <v>-2163.39</v>
      </c>
      <c r="K804" s="56">
        <v>-1601.49</v>
      </c>
      <c r="L804" s="56"/>
      <c r="M804" s="56"/>
      <c r="N804" s="56"/>
      <c r="O804" s="56"/>
      <c r="P804" s="56">
        <f t="shared" si="288"/>
        <v>-20000.09</v>
      </c>
    </row>
    <row r="805" spans="1:16" ht="13.5" customHeight="1">
      <c r="A805" s="67" t="s">
        <v>1305</v>
      </c>
      <c r="B805" s="33" t="s">
        <v>224</v>
      </c>
      <c r="C805" s="67" t="s">
        <v>1306</v>
      </c>
      <c r="D805" s="56"/>
      <c r="E805" s="56"/>
      <c r="F805" s="56">
        <v>-203.35</v>
      </c>
      <c r="G805" s="56"/>
      <c r="H805" s="56">
        <v>-5.03</v>
      </c>
      <c r="I805" s="56"/>
      <c r="J805" s="56"/>
      <c r="K805" s="56"/>
      <c r="L805" s="56"/>
      <c r="M805" s="56"/>
      <c r="N805" s="56"/>
      <c r="O805" s="56"/>
      <c r="P805" s="56">
        <f t="shared" si="288"/>
        <v>-208.38</v>
      </c>
    </row>
    <row r="806" spans="1:16" ht="13.5" customHeight="1">
      <c r="A806" s="67" t="s">
        <v>1528</v>
      </c>
      <c r="B806" s="33" t="s">
        <v>224</v>
      </c>
      <c r="C806" s="67" t="s">
        <v>1314</v>
      </c>
      <c r="D806" s="56"/>
      <c r="E806" s="56"/>
      <c r="F806" s="56"/>
      <c r="G806" s="56"/>
      <c r="H806" s="56">
        <v>-60.36</v>
      </c>
      <c r="I806" s="56">
        <v>-150.78</v>
      </c>
      <c r="J806" s="56"/>
      <c r="K806" s="56">
        <v>-45.21</v>
      </c>
      <c r="L806" s="56"/>
      <c r="M806" s="56"/>
      <c r="N806" s="56"/>
      <c r="O806" s="56"/>
      <c r="P806" s="56">
        <f t="shared" si="288"/>
        <v>-256.34999999999997</v>
      </c>
    </row>
    <row r="807" spans="1:16" ht="22.5">
      <c r="A807" s="67" t="s">
        <v>1321</v>
      </c>
      <c r="B807" s="33" t="s">
        <v>29</v>
      </c>
      <c r="C807" s="68" t="s">
        <v>1322</v>
      </c>
      <c r="D807" s="56">
        <v>-80.06</v>
      </c>
      <c r="E807" s="56">
        <v>-357.57</v>
      </c>
      <c r="F807" s="56"/>
      <c r="G807" s="56"/>
      <c r="H807" s="56"/>
      <c r="I807" s="56"/>
      <c r="J807" s="56">
        <v>-435.28</v>
      </c>
      <c r="K807" s="56"/>
      <c r="L807" s="56"/>
      <c r="M807" s="56"/>
      <c r="N807" s="56"/>
      <c r="O807" s="56"/>
      <c r="P807" s="56">
        <f t="shared" si="288"/>
        <v>-872.91</v>
      </c>
    </row>
    <row r="808" spans="1:16" ht="13.5" customHeight="1">
      <c r="A808" s="52" t="s">
        <v>1388</v>
      </c>
      <c r="B808" s="33" t="s">
        <v>537</v>
      </c>
      <c r="C808" s="52" t="s">
        <v>1389</v>
      </c>
      <c r="D808" s="56">
        <v>-25.54</v>
      </c>
      <c r="E808" s="56"/>
      <c r="F808" s="56"/>
      <c r="G808" s="56"/>
      <c r="H808" s="56">
        <v>-25.55</v>
      </c>
      <c r="I808" s="56"/>
      <c r="J808" s="56"/>
      <c r="K808" s="56"/>
      <c r="L808" s="56"/>
      <c r="M808" s="56"/>
      <c r="N808" s="56"/>
      <c r="O808" s="56"/>
      <c r="P808" s="56">
        <f t="shared" si="288"/>
        <v>-51.09</v>
      </c>
    </row>
    <row r="809" spans="1:16" ht="13.5" customHeight="1">
      <c r="A809" s="67"/>
      <c r="B809" s="33"/>
      <c r="C809" s="66" t="s">
        <v>1529</v>
      </c>
      <c r="D809" s="42">
        <f>SUM(D810:D814)</f>
        <v>-954985.72</v>
      </c>
      <c r="E809" s="42">
        <f>SUM(E810:E814)</f>
        <v>-247643.37</v>
      </c>
      <c r="F809" s="42">
        <f>SUM(F810:F814)</f>
        <v>-356215.98000000004</v>
      </c>
      <c r="G809" s="42">
        <f>SUM(G810:G814)</f>
        <v>-71806.159999999989</v>
      </c>
      <c r="H809" s="42">
        <f>SUM(H810:H820)</f>
        <v>-388555.11</v>
      </c>
      <c r="I809" s="42">
        <f>SUM(I810:I821)</f>
        <v>-1770009.48</v>
      </c>
      <c r="J809" s="42">
        <f t="shared" ref="J809:O809" si="290">SUM(J810:J820)</f>
        <v>-1429815.59</v>
      </c>
      <c r="K809" s="42">
        <f t="shared" si="290"/>
        <v>-1662589.1900000002</v>
      </c>
      <c r="L809" s="42">
        <f t="shared" si="290"/>
        <v>-1855200</v>
      </c>
      <c r="M809" s="42">
        <f t="shared" si="290"/>
        <v>-1855200</v>
      </c>
      <c r="N809" s="42">
        <f t="shared" si="290"/>
        <v>-1855200</v>
      </c>
      <c r="O809" s="42">
        <f t="shared" si="290"/>
        <v>-2939139.32</v>
      </c>
      <c r="P809" s="42">
        <f>SUM(P810:P821)</f>
        <v>-15386359.920000002</v>
      </c>
    </row>
    <row r="810" spans="1:16" ht="13.5" customHeight="1">
      <c r="A810" s="67" t="s">
        <v>534</v>
      </c>
      <c r="B810" s="33" t="s">
        <v>173</v>
      </c>
      <c r="C810" s="67" t="s">
        <v>1530</v>
      </c>
      <c r="D810" s="56">
        <v>-17853.88</v>
      </c>
      <c r="E810" s="56">
        <v>-4788.49</v>
      </c>
      <c r="F810" s="56">
        <v>-10414.31</v>
      </c>
      <c r="G810" s="56">
        <v>-1222.47</v>
      </c>
      <c r="H810" s="56">
        <v>-5721.79</v>
      </c>
      <c r="I810" s="56">
        <v>-6089.9</v>
      </c>
      <c r="J810" s="56">
        <v>0</v>
      </c>
      <c r="K810" s="56">
        <v>-861.11</v>
      </c>
      <c r="L810" s="56"/>
      <c r="M810" s="56"/>
      <c r="N810" s="56"/>
      <c r="O810" s="56"/>
      <c r="P810" s="56">
        <f t="shared" si="288"/>
        <v>-46951.950000000004</v>
      </c>
    </row>
    <row r="811" spans="1:16" ht="13.5" customHeight="1">
      <c r="A811" s="67" t="s">
        <v>709</v>
      </c>
      <c r="B811" s="33" t="s">
        <v>173</v>
      </c>
      <c r="C811" s="67" t="s">
        <v>710</v>
      </c>
      <c r="D811" s="56">
        <v>-924669.49</v>
      </c>
      <c r="E811" s="56">
        <v>-207091.14</v>
      </c>
      <c r="F811" s="56">
        <v>-339760.46</v>
      </c>
      <c r="G811" s="56">
        <v>-70288.009999999995</v>
      </c>
      <c r="H811" s="56">
        <v>-379703.41</v>
      </c>
      <c r="I811" s="56">
        <v>-1737745.33</v>
      </c>
      <c r="J811" s="56">
        <v>-1424746.56</v>
      </c>
      <c r="K811" s="56">
        <v>-1655077.24</v>
      </c>
      <c r="L811" s="56">
        <v>-1850000</v>
      </c>
      <c r="M811" s="56">
        <f>L811</f>
        <v>-1850000</v>
      </c>
      <c r="N811" s="56">
        <f>M811</f>
        <v>-1850000</v>
      </c>
      <c r="O811" s="56">
        <v>-2933939.32</v>
      </c>
      <c r="P811" s="56">
        <f t="shared" si="288"/>
        <v>-15223020.960000001</v>
      </c>
    </row>
    <row r="812" spans="1:16" ht="13.5" customHeight="1">
      <c r="A812" s="67" t="s">
        <v>711</v>
      </c>
      <c r="B812" s="33" t="s">
        <v>173</v>
      </c>
      <c r="C812" s="67" t="s">
        <v>712</v>
      </c>
      <c r="D812" s="56">
        <v>-91.5</v>
      </c>
      <c r="E812" s="56"/>
      <c r="F812" s="56"/>
      <c r="G812" s="56"/>
      <c r="H812" s="56"/>
      <c r="I812" s="56"/>
      <c r="J812" s="56"/>
      <c r="K812" s="56">
        <v>-1.74</v>
      </c>
      <c r="L812" s="56"/>
      <c r="M812" s="56"/>
      <c r="N812" s="56"/>
      <c r="O812" s="56"/>
      <c r="P812" s="56">
        <f t="shared" si="288"/>
        <v>-93.24</v>
      </c>
    </row>
    <row r="813" spans="1:16" ht="13.5" customHeight="1">
      <c r="A813" s="67" t="s">
        <v>713</v>
      </c>
      <c r="B813" s="33" t="s">
        <v>173</v>
      </c>
      <c r="C813" s="67" t="s">
        <v>714</v>
      </c>
      <c r="D813" s="56">
        <v>-11853.35</v>
      </c>
      <c r="E813" s="56">
        <v>-2626.24</v>
      </c>
      <c r="F813" s="56">
        <v>-4451.21</v>
      </c>
      <c r="G813" s="56">
        <v>-295.68</v>
      </c>
      <c r="H813" s="56">
        <v>-2345.3000000000002</v>
      </c>
      <c r="I813" s="56">
        <v>-6303.36</v>
      </c>
      <c r="J813" s="56">
        <v>-5069.03</v>
      </c>
      <c r="K813" s="56">
        <v>-5741.6</v>
      </c>
      <c r="L813" s="56">
        <v>-5200</v>
      </c>
      <c r="M813" s="56">
        <f>L813</f>
        <v>-5200</v>
      </c>
      <c r="N813" s="56">
        <f>M813</f>
        <v>-5200</v>
      </c>
      <c r="O813" s="56">
        <f>N813</f>
        <v>-5200</v>
      </c>
      <c r="P813" s="56">
        <f t="shared" si="288"/>
        <v>-59485.77</v>
      </c>
    </row>
    <row r="814" spans="1:16" ht="13.5" customHeight="1">
      <c r="A814" s="67" t="s">
        <v>719</v>
      </c>
      <c r="B814" s="33" t="s">
        <v>173</v>
      </c>
      <c r="C814" s="67" t="s">
        <v>1531</v>
      </c>
      <c r="D814" s="56">
        <v>-517.5</v>
      </c>
      <c r="E814" s="56">
        <v>-33137.5</v>
      </c>
      <c r="F814" s="56">
        <v>-1590</v>
      </c>
      <c r="G814" s="56"/>
      <c r="H814" s="56"/>
      <c r="I814" s="56"/>
      <c r="J814" s="56"/>
      <c r="K814" s="56">
        <v>-907.5</v>
      </c>
      <c r="L814" s="56"/>
      <c r="M814" s="56"/>
      <c r="N814" s="56"/>
      <c r="O814" s="56"/>
      <c r="P814" s="56">
        <f t="shared" si="288"/>
        <v>-36152.5</v>
      </c>
    </row>
    <row r="815" spans="1:16" ht="13.5" customHeight="1">
      <c r="A815" s="67" t="s">
        <v>1150</v>
      </c>
      <c r="B815" s="33" t="s">
        <v>29</v>
      </c>
      <c r="C815" s="67" t="s">
        <v>1151</v>
      </c>
      <c r="D815" s="56"/>
      <c r="E815" s="56"/>
      <c r="F815" s="56"/>
      <c r="G815" s="56"/>
      <c r="H815" s="56">
        <v>-289.92</v>
      </c>
      <c r="I815" s="56"/>
      <c r="J815" s="56"/>
      <c r="K815" s="56"/>
      <c r="L815" s="56"/>
      <c r="M815" s="56"/>
      <c r="N815" s="56"/>
      <c r="O815" s="56"/>
      <c r="P815" s="56">
        <f t="shared" si="288"/>
        <v>-289.92</v>
      </c>
    </row>
    <row r="816" spans="1:16" ht="13.5" customHeight="1">
      <c r="A816" s="67" t="s">
        <v>1152</v>
      </c>
      <c r="B816" s="33" t="s">
        <v>32</v>
      </c>
      <c r="C816" s="67" t="s">
        <v>1153</v>
      </c>
      <c r="D816" s="56"/>
      <c r="E816" s="56"/>
      <c r="F816" s="56"/>
      <c r="G816" s="56"/>
      <c r="H816" s="56">
        <v>-120.84</v>
      </c>
      <c r="I816" s="56"/>
      <c r="J816" s="56"/>
      <c r="K816" s="56"/>
      <c r="L816" s="56"/>
      <c r="M816" s="56"/>
      <c r="N816" s="56"/>
      <c r="O816" s="56"/>
      <c r="P816" s="56">
        <f t="shared" si="288"/>
        <v>-120.84</v>
      </c>
    </row>
    <row r="817" spans="1:16" ht="13.5" customHeight="1">
      <c r="A817" s="67" t="s">
        <v>1154</v>
      </c>
      <c r="B817" s="33" t="s">
        <v>35</v>
      </c>
      <c r="C817" s="67" t="s">
        <v>1155</v>
      </c>
      <c r="D817" s="56"/>
      <c r="E817" s="56"/>
      <c r="F817" s="56"/>
      <c r="G817" s="56"/>
      <c r="H817" s="56">
        <v>-72.48</v>
      </c>
      <c r="I817" s="56"/>
      <c r="J817" s="56"/>
      <c r="K817" s="56"/>
      <c r="L817" s="56"/>
      <c r="M817" s="56"/>
      <c r="N817" s="56"/>
      <c r="O817" s="56"/>
      <c r="P817" s="56">
        <f t="shared" si="288"/>
        <v>-72.48</v>
      </c>
    </row>
    <row r="818" spans="1:16" ht="13.5" customHeight="1">
      <c r="A818" s="67" t="s">
        <v>1287</v>
      </c>
      <c r="B818" s="33" t="s">
        <v>29</v>
      </c>
      <c r="C818" s="67" t="s">
        <v>1288</v>
      </c>
      <c r="D818" s="56"/>
      <c r="E818" s="56"/>
      <c r="F818" s="56"/>
      <c r="G818" s="56"/>
      <c r="H818" s="56">
        <v>-180.82</v>
      </c>
      <c r="I818" s="56"/>
      <c r="J818" s="56"/>
      <c r="K818" s="56"/>
      <c r="L818" s="56"/>
      <c r="M818" s="56"/>
      <c r="N818" s="56"/>
      <c r="O818" s="56"/>
      <c r="P818" s="56">
        <f t="shared" si="288"/>
        <v>-180.82</v>
      </c>
    </row>
    <row r="819" spans="1:16" ht="13.5" customHeight="1">
      <c r="A819" s="67" t="s">
        <v>1289</v>
      </c>
      <c r="B819" s="33" t="s">
        <v>32</v>
      </c>
      <c r="C819" s="67" t="s">
        <v>1290</v>
      </c>
      <c r="D819" s="56"/>
      <c r="E819" s="56"/>
      <c r="F819" s="56"/>
      <c r="G819" s="56"/>
      <c r="H819" s="56">
        <v>-75.34</v>
      </c>
      <c r="I819" s="56"/>
      <c r="J819" s="56"/>
      <c r="K819" s="56"/>
      <c r="L819" s="56"/>
      <c r="M819" s="56"/>
      <c r="N819" s="56"/>
      <c r="O819" s="56"/>
      <c r="P819" s="56">
        <f t="shared" si="288"/>
        <v>-75.34</v>
      </c>
    </row>
    <row r="820" spans="1:16" ht="13.5" customHeight="1">
      <c r="A820" s="67" t="s">
        <v>1291</v>
      </c>
      <c r="B820" s="33" t="s">
        <v>35</v>
      </c>
      <c r="C820" s="67" t="s">
        <v>1292</v>
      </c>
      <c r="D820" s="56"/>
      <c r="E820" s="56"/>
      <c r="F820" s="56"/>
      <c r="G820" s="56"/>
      <c r="H820" s="56">
        <v>-45.21</v>
      </c>
      <c r="I820" s="56"/>
      <c r="J820" s="56"/>
      <c r="K820" s="56"/>
      <c r="L820" s="56"/>
      <c r="M820" s="56"/>
      <c r="N820" s="56"/>
      <c r="O820" s="56"/>
      <c r="P820" s="56">
        <f t="shared" si="288"/>
        <v>-45.21</v>
      </c>
    </row>
    <row r="821" spans="1:16" ht="13.5" customHeight="1">
      <c r="A821" s="67" t="s">
        <v>1366</v>
      </c>
      <c r="B821" s="33" t="s">
        <v>618</v>
      </c>
      <c r="C821" s="67" t="s">
        <v>1367</v>
      </c>
      <c r="D821" s="56"/>
      <c r="E821" s="56"/>
      <c r="F821" s="56"/>
      <c r="G821" s="56"/>
      <c r="H821" s="56"/>
      <c r="I821" s="56">
        <v>-19870.89</v>
      </c>
      <c r="J821" s="56"/>
      <c r="K821" s="56"/>
      <c r="L821" s="56"/>
      <c r="M821" s="56"/>
      <c r="N821" s="56"/>
      <c r="O821" s="56"/>
      <c r="P821" s="56">
        <f t="shared" si="288"/>
        <v>-19870.89</v>
      </c>
    </row>
    <row r="822" spans="1:16" s="82" customFormat="1" ht="13.5" customHeight="1">
      <c r="A822" s="87"/>
      <c r="B822" s="66" t="s">
        <v>1532</v>
      </c>
      <c r="C822" s="66"/>
      <c r="D822" s="81">
        <f>D670+D677+D690+D728+D767+D809</f>
        <v>-6254308.0800000001</v>
      </c>
      <c r="E822" s="81">
        <f>E670+E677+E690+E728+E809+E767</f>
        <v>-3140693.3899999997</v>
      </c>
      <c r="F822" s="81">
        <f>F670+F677+F690+F728+F809+F767</f>
        <v>-3044549.8599999994</v>
      </c>
      <c r="G822" s="81">
        <f>G670+G677+G690+G728+G809+G767</f>
        <v>-3184977.28</v>
      </c>
      <c r="H822" s="81">
        <f>H670+H677+H690+H728+H809+H767</f>
        <v>-3493533.4599999995</v>
      </c>
      <c r="I822" s="81">
        <f t="shared" ref="I822:O822" si="291">I670+I677+I690+I728+I809+I767</f>
        <v>-4369862.43</v>
      </c>
      <c r="J822" s="81">
        <f t="shared" si="291"/>
        <v>-4792719.04</v>
      </c>
      <c r="K822" s="81">
        <f t="shared" si="291"/>
        <v>-4061604.12</v>
      </c>
      <c r="L822" s="81">
        <f t="shared" si="291"/>
        <v>-4261460.83</v>
      </c>
      <c r="M822" s="81">
        <f>M670+M677+M690+M728+M809+M767</f>
        <v>-3871875.08</v>
      </c>
      <c r="N822" s="81">
        <f t="shared" si="291"/>
        <v>-4308363.58</v>
      </c>
      <c r="O822" s="81">
        <f t="shared" si="291"/>
        <v>-6870502.1500000004</v>
      </c>
      <c r="P822" s="81">
        <f>P670+P677+P690+P728+P809+P767</f>
        <v>-51654449.300000004</v>
      </c>
    </row>
    <row r="823" spans="1:16" s="39" customFormat="1" ht="13.5" customHeight="1">
      <c r="A823" s="69"/>
      <c r="B823" s="70"/>
      <c r="C823" s="71" t="s">
        <v>1533</v>
      </c>
      <c r="D823" s="72">
        <f t="shared" ref="D823:P823" si="292">SUM(D3+D590+D656+D822)</f>
        <v>59300551.969999999</v>
      </c>
      <c r="E823" s="72">
        <f t="shared" si="292"/>
        <v>40009854.410000004</v>
      </c>
      <c r="F823" s="72">
        <f t="shared" si="292"/>
        <v>39279828.999999993</v>
      </c>
      <c r="G823" s="72">
        <f t="shared" si="292"/>
        <v>40745492.270000003</v>
      </c>
      <c r="H823" s="72">
        <f t="shared" si="292"/>
        <v>38921237.079999998</v>
      </c>
      <c r="I823" s="72">
        <f t="shared" si="292"/>
        <v>38498561.000000007</v>
      </c>
      <c r="J823" s="72">
        <f t="shared" si="292"/>
        <v>42397304.979999997</v>
      </c>
      <c r="K823" s="72">
        <f t="shared" si="292"/>
        <v>39964757.32</v>
      </c>
      <c r="L823" s="72">
        <f t="shared" si="292"/>
        <v>36973218.739999995</v>
      </c>
      <c r="M823" s="72">
        <f t="shared" si="292"/>
        <v>36553420.590000004</v>
      </c>
      <c r="N823" s="72">
        <f t="shared" si="292"/>
        <v>37984275.384999998</v>
      </c>
      <c r="O823" s="72">
        <f t="shared" si="292"/>
        <v>50171170.659444444</v>
      </c>
      <c r="P823" s="72">
        <f t="shared" si="292"/>
        <v>500800000.00444454</v>
      </c>
    </row>
    <row r="824" spans="1:16" ht="13.5" customHeight="1">
      <c r="B824" s="227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</row>
    <row r="825" spans="1:16" ht="13.5" customHeight="1">
      <c r="A825" s="252"/>
      <c r="B825" s="252"/>
      <c r="C825" s="252"/>
      <c r="D825" s="252"/>
      <c r="E825" s="252"/>
    </row>
    <row r="826" spans="1:16" ht="13.5" customHeight="1">
      <c r="A826" s="249"/>
      <c r="B826" s="249"/>
      <c r="C826" s="249"/>
      <c r="D826" s="249"/>
      <c r="E826" s="249"/>
    </row>
    <row r="827" spans="1:16" ht="13.5" customHeight="1">
      <c r="B827" s="227"/>
    </row>
    <row r="828" spans="1:16" ht="13.5" customHeight="1">
      <c r="B828" s="227"/>
    </row>
    <row r="829" spans="1:16" ht="13.5" customHeight="1">
      <c r="B829" s="227"/>
    </row>
  </sheetData>
  <mergeCells count="6">
    <mergeCell ref="A826:E826"/>
    <mergeCell ref="P1:P2"/>
    <mergeCell ref="A825:E825"/>
    <mergeCell ref="B1:B2"/>
    <mergeCell ref="A1:A2"/>
    <mergeCell ref="C1:C2"/>
  </mergeCells>
  <phoneticPr fontId="19" type="noConversion"/>
  <printOptions horizontalCentered="1"/>
  <pageMargins left="0.19685039370078741" right="0.19685039370078741" top="0.70866141732283472" bottom="0.19685039370078741" header="0.19685039370078741" footer="0.15748031496062992"/>
  <pageSetup paperSize="9" firstPageNumber="0" orientation="portrait" horizontalDpi="300" verticalDpi="300" r:id="rId1"/>
  <headerFooter alignWithMargins="0">
    <oddHeader xml:space="preserve">&amp;C&amp;12PREFEITURA MUNICIPAL DE SANTA MARIA
&amp;10SECRETARIA DE MUNICÍPIO DAS FINANÇAS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903"/>
  <sheetViews>
    <sheetView zoomScale="120" zoomScaleNormal="120" zoomScaleSheetLayoutView="130" workbookViewId="0">
      <pane xSplit="3" ySplit="1" topLeftCell="N93" activePane="bottomRight" state="frozen"/>
      <selection pane="topRight" activeCell="D1" sqref="D1"/>
      <selection pane="bottomLeft" activeCell="A2" sqref="A2"/>
      <selection pane="bottomRight" activeCell="B101" sqref="B101"/>
    </sheetView>
  </sheetViews>
  <sheetFormatPr defaultColWidth="11.5703125" defaultRowHeight="12.75"/>
  <cols>
    <col min="1" max="1" width="15.28515625" style="143" customWidth="1"/>
    <col min="2" max="2" width="39.7109375" style="166" customWidth="1"/>
    <col min="3" max="3" width="6" style="219" customWidth="1"/>
    <col min="4" max="4" width="11.42578125" style="74" hidden="1" customWidth="1"/>
    <col min="5" max="5" width="10.7109375" style="74" hidden="1" customWidth="1"/>
    <col min="6" max="6" width="10.5703125" style="74" hidden="1" customWidth="1"/>
    <col min="7" max="8" width="10.42578125" style="74" hidden="1" customWidth="1"/>
    <col min="9" max="9" width="11" style="74" hidden="1" customWidth="1"/>
    <col min="10" max="10" width="10.7109375" style="74" hidden="1" customWidth="1"/>
    <col min="11" max="15" width="11.140625" style="74" hidden="1" customWidth="1"/>
    <col min="16" max="16" width="13.140625" style="74" customWidth="1"/>
    <col min="17" max="17" width="13.42578125" style="107" bestFit="1" customWidth="1"/>
    <col min="18" max="18" width="12.28515625" style="107" bestFit="1" customWidth="1"/>
    <col min="19" max="226" width="11.5703125" style="107"/>
    <col min="227" max="16384" width="11.5703125" style="106"/>
  </cols>
  <sheetData>
    <row r="1" spans="1:243" s="103" customFormat="1" ht="12" customHeight="1">
      <c r="A1" s="120"/>
      <c r="B1" s="121" t="s">
        <v>1534</v>
      </c>
      <c r="C1" s="216" t="s">
        <v>1535</v>
      </c>
      <c r="D1" s="120" t="s">
        <v>3306</v>
      </c>
      <c r="E1" s="120" t="s">
        <v>4</v>
      </c>
      <c r="F1" s="120" t="s">
        <v>5</v>
      </c>
      <c r="G1" s="120" t="s">
        <v>6</v>
      </c>
      <c r="H1" s="120" t="s">
        <v>7</v>
      </c>
      <c r="I1" s="120" t="s">
        <v>8</v>
      </c>
      <c r="J1" s="120" t="s">
        <v>9</v>
      </c>
      <c r="K1" s="120" t="s">
        <v>10</v>
      </c>
      <c r="L1" s="120" t="s">
        <v>11</v>
      </c>
      <c r="M1" s="120" t="s">
        <v>12</v>
      </c>
      <c r="N1" s="120" t="s">
        <v>13</v>
      </c>
      <c r="O1" s="120" t="s">
        <v>14</v>
      </c>
      <c r="P1" s="120" t="s">
        <v>3307</v>
      </c>
      <c r="HS1" s="104"/>
      <c r="HT1" s="104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6"/>
      <c r="IG1" s="106"/>
      <c r="IH1" s="106"/>
      <c r="II1" s="106"/>
    </row>
    <row r="2" spans="1:243">
      <c r="A2" s="207" t="s">
        <v>2004</v>
      </c>
      <c r="B2" s="208" t="s">
        <v>19</v>
      </c>
      <c r="C2" s="204"/>
      <c r="D2" s="72">
        <f t="shared" ref="D2:P2" si="0">SUM(D3+D157+D191+D327+D356+D533)</f>
        <v>102209731.09</v>
      </c>
      <c r="E2" s="72">
        <f t="shared" si="0"/>
        <v>62817106.829999998</v>
      </c>
      <c r="F2" s="72">
        <f t="shared" si="0"/>
        <v>81384903.5</v>
      </c>
      <c r="G2" s="72">
        <f t="shared" si="0"/>
        <v>66980582.610000007</v>
      </c>
      <c r="H2" s="72">
        <f t="shared" si="0"/>
        <v>57518275.520000003</v>
      </c>
      <c r="I2" s="72">
        <f t="shared" si="0"/>
        <v>64783147.869999997</v>
      </c>
      <c r="J2" s="72">
        <f t="shared" si="0"/>
        <v>70672038.940000013</v>
      </c>
      <c r="K2" s="72">
        <f t="shared" si="0"/>
        <v>63664362.966041669</v>
      </c>
      <c r="L2" s="72">
        <f t="shared" si="0"/>
        <v>63657229.953263879</v>
      </c>
      <c r="M2" s="72">
        <f t="shared" si="0"/>
        <v>63008662.378726847</v>
      </c>
      <c r="N2" s="72">
        <f t="shared" si="0"/>
        <v>64189821.686427467</v>
      </c>
      <c r="O2" s="72">
        <f t="shared" si="0"/>
        <v>87726622.25397633</v>
      </c>
      <c r="P2" s="72">
        <f t="shared" si="0"/>
        <v>707892969.71312368</v>
      </c>
    </row>
    <row r="3" spans="1:243">
      <c r="A3" s="125" t="s">
        <v>2005</v>
      </c>
      <c r="B3" s="126" t="s">
        <v>2006</v>
      </c>
      <c r="C3" s="131"/>
      <c r="D3" s="128">
        <f>SUM(D4+D89)</f>
        <v>46588499.140000001</v>
      </c>
      <c r="E3" s="128">
        <f>SUM(E4+E89)</f>
        <v>15548413.619999999</v>
      </c>
      <c r="F3" s="128">
        <f>SUM(F4+F89)</f>
        <v>17712789.98</v>
      </c>
      <c r="G3" s="128">
        <f>SUM(G4+G89)</f>
        <v>10787548.310000001</v>
      </c>
      <c r="H3" s="128">
        <f>SUM(H4+H89)</f>
        <v>12069911.57</v>
      </c>
      <c r="I3" s="128">
        <f t="shared" ref="I3:O3" si="1">SUM(I4+I89)</f>
        <v>12939401.66</v>
      </c>
      <c r="J3" s="128">
        <f t="shared" si="1"/>
        <v>14804764.189999999</v>
      </c>
      <c r="K3" s="128">
        <f t="shared" si="1"/>
        <v>13967460.036666667</v>
      </c>
      <c r="L3" s="128">
        <f t="shared" si="1"/>
        <v>13669466.175555553</v>
      </c>
      <c r="M3" s="128">
        <f t="shared" si="1"/>
        <v>14289154.484074073</v>
      </c>
      <c r="N3" s="128">
        <f t="shared" si="1"/>
        <v>13880409.0654321</v>
      </c>
      <c r="O3" s="128">
        <f t="shared" si="1"/>
        <v>19616653.548065845</v>
      </c>
      <c r="P3" s="128">
        <f t="shared" ref="P3" si="2">SUM(P4+P89)</f>
        <v>205874471.77979422</v>
      </c>
    </row>
    <row r="4" spans="1:243">
      <c r="A4" s="129" t="s">
        <v>2007</v>
      </c>
      <c r="B4" s="130" t="s">
        <v>23</v>
      </c>
      <c r="C4" s="131"/>
      <c r="D4" s="128">
        <f>SUM(D5+D35)</f>
        <v>38896051.839999996</v>
      </c>
      <c r="E4" s="128">
        <f>SUM(E5+E35)</f>
        <v>13609864.59</v>
      </c>
      <c r="F4" s="128">
        <f>SUM(F5+F35)</f>
        <v>16053328.199999999</v>
      </c>
      <c r="G4" s="128">
        <f>SUM(G5+G35)</f>
        <v>10196843.870000001</v>
      </c>
      <c r="H4" s="128">
        <f>SUM(H5+H35)</f>
        <v>11374818.07</v>
      </c>
      <c r="I4" s="128">
        <f t="shared" ref="I4:O4" si="3">SUM(I5+I35)</f>
        <v>11945769.040000001</v>
      </c>
      <c r="J4" s="128">
        <f t="shared" si="3"/>
        <v>13972788</v>
      </c>
      <c r="K4" s="128">
        <f t="shared" si="3"/>
        <v>13086294.870000001</v>
      </c>
      <c r="L4" s="128">
        <f t="shared" si="3"/>
        <v>12766943.396666665</v>
      </c>
      <c r="M4" s="128">
        <f t="shared" si="3"/>
        <v>13417843.398888888</v>
      </c>
      <c r="N4" s="128">
        <f t="shared" si="3"/>
        <v>13008209.38851852</v>
      </c>
      <c r="O4" s="128">
        <f t="shared" si="3"/>
        <v>18738975.701069959</v>
      </c>
      <c r="P4" s="128">
        <f t="shared" ref="P4" si="4">SUM(P5+P35)</f>
        <v>187067730.36514401</v>
      </c>
    </row>
    <row r="5" spans="1:243" s="20" customFormat="1" ht="22.5">
      <c r="A5" s="99" t="s">
        <v>2008</v>
      </c>
      <c r="B5" s="116" t="s">
        <v>38</v>
      </c>
      <c r="C5" s="136"/>
      <c r="D5" s="58">
        <f>D6</f>
        <v>3100110.86</v>
      </c>
      <c r="E5" s="58">
        <f>E6</f>
        <v>3053938.37</v>
      </c>
      <c r="F5" s="58">
        <f>F6</f>
        <v>3324406.75</v>
      </c>
      <c r="G5" s="58">
        <f>G6</f>
        <v>3431746.9600000004</v>
      </c>
      <c r="H5" s="58">
        <f>H6</f>
        <v>3428272.58</v>
      </c>
      <c r="I5" s="58">
        <f t="shared" ref="I5:P5" si="5">I6</f>
        <v>3450710.48</v>
      </c>
      <c r="J5" s="58">
        <f t="shared" si="5"/>
        <v>3447768.52</v>
      </c>
      <c r="K5" s="58">
        <f t="shared" si="5"/>
        <v>3442250.5266666668</v>
      </c>
      <c r="L5" s="58">
        <f t="shared" si="5"/>
        <v>3446909.8422222217</v>
      </c>
      <c r="M5" s="58">
        <f t="shared" si="5"/>
        <v>3445642.9629629632</v>
      </c>
      <c r="N5" s="58">
        <f t="shared" si="5"/>
        <v>3444934.4439506172</v>
      </c>
      <c r="O5" s="58">
        <f t="shared" si="5"/>
        <v>6891658.1660905341</v>
      </c>
      <c r="P5" s="58">
        <f t="shared" si="5"/>
        <v>43908350.461893007</v>
      </c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</row>
    <row r="6" spans="1:243">
      <c r="A6" s="99" t="s">
        <v>2009</v>
      </c>
      <c r="B6" s="116" t="s">
        <v>2010</v>
      </c>
      <c r="C6" s="136"/>
      <c r="D6" s="58">
        <f>SUM(D7+D25)</f>
        <v>3100110.86</v>
      </c>
      <c r="E6" s="58">
        <f>SUM(E7+E25)</f>
        <v>3053938.37</v>
      </c>
      <c r="F6" s="58">
        <f>SUM(F7+F25)</f>
        <v>3324406.75</v>
      </c>
      <c r="G6" s="58">
        <f>SUM(G7+G25)</f>
        <v>3431746.9600000004</v>
      </c>
      <c r="H6" s="58">
        <f>SUM(H7+H25)</f>
        <v>3428272.58</v>
      </c>
      <c r="I6" s="58">
        <f t="shared" ref="I6:O6" si="6">SUM(I7+I25)</f>
        <v>3450710.48</v>
      </c>
      <c r="J6" s="58">
        <f t="shared" si="6"/>
        <v>3447768.52</v>
      </c>
      <c r="K6" s="58">
        <f t="shared" si="6"/>
        <v>3442250.5266666668</v>
      </c>
      <c r="L6" s="58">
        <f t="shared" si="6"/>
        <v>3446909.8422222217</v>
      </c>
      <c r="M6" s="58">
        <f t="shared" si="6"/>
        <v>3445642.9629629632</v>
      </c>
      <c r="N6" s="58">
        <f t="shared" si="6"/>
        <v>3444934.4439506172</v>
      </c>
      <c r="O6" s="58">
        <f t="shared" si="6"/>
        <v>6891658.1660905341</v>
      </c>
      <c r="P6" s="58">
        <f t="shared" ref="P6" si="7">SUM(P7+P25)</f>
        <v>43908350.461893007</v>
      </c>
    </row>
    <row r="7" spans="1:243" s="20" customFormat="1">
      <c r="A7" s="99" t="s">
        <v>2011</v>
      </c>
      <c r="B7" s="116" t="s">
        <v>2012</v>
      </c>
      <c r="C7" s="136"/>
      <c r="D7" s="58">
        <f>D8</f>
        <v>2974314.1599999997</v>
      </c>
      <c r="E7" s="58">
        <f>E8</f>
        <v>2863883.7600000002</v>
      </c>
      <c r="F7" s="58">
        <f>F8</f>
        <v>3101277.17</v>
      </c>
      <c r="G7" s="58">
        <f>G8</f>
        <v>3166117.0300000003</v>
      </c>
      <c r="H7" s="58">
        <f>H8</f>
        <v>3244107.36</v>
      </c>
      <c r="I7" s="58">
        <f t="shared" ref="I7:P7" si="8">I8</f>
        <v>3196641.94</v>
      </c>
      <c r="J7" s="58">
        <f t="shared" si="8"/>
        <v>3218148.79</v>
      </c>
      <c r="K7" s="58">
        <f t="shared" si="8"/>
        <v>3219632.6966666668</v>
      </c>
      <c r="L7" s="58">
        <f t="shared" si="8"/>
        <v>3211474.475555555</v>
      </c>
      <c r="M7" s="58">
        <f t="shared" si="8"/>
        <v>3216418.6540740742</v>
      </c>
      <c r="N7" s="58">
        <f t="shared" si="8"/>
        <v>3215841.9420987652</v>
      </c>
      <c r="O7" s="58">
        <f t="shared" si="8"/>
        <v>6429156.7144855959</v>
      </c>
      <c r="P7" s="58">
        <f t="shared" si="8"/>
        <v>41057014.69288066</v>
      </c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</row>
    <row r="8" spans="1:243" s="20" customFormat="1" ht="22.5">
      <c r="A8" s="99" t="s">
        <v>2013</v>
      </c>
      <c r="B8" s="116" t="s">
        <v>2014</v>
      </c>
      <c r="C8" s="136"/>
      <c r="D8" s="58">
        <f>SUM(D9+D13+D17+D21)</f>
        <v>2974314.1599999997</v>
      </c>
      <c r="E8" s="58">
        <f>SUM(E9+E13+E17+E21)</f>
        <v>2863883.7600000002</v>
      </c>
      <c r="F8" s="58">
        <f>SUM(F9+F13+F17+F21)</f>
        <v>3101277.17</v>
      </c>
      <c r="G8" s="58">
        <f>SUM(G9+G13+G17+G21)</f>
        <v>3166117.0300000003</v>
      </c>
      <c r="H8" s="58">
        <f>SUM(H9+H13+H17+H21)</f>
        <v>3244107.36</v>
      </c>
      <c r="I8" s="58">
        <f t="shared" ref="I8:O8" si="9">SUM(I9+I13+I17+I21)</f>
        <v>3196641.94</v>
      </c>
      <c r="J8" s="58">
        <f t="shared" si="9"/>
        <v>3218148.79</v>
      </c>
      <c r="K8" s="58">
        <f t="shared" si="9"/>
        <v>3219632.6966666668</v>
      </c>
      <c r="L8" s="58">
        <f t="shared" si="9"/>
        <v>3211474.475555555</v>
      </c>
      <c r="M8" s="58">
        <f t="shared" si="9"/>
        <v>3216418.6540740742</v>
      </c>
      <c r="N8" s="58">
        <f t="shared" si="9"/>
        <v>3215841.9420987652</v>
      </c>
      <c r="O8" s="58">
        <f t="shared" si="9"/>
        <v>6429156.7144855959</v>
      </c>
      <c r="P8" s="58">
        <f t="shared" ref="P8" si="10">SUM(P9+P13+P17+P21)</f>
        <v>41057014.69288066</v>
      </c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</row>
    <row r="9" spans="1:243" s="137" customFormat="1" ht="22.5">
      <c r="A9" s="99" t="s">
        <v>2015</v>
      </c>
      <c r="B9" s="116" t="s">
        <v>2016</v>
      </c>
      <c r="C9" s="136"/>
      <c r="D9" s="58">
        <f>SUM(D10:D12)</f>
        <v>1698048.67</v>
      </c>
      <c r="E9" s="58">
        <f>SUM(E10:E12)</f>
        <v>1574222.92</v>
      </c>
      <c r="F9" s="58">
        <f>SUM(F10:F12)</f>
        <v>1790434.14</v>
      </c>
      <c r="G9" s="58">
        <f>SUM(G10:G12)</f>
        <v>1849014.24</v>
      </c>
      <c r="H9" s="58">
        <f>SUM(H10:H12)</f>
        <v>1919713.5699999998</v>
      </c>
      <c r="I9" s="58">
        <f t="shared" ref="I9:O9" si="11">SUM(I10:I12)</f>
        <v>1880353.2000000002</v>
      </c>
      <c r="J9" s="58">
        <f t="shared" si="11"/>
        <v>1889384.77</v>
      </c>
      <c r="K9" s="58">
        <f t="shared" si="11"/>
        <v>1896483.8466666667</v>
      </c>
      <c r="L9" s="58">
        <f t="shared" si="11"/>
        <v>1888740.6055555556</v>
      </c>
      <c r="M9" s="58">
        <f t="shared" si="11"/>
        <v>1891536.4074074074</v>
      </c>
      <c r="N9" s="58">
        <f t="shared" si="11"/>
        <v>1892253.6198765431</v>
      </c>
      <c r="O9" s="58">
        <f t="shared" si="11"/>
        <v>3781687.0885596704</v>
      </c>
      <c r="P9" s="58">
        <f t="shared" ref="P9" si="12">SUM(P10:P12)</f>
        <v>23951873.078065842</v>
      </c>
      <c r="HS9" s="193"/>
      <c r="HT9" s="193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</row>
    <row r="10" spans="1:243" s="138" customFormat="1" ht="18">
      <c r="A10" s="97" t="s">
        <v>2017</v>
      </c>
      <c r="B10" s="117" t="s">
        <v>2018</v>
      </c>
      <c r="C10" s="136" t="s">
        <v>29</v>
      </c>
      <c r="D10" s="60">
        <v>1018829.16</v>
      </c>
      <c r="E10" s="60">
        <v>944533.74</v>
      </c>
      <c r="F10" s="60">
        <v>1074260.43</v>
      </c>
      <c r="G10" s="60">
        <v>1109408.49</v>
      </c>
      <c r="H10" s="60">
        <v>1151828.1000000001</v>
      </c>
      <c r="I10" s="60">
        <v>1128211.8600000001</v>
      </c>
      <c r="J10" s="60">
        <v>1133630.75</v>
      </c>
      <c r="K10" s="60">
        <v>1137890.308</v>
      </c>
      <c r="L10" s="60">
        <v>1133244.3633333333</v>
      </c>
      <c r="M10" s="60">
        <v>1134921.8444444444</v>
      </c>
      <c r="N10" s="60">
        <v>1135352.1719259259</v>
      </c>
      <c r="O10" s="60">
        <v>2269012.2531358022</v>
      </c>
      <c r="P10" s="60">
        <f>SUM(D10:O10)</f>
        <v>14371123.470839506</v>
      </c>
      <c r="Q10" s="137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</row>
    <row r="11" spans="1:243" s="138" customFormat="1" ht="18">
      <c r="A11" s="97" t="s">
        <v>2019</v>
      </c>
      <c r="B11" s="117" t="s">
        <v>2020</v>
      </c>
      <c r="C11" s="136" t="s">
        <v>32</v>
      </c>
      <c r="D11" s="60">
        <v>424512.34</v>
      </c>
      <c r="E11" s="60">
        <v>393555.82</v>
      </c>
      <c r="F11" s="60">
        <v>447608.62</v>
      </c>
      <c r="G11" s="60">
        <v>462253.71</v>
      </c>
      <c r="H11" s="60">
        <v>479928.61</v>
      </c>
      <c r="I11" s="60">
        <v>470088.44</v>
      </c>
      <c r="J11" s="60">
        <v>472346.3</v>
      </c>
      <c r="K11" s="60">
        <v>474120.96166666667</v>
      </c>
      <c r="L11" s="60">
        <v>472185.15138888889</v>
      </c>
      <c r="M11" s="60">
        <v>472884.10185185185</v>
      </c>
      <c r="N11" s="60">
        <v>473063.40496913582</v>
      </c>
      <c r="O11" s="60">
        <v>945421.77213991771</v>
      </c>
      <c r="P11" s="60">
        <f t="shared" ref="P11:P12" si="13">SUM(D11:O11)</f>
        <v>5987969.2320164619</v>
      </c>
      <c r="Q11" s="137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</row>
    <row r="12" spans="1:243" s="138" customFormat="1" ht="18">
      <c r="A12" s="97" t="s">
        <v>2021</v>
      </c>
      <c r="B12" s="117" t="s">
        <v>2022</v>
      </c>
      <c r="C12" s="136" t="s">
        <v>35</v>
      </c>
      <c r="D12" s="60">
        <v>254707.17</v>
      </c>
      <c r="E12" s="60">
        <v>236133.36</v>
      </c>
      <c r="F12" s="60">
        <v>268565.09000000003</v>
      </c>
      <c r="G12" s="60">
        <v>277352.03999999998</v>
      </c>
      <c r="H12" s="60">
        <v>287956.86</v>
      </c>
      <c r="I12" s="60">
        <v>282052.90000000002</v>
      </c>
      <c r="J12" s="60">
        <v>283407.71999999997</v>
      </c>
      <c r="K12" s="60">
        <v>284472.57699999999</v>
      </c>
      <c r="L12" s="60">
        <v>283311.09083333332</v>
      </c>
      <c r="M12" s="60">
        <v>283730.4611111111</v>
      </c>
      <c r="N12" s="60">
        <v>283838.04298148147</v>
      </c>
      <c r="O12" s="60">
        <v>567253.06328395056</v>
      </c>
      <c r="P12" s="60">
        <f t="shared" si="13"/>
        <v>3592780.3752098763</v>
      </c>
      <c r="Q12" s="137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</row>
    <row r="13" spans="1:243" s="137" customFormat="1" ht="22.5">
      <c r="A13" s="99" t="s">
        <v>2023</v>
      </c>
      <c r="B13" s="116" t="s">
        <v>2024</v>
      </c>
      <c r="C13" s="136"/>
      <c r="D13" s="58">
        <f t="shared" ref="D13:O13" si="14">SUM(D14:D16)</f>
        <v>112203.19</v>
      </c>
      <c r="E13" s="58">
        <f t="shared" si="14"/>
        <v>89789.14</v>
      </c>
      <c r="F13" s="58">
        <f t="shared" si="14"/>
        <v>91430.989999999991</v>
      </c>
      <c r="G13" s="58">
        <f t="shared" si="14"/>
        <v>89156.12999999999</v>
      </c>
      <c r="H13" s="58">
        <f t="shared" si="14"/>
        <v>92190.35</v>
      </c>
      <c r="I13" s="58">
        <f t="shared" si="14"/>
        <v>95002.559999999998</v>
      </c>
      <c r="J13" s="58">
        <f t="shared" si="14"/>
        <v>93942.39</v>
      </c>
      <c r="K13" s="58">
        <f t="shared" si="14"/>
        <v>93711.766666666663</v>
      </c>
      <c r="L13" s="58">
        <f t="shared" si="14"/>
        <v>94218.905555555553</v>
      </c>
      <c r="M13" s="58">
        <f t="shared" si="14"/>
        <v>93957.6874074074</v>
      </c>
      <c r="N13" s="58">
        <f t="shared" si="14"/>
        <v>93962.786543209877</v>
      </c>
      <c r="O13" s="58">
        <f t="shared" si="14"/>
        <v>188092.91967078191</v>
      </c>
      <c r="P13" s="58">
        <f t="shared" ref="P13" si="15">SUM(P14:P16)</f>
        <v>1227658.8158436213</v>
      </c>
      <c r="HS13" s="193"/>
      <c r="HT13" s="193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</row>
    <row r="14" spans="1:243" s="138" customFormat="1">
      <c r="A14" s="97" t="s">
        <v>2025</v>
      </c>
      <c r="B14" s="117" t="s">
        <v>52</v>
      </c>
      <c r="C14" s="136" t="s">
        <v>29</v>
      </c>
      <c r="D14" s="60">
        <v>67321.929999999993</v>
      </c>
      <c r="E14" s="60">
        <v>53873.48</v>
      </c>
      <c r="F14" s="60">
        <v>54858.59</v>
      </c>
      <c r="G14" s="60">
        <v>53493.68</v>
      </c>
      <c r="H14" s="60">
        <v>55314.21</v>
      </c>
      <c r="I14" s="60">
        <v>57001.54</v>
      </c>
      <c r="J14" s="60">
        <v>56365.43</v>
      </c>
      <c r="K14" s="60">
        <v>56227.06</v>
      </c>
      <c r="L14" s="60">
        <v>56531.343333333331</v>
      </c>
      <c r="M14" s="60">
        <v>56374.612444444436</v>
      </c>
      <c r="N14" s="60">
        <v>56377.671925925919</v>
      </c>
      <c r="O14" s="60">
        <v>112855.75180246914</v>
      </c>
      <c r="P14" s="60">
        <f>SUM(D14:O14)</f>
        <v>736595.29950617277</v>
      </c>
      <c r="Q14" s="137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</row>
    <row r="15" spans="1:243" s="138" customFormat="1">
      <c r="A15" s="97" t="s">
        <v>2026</v>
      </c>
      <c r="B15" s="117" t="s">
        <v>54</v>
      </c>
      <c r="C15" s="136" t="s">
        <v>32</v>
      </c>
      <c r="D15" s="60">
        <v>28050.79</v>
      </c>
      <c r="E15" s="60">
        <v>22447.29</v>
      </c>
      <c r="F15" s="60">
        <v>22857.75</v>
      </c>
      <c r="G15" s="60">
        <v>22289.03</v>
      </c>
      <c r="H15" s="60">
        <v>23047.59</v>
      </c>
      <c r="I15" s="60">
        <v>23750.639999999999</v>
      </c>
      <c r="J15" s="60">
        <v>23485.599999999999</v>
      </c>
      <c r="K15" s="60">
        <v>23427.941666666666</v>
      </c>
      <c r="L15" s="60">
        <v>23554.726388888888</v>
      </c>
      <c r="M15" s="60">
        <v>23489.42185185185</v>
      </c>
      <c r="N15" s="60">
        <v>23490.696635802466</v>
      </c>
      <c r="O15" s="60">
        <v>47023.229917695477</v>
      </c>
      <c r="P15" s="60">
        <f t="shared" ref="P15:P16" si="16">SUM(D15:O15)</f>
        <v>306914.70646090532</v>
      </c>
      <c r="Q15" s="137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</row>
    <row r="16" spans="1:243" s="138" customFormat="1">
      <c r="A16" s="97" t="s">
        <v>2027</v>
      </c>
      <c r="B16" s="117" t="s">
        <v>56</v>
      </c>
      <c r="C16" s="136" t="s">
        <v>35</v>
      </c>
      <c r="D16" s="60">
        <v>16830.47</v>
      </c>
      <c r="E16" s="60">
        <v>13468.37</v>
      </c>
      <c r="F16" s="60">
        <v>13714.65</v>
      </c>
      <c r="G16" s="60">
        <v>13373.42</v>
      </c>
      <c r="H16" s="60">
        <v>13828.55</v>
      </c>
      <c r="I16" s="60">
        <v>14250.38</v>
      </c>
      <c r="J16" s="60">
        <v>14091.36</v>
      </c>
      <c r="K16" s="60">
        <v>14056.764999999999</v>
      </c>
      <c r="L16" s="60">
        <v>14132.835833333333</v>
      </c>
      <c r="M16" s="60">
        <v>14093.653111111109</v>
      </c>
      <c r="N16" s="60">
        <v>14094.41798148148</v>
      </c>
      <c r="O16" s="60">
        <v>28213.937950617285</v>
      </c>
      <c r="P16" s="60">
        <f t="shared" si="16"/>
        <v>184148.80987654321</v>
      </c>
      <c r="Q16" s="137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</row>
    <row r="17" spans="1:243" s="137" customFormat="1" ht="22.5">
      <c r="A17" s="99" t="s">
        <v>2028</v>
      </c>
      <c r="B17" s="116" t="s">
        <v>2029</v>
      </c>
      <c r="C17" s="136"/>
      <c r="D17" s="58">
        <f t="shared" ref="D17:O17" si="17">SUM(D18:D20)</f>
        <v>1120580.73</v>
      </c>
      <c r="E17" s="58">
        <f t="shared" si="17"/>
        <v>1145572.1000000001</v>
      </c>
      <c r="F17" s="58">
        <f t="shared" si="17"/>
        <v>1167324.23</v>
      </c>
      <c r="G17" s="58">
        <f t="shared" si="17"/>
        <v>1168366.58</v>
      </c>
      <c r="H17" s="58">
        <f t="shared" si="17"/>
        <v>1174372.51</v>
      </c>
      <c r="I17" s="58">
        <f t="shared" si="17"/>
        <v>1165390.03</v>
      </c>
      <c r="J17" s="58">
        <f t="shared" si="17"/>
        <v>1178967.1800000002</v>
      </c>
      <c r="K17" s="58">
        <f t="shared" si="17"/>
        <v>1172909.9066666667</v>
      </c>
      <c r="L17" s="58">
        <f t="shared" si="17"/>
        <v>1172422.3722222219</v>
      </c>
      <c r="M17" s="58">
        <f t="shared" si="17"/>
        <v>1174766.4862962964</v>
      </c>
      <c r="N17" s="58">
        <f t="shared" si="17"/>
        <v>1173366.2550617279</v>
      </c>
      <c r="O17" s="58">
        <f t="shared" si="17"/>
        <v>2347036.742386831</v>
      </c>
      <c r="P17" s="58">
        <f t="shared" ref="P17" si="18">SUM(P18:P20)</f>
        <v>15161075.122633744</v>
      </c>
      <c r="HS17" s="193"/>
      <c r="HT17" s="193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</row>
    <row r="18" spans="1:243" s="138" customFormat="1">
      <c r="A18" s="97" t="s">
        <v>2030</v>
      </c>
      <c r="B18" s="117" t="s">
        <v>60</v>
      </c>
      <c r="C18" s="136" t="s">
        <v>29</v>
      </c>
      <c r="D18" s="60">
        <v>672348.43</v>
      </c>
      <c r="E18" s="60">
        <v>687343.25</v>
      </c>
      <c r="F18" s="60">
        <v>700394.54</v>
      </c>
      <c r="G18" s="60">
        <v>701019.94</v>
      </c>
      <c r="H18" s="60">
        <v>704623.5</v>
      </c>
      <c r="I18" s="60">
        <v>699234.01</v>
      </c>
      <c r="J18" s="60">
        <v>707380.3</v>
      </c>
      <c r="K18" s="60">
        <v>703745.94400000002</v>
      </c>
      <c r="L18" s="60">
        <v>703453.42333333322</v>
      </c>
      <c r="M18" s="60">
        <v>704859.89177777781</v>
      </c>
      <c r="N18" s="60">
        <v>704019.75303703686</v>
      </c>
      <c r="O18" s="60">
        <v>1408222.0454320984</v>
      </c>
      <c r="P18" s="60">
        <f>SUM(D18:O18)</f>
        <v>9096645.0275802463</v>
      </c>
      <c r="Q18" s="137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</row>
    <row r="19" spans="1:243" s="138" customFormat="1">
      <c r="A19" s="97" t="s">
        <v>2031</v>
      </c>
      <c r="B19" s="117" t="s">
        <v>62</v>
      </c>
      <c r="C19" s="136" t="s">
        <v>32</v>
      </c>
      <c r="D19" s="60">
        <v>280145.19</v>
      </c>
      <c r="E19" s="60">
        <v>286393.03000000003</v>
      </c>
      <c r="F19" s="60">
        <v>291831.06</v>
      </c>
      <c r="G19" s="60">
        <v>292091.65000000002</v>
      </c>
      <c r="H19" s="60">
        <v>293593.13</v>
      </c>
      <c r="I19" s="60">
        <v>291347.51</v>
      </c>
      <c r="J19" s="60">
        <v>294741.8</v>
      </c>
      <c r="K19" s="60">
        <v>293227.47666666668</v>
      </c>
      <c r="L19" s="60">
        <v>293105.59305555554</v>
      </c>
      <c r="M19" s="60">
        <v>293691.62157407409</v>
      </c>
      <c r="N19" s="60">
        <v>293341.56376543205</v>
      </c>
      <c r="O19" s="60">
        <v>586759.18559670774</v>
      </c>
      <c r="P19" s="60">
        <f t="shared" ref="P19:P20" si="19">SUM(D19:O19)</f>
        <v>3790268.8106584363</v>
      </c>
      <c r="Q19" s="137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</row>
    <row r="20" spans="1:243" s="138" customFormat="1">
      <c r="A20" s="97" t="s">
        <v>2032</v>
      </c>
      <c r="B20" s="117" t="s">
        <v>64</v>
      </c>
      <c r="C20" s="136" t="s">
        <v>35</v>
      </c>
      <c r="D20" s="60">
        <v>168087.11</v>
      </c>
      <c r="E20" s="60">
        <v>171835.82</v>
      </c>
      <c r="F20" s="60">
        <v>175098.63</v>
      </c>
      <c r="G20" s="60">
        <v>175254.99</v>
      </c>
      <c r="H20" s="60">
        <v>176155.88</v>
      </c>
      <c r="I20" s="60">
        <v>174808.51</v>
      </c>
      <c r="J20" s="60">
        <v>176845.08</v>
      </c>
      <c r="K20" s="60">
        <v>175936.486</v>
      </c>
      <c r="L20" s="60">
        <v>175863.35583333331</v>
      </c>
      <c r="M20" s="60">
        <v>176214.97294444445</v>
      </c>
      <c r="N20" s="60">
        <v>176004.93825925922</v>
      </c>
      <c r="O20" s="60">
        <v>352055.51135802461</v>
      </c>
      <c r="P20" s="60">
        <f t="shared" si="19"/>
        <v>2274161.2843950614</v>
      </c>
      <c r="Q20" s="137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</row>
    <row r="21" spans="1:243" s="137" customFormat="1" ht="22.5">
      <c r="A21" s="99" t="s">
        <v>2033</v>
      </c>
      <c r="B21" s="116" t="s">
        <v>2034</v>
      </c>
      <c r="C21" s="136"/>
      <c r="D21" s="58">
        <f t="shared" ref="D21:O21" si="20">SUM(D22:D24)</f>
        <v>43481.57</v>
      </c>
      <c r="E21" s="58">
        <f t="shared" si="20"/>
        <v>54299.6</v>
      </c>
      <c r="F21" s="58">
        <f t="shared" si="20"/>
        <v>52087.81</v>
      </c>
      <c r="G21" s="58">
        <f t="shared" si="20"/>
        <v>59580.08</v>
      </c>
      <c r="H21" s="58">
        <f t="shared" si="20"/>
        <v>57830.93</v>
      </c>
      <c r="I21" s="58">
        <f t="shared" si="20"/>
        <v>55896.15</v>
      </c>
      <c r="J21" s="58">
        <f t="shared" si="20"/>
        <v>55854.450000000004</v>
      </c>
      <c r="K21" s="58">
        <f t="shared" si="20"/>
        <v>56527.176666666666</v>
      </c>
      <c r="L21" s="58">
        <f t="shared" si="20"/>
        <v>56092.592222222214</v>
      </c>
      <c r="M21" s="58">
        <f t="shared" si="20"/>
        <v>56158.072962962964</v>
      </c>
      <c r="N21" s="58">
        <f t="shared" si="20"/>
        <v>56259.280617283948</v>
      </c>
      <c r="O21" s="58">
        <f t="shared" si="20"/>
        <v>112339.96386831276</v>
      </c>
      <c r="P21" s="58">
        <f t="shared" ref="P21" si="21">SUM(P22:P24)</f>
        <v>716407.67633744865</v>
      </c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  <c r="II21" s="138"/>
    </row>
    <row r="22" spans="1:243" s="138" customFormat="1">
      <c r="A22" s="97" t="s">
        <v>2035</v>
      </c>
      <c r="B22" s="117" t="s">
        <v>68</v>
      </c>
      <c r="C22" s="136" t="s">
        <v>29</v>
      </c>
      <c r="D22" s="60">
        <v>26088.93</v>
      </c>
      <c r="E22" s="60">
        <v>32579.759999999998</v>
      </c>
      <c r="F22" s="60">
        <v>31252.69</v>
      </c>
      <c r="G22" s="60">
        <v>35748.04</v>
      </c>
      <c r="H22" s="60">
        <v>34698.550000000003</v>
      </c>
      <c r="I22" s="60">
        <v>33537.68</v>
      </c>
      <c r="J22" s="60">
        <v>33512.660000000003</v>
      </c>
      <c r="K22" s="60">
        <v>33916.305999999997</v>
      </c>
      <c r="L22" s="60">
        <v>33655.55533333333</v>
      </c>
      <c r="M22" s="60">
        <v>33694.84377777778</v>
      </c>
      <c r="N22" s="60">
        <v>33755.568370370369</v>
      </c>
      <c r="O22" s="60">
        <v>67403.978320987648</v>
      </c>
      <c r="P22" s="60">
        <f>SUM(D22:O22)</f>
        <v>429844.56180246919</v>
      </c>
      <c r="Q22" s="137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</row>
    <row r="23" spans="1:243" s="138" customFormat="1">
      <c r="A23" s="97" t="s">
        <v>2036</v>
      </c>
      <c r="B23" s="117" t="s">
        <v>70</v>
      </c>
      <c r="C23" s="136" t="s">
        <v>32</v>
      </c>
      <c r="D23" s="60">
        <v>10870.4</v>
      </c>
      <c r="E23" s="60">
        <v>13574.9</v>
      </c>
      <c r="F23" s="60">
        <v>13021.95</v>
      </c>
      <c r="G23" s="60">
        <v>14895.02</v>
      </c>
      <c r="H23" s="60">
        <v>14457.74</v>
      </c>
      <c r="I23" s="60">
        <v>13974.04</v>
      </c>
      <c r="J23" s="60">
        <v>13963.62</v>
      </c>
      <c r="K23" s="60">
        <v>14131.794166666667</v>
      </c>
      <c r="L23" s="60">
        <v>14023.148055555555</v>
      </c>
      <c r="M23" s="60">
        <v>14039.518240740741</v>
      </c>
      <c r="N23" s="60">
        <v>14064.820154320987</v>
      </c>
      <c r="O23" s="60">
        <v>28084.990967078189</v>
      </c>
      <c r="P23" s="60">
        <f t="shared" ref="P23:P24" si="22">SUM(D23:O23)</f>
        <v>179101.94158436212</v>
      </c>
      <c r="Q23" s="137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</row>
    <row r="24" spans="1:243" s="138" customFormat="1">
      <c r="A24" s="97" t="s">
        <v>2037</v>
      </c>
      <c r="B24" s="117" t="s">
        <v>72</v>
      </c>
      <c r="C24" s="136" t="s">
        <v>35</v>
      </c>
      <c r="D24" s="60">
        <v>6522.24</v>
      </c>
      <c r="E24" s="60">
        <v>8144.94</v>
      </c>
      <c r="F24" s="60">
        <v>7813.17</v>
      </c>
      <c r="G24" s="60">
        <v>8937.02</v>
      </c>
      <c r="H24" s="60">
        <v>8674.64</v>
      </c>
      <c r="I24" s="60">
        <v>8384.43</v>
      </c>
      <c r="J24" s="60">
        <v>8378.17</v>
      </c>
      <c r="K24" s="60">
        <v>8479.0764999999992</v>
      </c>
      <c r="L24" s="60">
        <v>8413.8888333333325</v>
      </c>
      <c r="M24" s="60">
        <v>8423.710944444445</v>
      </c>
      <c r="N24" s="60">
        <v>8438.8920925925922</v>
      </c>
      <c r="O24" s="60">
        <v>16850.994580246912</v>
      </c>
      <c r="P24" s="60">
        <f t="shared" si="22"/>
        <v>107461.17295061729</v>
      </c>
      <c r="Q24" s="137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</row>
    <row r="25" spans="1:243" s="138" customFormat="1" ht="18" customHeight="1">
      <c r="A25" s="99" t="s">
        <v>2038</v>
      </c>
      <c r="B25" s="116" t="s">
        <v>2039</v>
      </c>
      <c r="C25" s="136"/>
      <c r="D25" s="58">
        <f t="shared" ref="D25:P26" si="23">D26</f>
        <v>125796.7</v>
      </c>
      <c r="E25" s="58">
        <f t="shared" ref="E25:J25" si="24">E26+E31</f>
        <v>190054.61000000002</v>
      </c>
      <c r="F25" s="58">
        <f t="shared" si="24"/>
        <v>223129.58000000002</v>
      </c>
      <c r="G25" s="58">
        <f t="shared" si="24"/>
        <v>265629.93000000005</v>
      </c>
      <c r="H25" s="58">
        <f t="shared" si="24"/>
        <v>184165.22</v>
      </c>
      <c r="I25" s="58">
        <f t="shared" si="24"/>
        <v>254068.53999999998</v>
      </c>
      <c r="J25" s="58">
        <f t="shared" si="24"/>
        <v>229619.73</v>
      </c>
      <c r="K25" s="58">
        <f t="shared" ref="K25:O25" si="25">K26+K31</f>
        <v>222617.83000000002</v>
      </c>
      <c r="L25" s="58">
        <f t="shared" si="25"/>
        <v>235435.36666666667</v>
      </c>
      <c r="M25" s="58">
        <f t="shared" si="25"/>
        <v>229224.30888888886</v>
      </c>
      <c r="N25" s="58">
        <f t="shared" si="25"/>
        <v>229092.50185185188</v>
      </c>
      <c r="O25" s="58">
        <f t="shared" si="25"/>
        <v>462501.45160493831</v>
      </c>
      <c r="P25" s="58">
        <f>P26+P31</f>
        <v>2851335.7690123455</v>
      </c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</row>
    <row r="26" spans="1:243" s="138" customFormat="1" ht="23.25" customHeight="1">
      <c r="A26" s="99" t="s">
        <v>2040</v>
      </c>
      <c r="B26" s="116" t="s">
        <v>2041</v>
      </c>
      <c r="C26" s="136"/>
      <c r="D26" s="58">
        <f t="shared" si="23"/>
        <v>125796.7</v>
      </c>
      <c r="E26" s="58">
        <f t="shared" si="23"/>
        <v>188896.63</v>
      </c>
      <c r="F26" s="58">
        <f t="shared" si="23"/>
        <v>221910.00000000003</v>
      </c>
      <c r="G26" s="58">
        <f t="shared" si="23"/>
        <v>264410.35000000003</v>
      </c>
      <c r="H26" s="58">
        <f t="shared" si="23"/>
        <v>182945.64</v>
      </c>
      <c r="I26" s="58">
        <f t="shared" si="23"/>
        <v>252848.96</v>
      </c>
      <c r="J26" s="58">
        <f t="shared" si="23"/>
        <v>228384.95</v>
      </c>
      <c r="K26" s="58">
        <f t="shared" si="23"/>
        <v>221393.18333333335</v>
      </c>
      <c r="L26" s="58">
        <f t="shared" si="23"/>
        <v>234209.03111111111</v>
      </c>
      <c r="M26" s="58">
        <f t="shared" si="23"/>
        <v>227995.72148148145</v>
      </c>
      <c r="N26" s="58">
        <f t="shared" si="23"/>
        <v>227865.97864197532</v>
      </c>
      <c r="O26" s="58">
        <f t="shared" si="23"/>
        <v>460047.15415637864</v>
      </c>
      <c r="P26" s="58">
        <f t="shared" si="23"/>
        <v>2836704.2987242797</v>
      </c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</row>
    <row r="27" spans="1:243" s="138" customFormat="1" ht="17.25" customHeight="1">
      <c r="A27" s="99" t="s">
        <v>2042</v>
      </c>
      <c r="B27" s="116" t="s">
        <v>2043</v>
      </c>
      <c r="C27" s="136"/>
      <c r="D27" s="174">
        <f t="shared" ref="D27:I27" si="26">SUM(D28:D30)</f>
        <v>125796.7</v>
      </c>
      <c r="E27" s="174">
        <f t="shared" si="26"/>
        <v>188896.63</v>
      </c>
      <c r="F27" s="174">
        <f t="shared" si="26"/>
        <v>221910.00000000003</v>
      </c>
      <c r="G27" s="174">
        <f t="shared" si="26"/>
        <v>264410.35000000003</v>
      </c>
      <c r="H27" s="174">
        <f t="shared" si="26"/>
        <v>182945.64</v>
      </c>
      <c r="I27" s="174">
        <f t="shared" si="26"/>
        <v>252848.96</v>
      </c>
      <c r="J27" s="174">
        <f t="shared" ref="J27:O27" si="27">SUM(J28:J30)</f>
        <v>228384.95</v>
      </c>
      <c r="K27" s="174">
        <f t="shared" si="27"/>
        <v>221393.18333333335</v>
      </c>
      <c r="L27" s="174">
        <f t="shared" si="27"/>
        <v>234209.03111111111</v>
      </c>
      <c r="M27" s="174">
        <f t="shared" si="27"/>
        <v>227995.72148148145</v>
      </c>
      <c r="N27" s="174">
        <f t="shared" si="27"/>
        <v>227865.97864197532</v>
      </c>
      <c r="O27" s="174">
        <f t="shared" si="27"/>
        <v>460047.15415637864</v>
      </c>
      <c r="P27" s="174">
        <f t="shared" ref="P27" si="28">SUM(P28:P30)</f>
        <v>2836704.2987242797</v>
      </c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</row>
    <row r="28" spans="1:243" s="138" customFormat="1" ht="13.5" customHeight="1">
      <c r="A28" s="97" t="s">
        <v>2044</v>
      </c>
      <c r="B28" s="117" t="s">
        <v>2045</v>
      </c>
      <c r="C28" s="136" t="s">
        <v>29</v>
      </c>
      <c r="D28" s="60">
        <v>75478.009999999995</v>
      </c>
      <c r="E28" s="60">
        <v>113338</v>
      </c>
      <c r="F28" s="60">
        <v>133146.04</v>
      </c>
      <c r="G28" s="60">
        <v>158646.20000000001</v>
      </c>
      <c r="H28" s="60">
        <v>109767.34</v>
      </c>
      <c r="I28" s="60">
        <v>151709.4</v>
      </c>
      <c r="J28" s="60">
        <v>137030.98000000001</v>
      </c>
      <c r="K28" s="60">
        <v>132835.91</v>
      </c>
      <c r="L28" s="60">
        <v>140525.41866666666</v>
      </c>
      <c r="M28" s="60">
        <v>136797.43288888887</v>
      </c>
      <c r="N28" s="60">
        <v>136719.5871851852</v>
      </c>
      <c r="O28" s="60">
        <v>276028.29249382718</v>
      </c>
      <c r="P28" s="60">
        <f>SUM(D28:O28)</f>
        <v>1702022.6112345678</v>
      </c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</row>
    <row r="29" spans="1:243" s="138" customFormat="1" ht="13.5" customHeight="1">
      <c r="A29" s="97" t="s">
        <v>2046</v>
      </c>
      <c r="B29" s="117" t="s">
        <v>2047</v>
      </c>
      <c r="C29" s="136" t="s">
        <v>32</v>
      </c>
      <c r="D29" s="60">
        <v>31449.25</v>
      </c>
      <c r="E29" s="60">
        <v>47224.4</v>
      </c>
      <c r="F29" s="60">
        <v>55477.73</v>
      </c>
      <c r="G29" s="60">
        <v>66102.820000000007</v>
      </c>
      <c r="H29" s="60">
        <v>45736.6</v>
      </c>
      <c r="I29" s="60">
        <v>63212.47</v>
      </c>
      <c r="J29" s="60">
        <v>57096.44</v>
      </c>
      <c r="K29" s="60">
        <v>55348.295833333337</v>
      </c>
      <c r="L29" s="60">
        <v>58552.257777777784</v>
      </c>
      <c r="M29" s="60">
        <v>56998.93037037037</v>
      </c>
      <c r="N29" s="60">
        <v>56966.49466049383</v>
      </c>
      <c r="O29" s="60">
        <v>115011.78853909466</v>
      </c>
      <c r="P29" s="60">
        <f t="shared" ref="P29:P30" si="29">SUM(D29:O29)</f>
        <v>709177.4771810699</v>
      </c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</row>
    <row r="30" spans="1:243" s="138" customFormat="1" ht="13.5" customHeight="1">
      <c r="A30" s="97" t="s">
        <v>2048</v>
      </c>
      <c r="B30" s="117" t="s">
        <v>2049</v>
      </c>
      <c r="C30" s="136" t="s">
        <v>35</v>
      </c>
      <c r="D30" s="60">
        <v>18869.439999999999</v>
      </c>
      <c r="E30" s="60">
        <v>28334.23</v>
      </c>
      <c r="F30" s="60">
        <v>33286.230000000003</v>
      </c>
      <c r="G30" s="60">
        <v>39661.33</v>
      </c>
      <c r="H30" s="60">
        <v>27441.7</v>
      </c>
      <c r="I30" s="60">
        <v>37927.089999999997</v>
      </c>
      <c r="J30" s="60">
        <v>34257.53</v>
      </c>
      <c r="K30" s="60">
        <v>33208.977500000001</v>
      </c>
      <c r="L30" s="60">
        <v>35131.354666666666</v>
      </c>
      <c r="M30" s="60">
        <v>34199.358222222218</v>
      </c>
      <c r="N30" s="60">
        <v>34179.8967962963</v>
      </c>
      <c r="O30" s="60">
        <v>69007.073123456794</v>
      </c>
      <c r="P30" s="60">
        <f t="shared" si="29"/>
        <v>425504.21030864195</v>
      </c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</row>
    <row r="31" spans="1:243" s="138" customFormat="1" ht="17.25" customHeight="1">
      <c r="A31" s="99" t="s">
        <v>3383</v>
      </c>
      <c r="B31" s="116" t="s">
        <v>3382</v>
      </c>
      <c r="C31" s="136"/>
      <c r="D31" s="174">
        <f t="shared" ref="D31:O31" si="30">SUM(D32:D34)</f>
        <v>0</v>
      </c>
      <c r="E31" s="174">
        <f t="shared" si="30"/>
        <v>1157.98</v>
      </c>
      <c r="F31" s="174">
        <f t="shared" si="30"/>
        <v>1219.58</v>
      </c>
      <c r="G31" s="174">
        <f t="shared" si="30"/>
        <v>1219.58</v>
      </c>
      <c r="H31" s="174">
        <f t="shared" si="30"/>
        <v>1219.58</v>
      </c>
      <c r="I31" s="174">
        <f t="shared" si="30"/>
        <v>1219.58</v>
      </c>
      <c r="J31" s="174">
        <f t="shared" si="30"/>
        <v>1234.78</v>
      </c>
      <c r="K31" s="174">
        <f t="shared" si="30"/>
        <v>1224.6466666666663</v>
      </c>
      <c r="L31" s="174">
        <f t="shared" si="30"/>
        <v>1226.3355555555554</v>
      </c>
      <c r="M31" s="174">
        <f t="shared" si="30"/>
        <v>1228.5874074074072</v>
      </c>
      <c r="N31" s="174">
        <f t="shared" si="30"/>
        <v>1226.523209876543</v>
      </c>
      <c r="O31" s="174">
        <f t="shared" si="30"/>
        <v>2454.2974485596701</v>
      </c>
      <c r="P31" s="174">
        <f t="shared" ref="P31" si="31">SUM(P32:P34)</f>
        <v>14631.470288065839</v>
      </c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</row>
    <row r="32" spans="1:243" s="138" customFormat="1" ht="13.5" customHeight="1">
      <c r="A32" s="97" t="s">
        <v>3384</v>
      </c>
      <c r="B32" s="117" t="s">
        <v>3385</v>
      </c>
      <c r="C32" s="136" t="s">
        <v>29</v>
      </c>
      <c r="D32" s="60"/>
      <c r="E32" s="60">
        <v>694.78</v>
      </c>
      <c r="F32" s="60">
        <v>731.74</v>
      </c>
      <c r="G32" s="60">
        <v>731.74</v>
      </c>
      <c r="H32" s="60">
        <v>731.74</v>
      </c>
      <c r="I32" s="60">
        <v>731.74</v>
      </c>
      <c r="J32" s="60">
        <v>740.87</v>
      </c>
      <c r="K32" s="60">
        <v>734.7879999999999</v>
      </c>
      <c r="L32" s="60">
        <v>735.80133333333322</v>
      </c>
      <c r="M32" s="60">
        <v>737.15244444444431</v>
      </c>
      <c r="N32" s="60">
        <v>735.91392592592581</v>
      </c>
      <c r="O32" s="60">
        <v>1472.5784691358019</v>
      </c>
      <c r="P32" s="60">
        <f>SUM(D32:O32)</f>
        <v>8778.8441728395028</v>
      </c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</row>
    <row r="33" spans="1:243" s="138" customFormat="1" ht="13.5" customHeight="1">
      <c r="A33" s="97" t="s">
        <v>3386</v>
      </c>
      <c r="B33" s="117" t="s">
        <v>3388</v>
      </c>
      <c r="C33" s="136" t="s">
        <v>32</v>
      </c>
      <c r="D33" s="60"/>
      <c r="E33" s="60">
        <v>289.5</v>
      </c>
      <c r="F33" s="60">
        <v>304.89999999999998</v>
      </c>
      <c r="G33" s="60">
        <v>304.89999999999998</v>
      </c>
      <c r="H33" s="60">
        <v>304.89999999999998</v>
      </c>
      <c r="I33" s="60">
        <v>304.89999999999998</v>
      </c>
      <c r="J33" s="60">
        <v>308.7</v>
      </c>
      <c r="K33" s="60">
        <v>306.16166666666663</v>
      </c>
      <c r="L33" s="60">
        <v>306.58388888888885</v>
      </c>
      <c r="M33" s="60">
        <v>307.14685185185181</v>
      </c>
      <c r="N33" s="60">
        <v>306.63080246913574</v>
      </c>
      <c r="O33" s="60">
        <v>613.57436213991753</v>
      </c>
      <c r="P33" s="60">
        <f t="shared" ref="P33:P34" si="32">SUM(D33:O33)</f>
        <v>3657.8975720164603</v>
      </c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</row>
    <row r="34" spans="1:243" s="138" customFormat="1" ht="13.5" customHeight="1">
      <c r="A34" s="97" t="s">
        <v>3387</v>
      </c>
      <c r="B34" s="117" t="s">
        <v>3389</v>
      </c>
      <c r="C34" s="136" t="s">
        <v>35</v>
      </c>
      <c r="D34" s="60"/>
      <c r="E34" s="60">
        <v>173.7</v>
      </c>
      <c r="F34" s="60">
        <v>182.94</v>
      </c>
      <c r="G34" s="60">
        <v>182.94</v>
      </c>
      <c r="H34" s="60">
        <v>182.94</v>
      </c>
      <c r="I34" s="60">
        <v>182.94</v>
      </c>
      <c r="J34" s="60">
        <v>185.21</v>
      </c>
      <c r="K34" s="60">
        <v>183.69699999999997</v>
      </c>
      <c r="L34" s="60">
        <v>183.9503333333333</v>
      </c>
      <c r="M34" s="60">
        <v>184.28811111111108</v>
      </c>
      <c r="N34" s="60">
        <v>183.97848148148145</v>
      </c>
      <c r="O34" s="60">
        <v>368.14461728395048</v>
      </c>
      <c r="P34" s="60">
        <f t="shared" si="32"/>
        <v>2194.7285432098761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</row>
    <row r="35" spans="1:243" s="108" customFormat="1" ht="15.75" customHeight="1">
      <c r="A35" s="99" t="s">
        <v>2050</v>
      </c>
      <c r="B35" s="116" t="s">
        <v>2051</v>
      </c>
      <c r="C35" s="136"/>
      <c r="D35" s="58">
        <f t="shared" ref="D35:I35" si="33">SUM(D36+D71)</f>
        <v>35795940.979999997</v>
      </c>
      <c r="E35" s="58">
        <f t="shared" si="33"/>
        <v>10555926.219999999</v>
      </c>
      <c r="F35" s="58">
        <f t="shared" si="33"/>
        <v>12728921.449999999</v>
      </c>
      <c r="G35" s="58">
        <f t="shared" si="33"/>
        <v>6765096.9100000001</v>
      </c>
      <c r="H35" s="58">
        <f t="shared" si="33"/>
        <v>7946545.4899999993</v>
      </c>
      <c r="I35" s="58">
        <f t="shared" si="33"/>
        <v>8495058.5600000005</v>
      </c>
      <c r="J35" s="58">
        <f t="shared" ref="J35:O35" si="34">SUM(J36+J71)</f>
        <v>10525019.48</v>
      </c>
      <c r="K35" s="58">
        <f t="shared" si="34"/>
        <v>9644044.3433333337</v>
      </c>
      <c r="L35" s="58">
        <f t="shared" si="34"/>
        <v>9320033.5544444434</v>
      </c>
      <c r="M35" s="58">
        <f t="shared" si="34"/>
        <v>9972200.4359259252</v>
      </c>
      <c r="N35" s="58">
        <f t="shared" si="34"/>
        <v>9563274.944567902</v>
      </c>
      <c r="O35" s="58">
        <f t="shared" si="34"/>
        <v>11847317.534979424</v>
      </c>
      <c r="P35" s="58">
        <f>SUM(P36+P71)</f>
        <v>143159379.90325102</v>
      </c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  <c r="FT35" s="145"/>
      <c r="FU35" s="145"/>
      <c r="FV35" s="145"/>
      <c r="FW35" s="145"/>
      <c r="FX35" s="145"/>
      <c r="FY35" s="145"/>
      <c r="FZ35" s="145"/>
      <c r="GA35" s="145"/>
      <c r="GB35" s="145"/>
      <c r="GC35" s="145"/>
      <c r="GD35" s="145"/>
      <c r="GE35" s="145"/>
      <c r="GF35" s="145"/>
      <c r="GG35" s="145"/>
      <c r="GH35" s="145"/>
      <c r="GI35" s="145"/>
      <c r="GJ35" s="145"/>
      <c r="GK35" s="145"/>
      <c r="GL35" s="145"/>
      <c r="GM35" s="145"/>
      <c r="GN35" s="145"/>
      <c r="GO35" s="145"/>
      <c r="GP35" s="145"/>
      <c r="GQ35" s="145"/>
      <c r="GR35" s="145"/>
      <c r="GS35" s="145"/>
      <c r="GT35" s="145"/>
      <c r="GU35" s="145"/>
      <c r="GV35" s="145"/>
      <c r="GW35" s="145"/>
      <c r="GX35" s="145"/>
      <c r="GY35" s="145"/>
      <c r="GZ35" s="145"/>
      <c r="HA35" s="145"/>
      <c r="HB35" s="145"/>
      <c r="HC35" s="145"/>
      <c r="HD35" s="145"/>
      <c r="HE35" s="145"/>
      <c r="HF35" s="145"/>
      <c r="HG35" s="145"/>
      <c r="HH35" s="145"/>
      <c r="HI35" s="145"/>
      <c r="HJ35" s="145"/>
      <c r="HK35" s="145"/>
      <c r="HL35" s="145"/>
      <c r="HM35" s="145"/>
      <c r="HN35" s="145"/>
      <c r="HO35" s="145"/>
      <c r="HP35" s="145"/>
      <c r="HQ35" s="145"/>
      <c r="HR35" s="145"/>
    </row>
    <row r="36" spans="1:243" s="108" customFormat="1" ht="15.75" customHeight="1">
      <c r="A36" s="99" t="s">
        <v>2052</v>
      </c>
      <c r="B36" s="116" t="s">
        <v>2053</v>
      </c>
      <c r="C36" s="136"/>
      <c r="D36" s="58">
        <f t="shared" ref="D36:I36" si="35">SUM(D37+D54)</f>
        <v>27473987.019999996</v>
      </c>
      <c r="E36" s="58">
        <f t="shared" si="35"/>
        <v>4835543.4800000004</v>
      </c>
      <c r="F36" s="58">
        <f t="shared" si="35"/>
        <v>4114290.2700000005</v>
      </c>
      <c r="G36" s="58">
        <f t="shared" si="35"/>
        <v>2248653.6</v>
      </c>
      <c r="H36" s="58">
        <f t="shared" si="35"/>
        <v>3352358.7</v>
      </c>
      <c r="I36" s="58">
        <f t="shared" si="35"/>
        <v>3671719.4499999997</v>
      </c>
      <c r="J36" s="58">
        <f t="shared" ref="J36:O36" si="36">SUM(J37+J54)</f>
        <v>4314403.1300000008</v>
      </c>
      <c r="K36" s="58">
        <f t="shared" si="36"/>
        <v>3966793.7633333332</v>
      </c>
      <c r="L36" s="58">
        <f t="shared" si="36"/>
        <v>3679749.3444444444</v>
      </c>
      <c r="M36" s="58">
        <f t="shared" si="36"/>
        <v>3724502.2225925922</v>
      </c>
      <c r="N36" s="58">
        <f t="shared" si="36"/>
        <v>3721220.4534567902</v>
      </c>
      <c r="O36" s="58">
        <f t="shared" si="36"/>
        <v>5839698.4401646089</v>
      </c>
      <c r="P36" s="58">
        <f t="shared" ref="P36" si="37">SUM(P37+P54)</f>
        <v>70942919.873991773</v>
      </c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  <c r="FT36" s="145"/>
      <c r="FU36" s="145"/>
      <c r="FV36" s="145"/>
      <c r="FW36" s="145"/>
      <c r="FX36" s="145"/>
      <c r="FY36" s="145"/>
      <c r="FZ36" s="145"/>
      <c r="GA36" s="145"/>
      <c r="GB36" s="145"/>
      <c r="GC36" s="145"/>
      <c r="GD36" s="145"/>
      <c r="GE36" s="145"/>
      <c r="GF36" s="145"/>
      <c r="GG36" s="145"/>
      <c r="GH36" s="145"/>
      <c r="GI36" s="145"/>
      <c r="GJ36" s="145"/>
      <c r="GK36" s="145"/>
      <c r="GL36" s="145"/>
      <c r="GM36" s="145"/>
      <c r="GN36" s="145"/>
      <c r="GO36" s="145"/>
      <c r="GP36" s="145"/>
      <c r="GQ36" s="145"/>
      <c r="GR36" s="145"/>
      <c r="GS36" s="145"/>
      <c r="GT36" s="145"/>
      <c r="GU36" s="145"/>
      <c r="GV36" s="145"/>
      <c r="GW36" s="145"/>
      <c r="GX36" s="145"/>
      <c r="GY36" s="145"/>
      <c r="GZ36" s="145"/>
      <c r="HA36" s="145"/>
      <c r="HB36" s="145"/>
      <c r="HC36" s="145"/>
      <c r="HD36" s="145"/>
      <c r="HE36" s="145"/>
      <c r="HF36" s="145"/>
      <c r="HG36" s="145"/>
      <c r="HH36" s="145"/>
      <c r="HI36" s="145"/>
      <c r="HJ36" s="145"/>
      <c r="HK36" s="145"/>
      <c r="HL36" s="145"/>
      <c r="HM36" s="145"/>
      <c r="HN36" s="145"/>
      <c r="HO36" s="145"/>
      <c r="HP36" s="145"/>
      <c r="HQ36" s="145"/>
      <c r="HR36" s="145"/>
    </row>
    <row r="37" spans="1:243" s="137" customFormat="1" ht="15.75" customHeight="1">
      <c r="A37" s="99" t="s">
        <v>2054</v>
      </c>
      <c r="B37" s="116" t="s">
        <v>27</v>
      </c>
      <c r="C37" s="136"/>
      <c r="D37" s="58">
        <f t="shared" ref="D37:I37" si="38">SUM(D38+D42+D46+D50)</f>
        <v>26006259.779999997</v>
      </c>
      <c r="E37" s="58">
        <f t="shared" si="38"/>
        <v>3243874.31</v>
      </c>
      <c r="F37" s="58">
        <f t="shared" si="38"/>
        <v>2680024.41</v>
      </c>
      <c r="G37" s="58">
        <f t="shared" si="38"/>
        <v>1606406.12</v>
      </c>
      <c r="H37" s="58">
        <f t="shared" si="38"/>
        <v>2112635.36</v>
      </c>
      <c r="I37" s="58">
        <f t="shared" si="38"/>
        <v>2121368.42</v>
      </c>
      <c r="J37" s="58">
        <f t="shared" ref="J37:O37" si="39">SUM(J38+J42+J46+J50)</f>
        <v>2186816.88</v>
      </c>
      <c r="K37" s="58">
        <f t="shared" si="39"/>
        <v>2169877.9900000002</v>
      </c>
      <c r="L37" s="58">
        <f t="shared" si="39"/>
        <v>2207918.9933333332</v>
      </c>
      <c r="M37" s="58">
        <f t="shared" si="39"/>
        <v>2250465.1411111108</v>
      </c>
      <c r="N37" s="58">
        <f t="shared" si="39"/>
        <v>2327459.038148148</v>
      </c>
      <c r="O37" s="58">
        <f t="shared" si="39"/>
        <v>3957858.1608641972</v>
      </c>
      <c r="P37" s="58">
        <f t="shared" ref="P37" si="40">SUM(P38+P42+P46+P50)</f>
        <v>52870964.603456795</v>
      </c>
      <c r="HS37" s="138"/>
      <c r="HT37" s="138"/>
      <c r="HU37" s="138"/>
      <c r="HV37" s="138"/>
      <c r="HW37" s="138"/>
      <c r="HX37" s="138"/>
      <c r="HY37" s="138"/>
      <c r="HZ37" s="138"/>
      <c r="IA37" s="138"/>
      <c r="IB37" s="138"/>
      <c r="IC37" s="138"/>
      <c r="ID37" s="138"/>
      <c r="IE37" s="138"/>
      <c r="IF37" s="138"/>
      <c r="IG37" s="138"/>
      <c r="IH37" s="138"/>
      <c r="II37" s="138"/>
    </row>
    <row r="38" spans="1:243" s="137" customFormat="1" ht="22.5">
      <c r="A38" s="99" t="s">
        <v>2055</v>
      </c>
      <c r="B38" s="116" t="s">
        <v>2056</v>
      </c>
      <c r="C38" s="136"/>
      <c r="D38" s="58">
        <f t="shared" ref="D38:I38" si="41">SUM(D39:D41)</f>
        <v>24898688.319999997</v>
      </c>
      <c r="E38" s="58">
        <f t="shared" si="41"/>
        <v>2335199.2800000003</v>
      </c>
      <c r="F38" s="58">
        <f t="shared" si="41"/>
        <v>1947349.66</v>
      </c>
      <c r="G38" s="58">
        <f t="shared" si="41"/>
        <v>1273799.6600000001</v>
      </c>
      <c r="H38" s="58">
        <f t="shared" si="41"/>
        <v>1644185.42</v>
      </c>
      <c r="I38" s="58">
        <f t="shared" si="41"/>
        <v>1640089.69</v>
      </c>
      <c r="J38" s="58">
        <f t="shared" ref="J38:O38" si="42">SUM(J39:J41)</f>
        <v>1584128.41</v>
      </c>
      <c r="K38" s="58">
        <f t="shared" si="42"/>
        <v>1652405.61</v>
      </c>
      <c r="L38" s="58">
        <f t="shared" si="42"/>
        <v>1674105.7999999998</v>
      </c>
      <c r="M38" s="58">
        <f t="shared" si="42"/>
        <v>1699140.4599999997</v>
      </c>
      <c r="N38" s="58">
        <f t="shared" si="42"/>
        <v>1793255.62</v>
      </c>
      <c r="O38" s="58">
        <f t="shared" si="42"/>
        <v>3418077.73</v>
      </c>
      <c r="P38" s="58">
        <f>SUM(P39:P41)</f>
        <v>45560425.660000004</v>
      </c>
      <c r="HS38" s="138"/>
      <c r="HT38" s="138"/>
      <c r="HU38" s="138"/>
      <c r="HV38" s="138"/>
      <c r="HW38" s="138"/>
      <c r="HX38" s="138"/>
      <c r="HY38" s="138"/>
      <c r="HZ38" s="138"/>
      <c r="IA38" s="138"/>
      <c r="IB38" s="138"/>
      <c r="IC38" s="138"/>
      <c r="ID38" s="138"/>
      <c r="IE38" s="138"/>
      <c r="IF38" s="138"/>
      <c r="IG38" s="138"/>
      <c r="IH38" s="138"/>
      <c r="II38" s="138"/>
    </row>
    <row r="39" spans="1:243" s="138" customFormat="1">
      <c r="A39" s="97" t="s">
        <v>2057</v>
      </c>
      <c r="B39" s="117" t="s">
        <v>2058</v>
      </c>
      <c r="C39" s="136" t="s">
        <v>29</v>
      </c>
      <c r="D39" s="60">
        <v>14939213.189999999</v>
      </c>
      <c r="E39" s="60">
        <v>1401116.41</v>
      </c>
      <c r="F39" s="60">
        <v>1168408.6399999999</v>
      </c>
      <c r="G39" s="60">
        <v>764278.89</v>
      </c>
      <c r="H39" s="60">
        <v>986510.19</v>
      </c>
      <c r="I39" s="60">
        <v>984052.41</v>
      </c>
      <c r="J39" s="60">
        <v>950475.36</v>
      </c>
      <c r="K39" s="60">
        <v>991443.36600000004</v>
      </c>
      <c r="L39" s="60">
        <v>1004463.48</v>
      </c>
      <c r="M39" s="60">
        <v>1019484.276</v>
      </c>
      <c r="N39" s="60">
        <v>1075953.372</v>
      </c>
      <c r="O39" s="60">
        <v>2050846.6379999998</v>
      </c>
      <c r="P39" s="60">
        <f>SUM(D39:O39)</f>
        <v>27336246.222000003</v>
      </c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</row>
    <row r="40" spans="1:243" s="138" customFormat="1">
      <c r="A40" s="97" t="s">
        <v>2059</v>
      </c>
      <c r="B40" s="117" t="s">
        <v>2060</v>
      </c>
      <c r="C40" s="136" t="s">
        <v>32</v>
      </c>
      <c r="D40" s="60">
        <v>6224816.1799999997</v>
      </c>
      <c r="E40" s="60">
        <v>583856.88</v>
      </c>
      <c r="F40" s="60">
        <v>486882</v>
      </c>
      <c r="G40" s="60">
        <v>318478.43</v>
      </c>
      <c r="H40" s="60">
        <v>411080.93</v>
      </c>
      <c r="I40" s="60">
        <v>410054.84</v>
      </c>
      <c r="J40" s="60">
        <v>396063.13</v>
      </c>
      <c r="K40" s="60">
        <v>413101.40250000003</v>
      </c>
      <c r="L40" s="60">
        <v>418526.45</v>
      </c>
      <c r="M40" s="60">
        <v>424785.11499999999</v>
      </c>
      <c r="N40" s="60">
        <v>448313.90500000003</v>
      </c>
      <c r="O40" s="60">
        <v>854519.4325</v>
      </c>
      <c r="P40" s="60">
        <f t="shared" ref="P40:P41" si="43">SUM(D40:O40)</f>
        <v>11390478.694999998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</row>
    <row r="41" spans="1:243" s="138" customFormat="1">
      <c r="A41" s="97" t="s">
        <v>2061</v>
      </c>
      <c r="B41" s="117" t="s">
        <v>2062</v>
      </c>
      <c r="C41" s="136" t="s">
        <v>35</v>
      </c>
      <c r="D41" s="60">
        <v>3734658.95</v>
      </c>
      <c r="E41" s="60">
        <v>350225.99</v>
      </c>
      <c r="F41" s="60">
        <v>292059.02</v>
      </c>
      <c r="G41" s="60">
        <v>191042.34</v>
      </c>
      <c r="H41" s="60">
        <v>246594.3</v>
      </c>
      <c r="I41" s="60">
        <v>245982.44</v>
      </c>
      <c r="J41" s="60">
        <v>237589.92</v>
      </c>
      <c r="K41" s="60">
        <v>247860.84150000001</v>
      </c>
      <c r="L41" s="60">
        <v>251115.87</v>
      </c>
      <c r="M41" s="60">
        <v>254871.06899999999</v>
      </c>
      <c r="N41" s="60">
        <v>268988.34299999999</v>
      </c>
      <c r="O41" s="60">
        <v>512711.65949999995</v>
      </c>
      <c r="P41" s="60">
        <f t="shared" si="43"/>
        <v>6833700.7430000016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</row>
    <row r="42" spans="1:243" s="138" customFormat="1" ht="22.5">
      <c r="A42" s="99" t="s">
        <v>2063</v>
      </c>
      <c r="B42" s="116" t="s">
        <v>2064</v>
      </c>
      <c r="C42" s="136"/>
      <c r="D42" s="58">
        <f t="shared" ref="D42:P42" si="44">SUM(D43:D45)</f>
        <v>18147.990000000002</v>
      </c>
      <c r="E42" s="58">
        <f t="shared" si="44"/>
        <v>16469.91</v>
      </c>
      <c r="F42" s="58">
        <f t="shared" si="44"/>
        <v>21756.079999999998</v>
      </c>
      <c r="G42" s="58">
        <f t="shared" si="44"/>
        <v>11658.15</v>
      </c>
      <c r="H42" s="58">
        <f t="shared" si="44"/>
        <v>18445.55</v>
      </c>
      <c r="I42" s="58">
        <f t="shared" si="44"/>
        <v>28314.93</v>
      </c>
      <c r="J42" s="58">
        <f t="shared" si="44"/>
        <v>29765.25</v>
      </c>
      <c r="K42" s="58">
        <f t="shared" si="44"/>
        <v>25508.57666666666</v>
      </c>
      <c r="L42" s="58">
        <f t="shared" si="44"/>
        <v>27862.918888888889</v>
      </c>
      <c r="M42" s="58">
        <f t="shared" si="44"/>
        <v>27712.248518518518</v>
      </c>
      <c r="N42" s="58">
        <f t="shared" si="44"/>
        <v>27027.914691358023</v>
      </c>
      <c r="O42" s="58">
        <f t="shared" si="44"/>
        <v>27534.360699588477</v>
      </c>
      <c r="P42" s="58">
        <f t="shared" si="44"/>
        <v>280203.87946502055</v>
      </c>
    </row>
    <row r="43" spans="1:243" s="138" customFormat="1">
      <c r="A43" s="97" t="s">
        <v>2065</v>
      </c>
      <c r="B43" s="117" t="s">
        <v>2066</v>
      </c>
      <c r="C43" s="136" t="s">
        <v>29</v>
      </c>
      <c r="D43" s="60">
        <v>10888.36</v>
      </c>
      <c r="E43" s="60">
        <v>9882.18</v>
      </c>
      <c r="F43" s="60">
        <v>13053.55</v>
      </c>
      <c r="G43" s="60">
        <v>6994.73</v>
      </c>
      <c r="H43" s="60">
        <v>11067.26</v>
      </c>
      <c r="I43" s="60">
        <v>16988.73</v>
      </c>
      <c r="J43" s="60">
        <v>17858.599999999999</v>
      </c>
      <c r="K43" s="60">
        <v>15305.145999999997</v>
      </c>
      <c r="L43" s="60">
        <v>16717.751333333334</v>
      </c>
      <c r="M43" s="60">
        <v>16627.349111111111</v>
      </c>
      <c r="N43" s="60">
        <v>16216.748814814813</v>
      </c>
      <c r="O43" s="60">
        <v>16520.616419753085</v>
      </c>
      <c r="P43" s="60">
        <f>SUM(D43:O43)</f>
        <v>168121.02167901234</v>
      </c>
    </row>
    <row r="44" spans="1:243" s="138" customFormat="1">
      <c r="A44" s="97" t="s">
        <v>2067</v>
      </c>
      <c r="B44" s="117" t="s">
        <v>2068</v>
      </c>
      <c r="C44" s="136" t="s">
        <v>32</v>
      </c>
      <c r="D44" s="60">
        <v>4550.93</v>
      </c>
      <c r="E44" s="60">
        <v>4144.9399999999996</v>
      </c>
      <c r="F44" s="60">
        <v>5458.5</v>
      </c>
      <c r="G44" s="60">
        <v>2920.68</v>
      </c>
      <c r="H44" s="60">
        <v>4621.6099999999997</v>
      </c>
      <c r="I44" s="60">
        <v>7091.68</v>
      </c>
      <c r="J44" s="60">
        <v>7454.55</v>
      </c>
      <c r="K44" s="60">
        <v>6377.144166666666</v>
      </c>
      <c r="L44" s="60">
        <v>6965.7297222222223</v>
      </c>
      <c r="M44" s="60">
        <v>6928.0621296296295</v>
      </c>
      <c r="N44" s="60">
        <v>6756.9786728395056</v>
      </c>
      <c r="O44" s="60">
        <v>6883.5901748971191</v>
      </c>
      <c r="P44" s="60">
        <f t="shared" ref="P44:P45" si="45">SUM(D44:O44)</f>
        <v>70154.394866255141</v>
      </c>
    </row>
    <row r="45" spans="1:243" s="138" customFormat="1">
      <c r="A45" s="97" t="s">
        <v>2069</v>
      </c>
      <c r="B45" s="117" t="s">
        <v>2070</v>
      </c>
      <c r="C45" s="136" t="s">
        <v>35</v>
      </c>
      <c r="D45" s="60">
        <v>2708.7</v>
      </c>
      <c r="E45" s="60">
        <v>2442.79</v>
      </c>
      <c r="F45" s="60">
        <v>3244.03</v>
      </c>
      <c r="G45" s="60">
        <v>1742.74</v>
      </c>
      <c r="H45" s="60">
        <v>2756.68</v>
      </c>
      <c r="I45" s="60">
        <v>4234.5200000000004</v>
      </c>
      <c r="J45" s="60">
        <v>4452.1000000000004</v>
      </c>
      <c r="K45" s="60">
        <v>3826.2864999999993</v>
      </c>
      <c r="L45" s="60">
        <v>4179.4378333333334</v>
      </c>
      <c r="M45" s="60">
        <v>4156.8372777777777</v>
      </c>
      <c r="N45" s="60">
        <v>4054.1872037037033</v>
      </c>
      <c r="O45" s="60">
        <v>4130.1541049382713</v>
      </c>
      <c r="P45" s="60">
        <f t="shared" si="45"/>
        <v>41928.462919753081</v>
      </c>
    </row>
    <row r="46" spans="1:243" s="140" customFormat="1" ht="22.5">
      <c r="A46" s="99" t="s">
        <v>2071</v>
      </c>
      <c r="B46" s="116" t="s">
        <v>2072</v>
      </c>
      <c r="C46" s="136"/>
      <c r="D46" s="58">
        <f t="shared" ref="D46:P46" si="46">SUM(D47:D49)</f>
        <v>810679.17</v>
      </c>
      <c r="E46" s="58">
        <f t="shared" si="46"/>
        <v>630474.30000000005</v>
      </c>
      <c r="F46" s="58">
        <f t="shared" si="46"/>
        <v>488620.87999999995</v>
      </c>
      <c r="G46" s="58">
        <f t="shared" si="46"/>
        <v>219120.69</v>
      </c>
      <c r="H46" s="58">
        <f t="shared" si="46"/>
        <v>301402.92</v>
      </c>
      <c r="I46" s="58">
        <f t="shared" si="46"/>
        <v>311059.15000000002</v>
      </c>
      <c r="J46" s="58">
        <f t="shared" si="46"/>
        <v>383758.58999999997</v>
      </c>
      <c r="K46" s="58">
        <f t="shared" si="46"/>
        <v>332073.55333333334</v>
      </c>
      <c r="L46" s="58">
        <f t="shared" si="46"/>
        <v>342297.09777777776</v>
      </c>
      <c r="M46" s="58">
        <f t="shared" si="46"/>
        <v>352709.74703703704</v>
      </c>
      <c r="N46" s="58">
        <f t="shared" si="46"/>
        <v>342360.13271604938</v>
      </c>
      <c r="O46" s="58">
        <f t="shared" si="46"/>
        <v>345788.99251028808</v>
      </c>
      <c r="P46" s="58">
        <f t="shared" si="46"/>
        <v>4860345.223374486</v>
      </c>
      <c r="HS46" s="138"/>
      <c r="HT46" s="138"/>
      <c r="HU46" s="138"/>
      <c r="HV46" s="138"/>
      <c r="HW46" s="138"/>
      <c r="HX46" s="138"/>
      <c r="HY46" s="138"/>
      <c r="HZ46" s="138"/>
      <c r="IA46" s="138"/>
      <c r="IB46" s="138"/>
      <c r="IC46" s="138"/>
      <c r="ID46" s="138"/>
      <c r="IE46" s="138"/>
      <c r="IF46" s="138"/>
      <c r="IG46" s="138"/>
      <c r="IH46" s="138"/>
      <c r="II46" s="138"/>
    </row>
    <row r="47" spans="1:243" s="140" customFormat="1">
      <c r="A47" s="97" t="s">
        <v>2073</v>
      </c>
      <c r="B47" s="117" t="s">
        <v>2074</v>
      </c>
      <c r="C47" s="136" t="s">
        <v>29</v>
      </c>
      <c r="D47" s="60">
        <v>486406.71</v>
      </c>
      <c r="E47" s="60">
        <v>378284.88</v>
      </c>
      <c r="F47" s="60">
        <v>293173.59999999998</v>
      </c>
      <c r="G47" s="60">
        <v>131472.19</v>
      </c>
      <c r="H47" s="60">
        <v>180842.66</v>
      </c>
      <c r="I47" s="60">
        <v>186637.31</v>
      </c>
      <c r="J47" s="60">
        <v>230255.77</v>
      </c>
      <c r="K47" s="60">
        <v>199244.13200000001</v>
      </c>
      <c r="L47" s="60">
        <v>205378.25866666666</v>
      </c>
      <c r="M47" s="60">
        <v>211625.84822222221</v>
      </c>
      <c r="N47" s="60">
        <v>205416.07962962962</v>
      </c>
      <c r="O47" s="60">
        <v>207473.39550617285</v>
      </c>
      <c r="P47" s="60">
        <f>SUM(D47:O47)</f>
        <v>2916210.8340246915</v>
      </c>
      <c r="HS47" s="138"/>
      <c r="HT47" s="138"/>
      <c r="HU47" s="138"/>
      <c r="HV47" s="138"/>
      <c r="HW47" s="138"/>
      <c r="HX47" s="138"/>
      <c r="HY47" s="138"/>
      <c r="HZ47" s="138"/>
      <c r="IA47" s="138"/>
      <c r="IB47" s="138"/>
      <c r="IC47" s="138"/>
      <c r="ID47" s="138"/>
      <c r="IE47" s="138"/>
      <c r="IF47" s="138"/>
      <c r="IG47" s="138"/>
      <c r="IH47" s="138"/>
      <c r="II47" s="138"/>
    </row>
    <row r="48" spans="1:243" s="140" customFormat="1">
      <c r="A48" s="97" t="s">
        <v>2075</v>
      </c>
      <c r="B48" s="117" t="s">
        <v>2076</v>
      </c>
      <c r="C48" s="136" t="s">
        <v>32</v>
      </c>
      <c r="D48" s="60">
        <v>202708.3</v>
      </c>
      <c r="E48" s="60">
        <v>157648.66</v>
      </c>
      <c r="F48" s="60">
        <v>122178.61</v>
      </c>
      <c r="G48" s="60">
        <v>54790.17</v>
      </c>
      <c r="H48" s="60">
        <v>75364.649999999994</v>
      </c>
      <c r="I48" s="60">
        <v>77779.47</v>
      </c>
      <c r="J48" s="60">
        <v>95959.94</v>
      </c>
      <c r="K48" s="60">
        <v>83018.388333333336</v>
      </c>
      <c r="L48" s="60">
        <v>85574.27444444444</v>
      </c>
      <c r="M48" s="60">
        <v>88177.436759259261</v>
      </c>
      <c r="N48" s="60">
        <v>85590.033179012345</v>
      </c>
      <c r="O48" s="60">
        <v>86447.24812757202</v>
      </c>
      <c r="P48" s="60">
        <f t="shared" ref="P48:P49" si="47">SUM(D48:O48)</f>
        <v>1215237.1808436215</v>
      </c>
      <c r="HS48" s="138"/>
      <c r="HT48" s="138"/>
      <c r="HU48" s="138"/>
      <c r="HV48" s="138"/>
      <c r="HW48" s="138"/>
      <c r="HX48" s="138"/>
      <c r="HY48" s="138"/>
      <c r="HZ48" s="138"/>
      <c r="IA48" s="138"/>
      <c r="IB48" s="138"/>
      <c r="IC48" s="138"/>
      <c r="ID48" s="138"/>
      <c r="IE48" s="138"/>
      <c r="IF48" s="138"/>
      <c r="IG48" s="138"/>
      <c r="IH48" s="138"/>
      <c r="II48" s="138"/>
    </row>
    <row r="49" spans="1:243" s="140" customFormat="1">
      <c r="A49" s="97" t="s">
        <v>2077</v>
      </c>
      <c r="B49" s="117" t="s">
        <v>2078</v>
      </c>
      <c r="C49" s="136" t="s">
        <v>35</v>
      </c>
      <c r="D49" s="60">
        <v>121564.16</v>
      </c>
      <c r="E49" s="60">
        <v>94540.76</v>
      </c>
      <c r="F49" s="60">
        <v>73268.67</v>
      </c>
      <c r="G49" s="60">
        <v>32858.33</v>
      </c>
      <c r="H49" s="60">
        <v>45195.61</v>
      </c>
      <c r="I49" s="60">
        <v>46642.37</v>
      </c>
      <c r="J49" s="60">
        <v>57542.879999999997</v>
      </c>
      <c r="K49" s="60">
        <v>49811.033000000003</v>
      </c>
      <c r="L49" s="60">
        <v>51344.564666666665</v>
      </c>
      <c r="M49" s="60">
        <v>52906.462055555552</v>
      </c>
      <c r="N49" s="60">
        <v>51354.019907407404</v>
      </c>
      <c r="O49" s="60">
        <v>51868.348876543212</v>
      </c>
      <c r="P49" s="60">
        <f t="shared" si="47"/>
        <v>728897.20850617287</v>
      </c>
      <c r="HS49" s="138"/>
      <c r="HT49" s="138"/>
      <c r="HU49" s="138"/>
      <c r="HV49" s="138"/>
      <c r="HW49" s="138"/>
      <c r="HX49" s="138"/>
      <c r="HY49" s="138"/>
      <c r="HZ49" s="138"/>
      <c r="IA49" s="138"/>
      <c r="IB49" s="138"/>
      <c r="IC49" s="138"/>
      <c r="ID49" s="138"/>
      <c r="IE49" s="138"/>
      <c r="IF49" s="138"/>
      <c r="IG49" s="138"/>
      <c r="IH49" s="138"/>
      <c r="II49" s="138"/>
    </row>
    <row r="50" spans="1:243" s="140" customFormat="1" ht="22.5">
      <c r="A50" s="99" t="s">
        <v>2079</v>
      </c>
      <c r="B50" s="116" t="s">
        <v>2080</v>
      </c>
      <c r="C50" s="136"/>
      <c r="D50" s="58">
        <f t="shared" ref="D50:P50" si="48">SUM(D51:D53)</f>
        <v>278744.3</v>
      </c>
      <c r="E50" s="58">
        <f t="shared" si="48"/>
        <v>261730.82</v>
      </c>
      <c r="F50" s="58">
        <f t="shared" si="48"/>
        <v>222297.78999999998</v>
      </c>
      <c r="G50" s="58">
        <f t="shared" si="48"/>
        <v>101827.62</v>
      </c>
      <c r="H50" s="58">
        <f t="shared" si="48"/>
        <v>148601.47</v>
      </c>
      <c r="I50" s="58">
        <f t="shared" si="48"/>
        <v>141904.65000000002</v>
      </c>
      <c r="J50" s="58">
        <f t="shared" si="48"/>
        <v>189164.63</v>
      </c>
      <c r="K50" s="58">
        <f t="shared" si="48"/>
        <v>159890.25</v>
      </c>
      <c r="L50" s="58">
        <f t="shared" si="48"/>
        <v>163653.17666666667</v>
      </c>
      <c r="M50" s="58">
        <f t="shared" si="48"/>
        <v>170902.68555555554</v>
      </c>
      <c r="N50" s="58">
        <f t="shared" si="48"/>
        <v>164815.37074074071</v>
      </c>
      <c r="O50" s="58">
        <f t="shared" si="48"/>
        <v>166457.07765432095</v>
      </c>
      <c r="P50" s="58">
        <f t="shared" si="48"/>
        <v>2169989.8406172842</v>
      </c>
      <c r="HS50" s="138"/>
      <c r="HT50" s="138"/>
      <c r="HU50" s="138"/>
      <c r="HV50" s="138"/>
      <c r="HW50" s="138"/>
      <c r="HX50" s="138"/>
      <c r="HY50" s="138"/>
      <c r="HZ50" s="138"/>
      <c r="IA50" s="138"/>
      <c r="IB50" s="138"/>
      <c r="IC50" s="138"/>
      <c r="ID50" s="138"/>
      <c r="IE50" s="138"/>
      <c r="IF50" s="138"/>
      <c r="IG50" s="138"/>
      <c r="IH50" s="138"/>
      <c r="II50" s="138"/>
    </row>
    <row r="51" spans="1:243" s="138" customFormat="1" ht="12" customHeight="1">
      <c r="A51" s="97" t="s">
        <v>2081</v>
      </c>
      <c r="B51" s="117" t="s">
        <v>2082</v>
      </c>
      <c r="C51" s="136" t="s">
        <v>29</v>
      </c>
      <c r="D51" s="60">
        <v>167249.09</v>
      </c>
      <c r="E51" s="60">
        <v>157040.07</v>
      </c>
      <c r="F51" s="60">
        <v>133379.4</v>
      </c>
      <c r="G51" s="60">
        <v>61096.99</v>
      </c>
      <c r="H51" s="60">
        <v>89161.02</v>
      </c>
      <c r="I51" s="60">
        <v>85144.38</v>
      </c>
      <c r="J51" s="60">
        <v>113499.84</v>
      </c>
      <c r="K51" s="60">
        <v>95934.15</v>
      </c>
      <c r="L51" s="60">
        <v>98191.906000000003</v>
      </c>
      <c r="M51" s="60">
        <v>102541.61133333332</v>
      </c>
      <c r="N51" s="60">
        <v>98889.222444444415</v>
      </c>
      <c r="O51" s="60">
        <v>99874.246592592579</v>
      </c>
      <c r="P51" s="60">
        <f>SUM(D51:O51)</f>
        <v>1302001.9263703704</v>
      </c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</row>
    <row r="52" spans="1:243" s="138" customFormat="1" ht="12" customHeight="1">
      <c r="A52" s="97" t="s">
        <v>2083</v>
      </c>
      <c r="B52" s="117" t="s">
        <v>2084</v>
      </c>
      <c r="C52" s="136" t="s">
        <v>32</v>
      </c>
      <c r="D52" s="60">
        <v>69732.100000000006</v>
      </c>
      <c r="E52" s="60">
        <v>65468.3</v>
      </c>
      <c r="F52" s="60">
        <v>55600.639999999999</v>
      </c>
      <c r="G52" s="60">
        <v>25470.99</v>
      </c>
      <c r="H52" s="60">
        <v>37171.1</v>
      </c>
      <c r="I52" s="60">
        <v>35497.32</v>
      </c>
      <c r="J52" s="60">
        <v>47315.87</v>
      </c>
      <c r="K52" s="60">
        <v>39972.5625</v>
      </c>
      <c r="L52" s="60">
        <v>40913.294166666667</v>
      </c>
      <c r="M52" s="60">
        <v>42725.671388888884</v>
      </c>
      <c r="N52" s="60">
        <v>41203.842685185176</v>
      </c>
      <c r="O52" s="60">
        <v>41614.269413580245</v>
      </c>
      <c r="P52" s="60">
        <f t="shared" ref="P52:P53" si="49">SUM(D52:O52)</f>
        <v>542685.96015432104</v>
      </c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  <c r="HP52" s="140"/>
      <c r="HQ52" s="140"/>
      <c r="HR52" s="140"/>
    </row>
    <row r="53" spans="1:243" s="138" customFormat="1" ht="12" customHeight="1">
      <c r="A53" s="97" t="s">
        <v>2085</v>
      </c>
      <c r="B53" s="117" t="s">
        <v>2086</v>
      </c>
      <c r="C53" s="136" t="s">
        <v>35</v>
      </c>
      <c r="D53" s="60">
        <v>41763.11</v>
      </c>
      <c r="E53" s="60">
        <v>39222.449999999997</v>
      </c>
      <c r="F53" s="60">
        <v>33317.75</v>
      </c>
      <c r="G53" s="60">
        <v>15259.64</v>
      </c>
      <c r="H53" s="60">
        <v>22269.35</v>
      </c>
      <c r="I53" s="60">
        <v>21262.95</v>
      </c>
      <c r="J53" s="60">
        <v>28348.92</v>
      </c>
      <c r="K53" s="60">
        <v>23983.537499999999</v>
      </c>
      <c r="L53" s="60">
        <v>24547.976500000001</v>
      </c>
      <c r="M53" s="60">
        <v>25635.40283333333</v>
      </c>
      <c r="N53" s="60">
        <v>24722.305611111104</v>
      </c>
      <c r="O53" s="60">
        <v>24968.561648148145</v>
      </c>
      <c r="P53" s="60">
        <f t="shared" si="49"/>
        <v>325301.95409259258</v>
      </c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  <c r="HP53" s="140"/>
      <c r="HQ53" s="140"/>
      <c r="HR53" s="140"/>
    </row>
    <row r="54" spans="1:243" s="20" customFormat="1" ht="22.5">
      <c r="A54" s="99" t="s">
        <v>2087</v>
      </c>
      <c r="B54" s="116" t="s">
        <v>1546</v>
      </c>
      <c r="C54" s="136"/>
      <c r="D54" s="174">
        <f>SUM(D55+D59+D63+D67)</f>
        <v>1467727.2400000002</v>
      </c>
      <c r="E54" s="174">
        <f t="shared" ref="E54:P54" si="50">SUM(E55+E59+E63+E67)</f>
        <v>1591669.1700000002</v>
      </c>
      <c r="F54" s="174">
        <f t="shared" ref="F54:G54" si="51">SUM(F55+F59+F63+F67)</f>
        <v>1434265.86</v>
      </c>
      <c r="G54" s="174">
        <f t="shared" si="51"/>
        <v>642247.48</v>
      </c>
      <c r="H54" s="174">
        <f t="shared" ref="H54:I54" si="52">SUM(H55+H59+H63+H67)</f>
        <v>1239723.3400000001</v>
      </c>
      <c r="I54" s="174">
        <f t="shared" si="52"/>
        <v>1550351.0299999998</v>
      </c>
      <c r="J54" s="174">
        <f t="shared" ref="J54:O54" si="53">SUM(J55+J59+J63+J67)</f>
        <v>2127586.2500000005</v>
      </c>
      <c r="K54" s="174">
        <f t="shared" si="53"/>
        <v>1796915.773333333</v>
      </c>
      <c r="L54" s="174">
        <f t="shared" si="53"/>
        <v>1471830.351111111</v>
      </c>
      <c r="M54" s="174">
        <f t="shared" si="53"/>
        <v>1474037.0814814812</v>
      </c>
      <c r="N54" s="174">
        <f t="shared" si="53"/>
        <v>1393761.415308642</v>
      </c>
      <c r="O54" s="174">
        <f t="shared" si="53"/>
        <v>1881840.2793004117</v>
      </c>
      <c r="P54" s="174">
        <f t="shared" si="50"/>
        <v>18071955.270534977</v>
      </c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</row>
    <row r="55" spans="1:243" s="137" customFormat="1" ht="22.5">
      <c r="A55" s="99" t="s">
        <v>2088</v>
      </c>
      <c r="B55" s="116" t="s">
        <v>2089</v>
      </c>
      <c r="C55" s="136"/>
      <c r="D55" s="174">
        <f t="shared" ref="D55:I55" si="54">SUM(D56:D58)</f>
        <v>1466853.28</v>
      </c>
      <c r="E55" s="174">
        <f t="shared" si="54"/>
        <v>1590795.21</v>
      </c>
      <c r="F55" s="174">
        <f t="shared" si="54"/>
        <v>1432670.68</v>
      </c>
      <c r="G55" s="174">
        <f t="shared" si="54"/>
        <v>642094.74</v>
      </c>
      <c r="H55" s="174">
        <f t="shared" si="54"/>
        <v>1238849.3799999999</v>
      </c>
      <c r="I55" s="174">
        <f t="shared" si="54"/>
        <v>1549461.7799999998</v>
      </c>
      <c r="J55" s="174">
        <f t="shared" ref="J55:O55" si="55">SUM(J56:J58)</f>
        <v>2126581.5300000003</v>
      </c>
      <c r="K55" s="174">
        <f t="shared" si="55"/>
        <v>1795993.1299999997</v>
      </c>
      <c r="L55" s="174">
        <f t="shared" si="55"/>
        <v>1470891.48</v>
      </c>
      <c r="M55" s="174">
        <f t="shared" si="55"/>
        <v>1473081.67</v>
      </c>
      <c r="N55" s="174">
        <f t="shared" si="55"/>
        <v>1392822.44</v>
      </c>
      <c r="O55" s="174">
        <f t="shared" si="55"/>
        <v>1880895.86</v>
      </c>
      <c r="P55" s="174">
        <f t="shared" ref="P55" si="56">SUM(P56:P58)</f>
        <v>18060991.18</v>
      </c>
      <c r="HS55" s="138"/>
      <c r="HT55" s="138"/>
      <c r="HU55" s="138"/>
      <c r="HV55" s="138"/>
      <c r="HW55" s="138"/>
      <c r="HX55" s="138"/>
      <c r="HY55" s="138"/>
      <c r="HZ55" s="138"/>
      <c r="IA55" s="138"/>
      <c r="IB55" s="138"/>
      <c r="IC55" s="138"/>
      <c r="ID55" s="138"/>
      <c r="IE55" s="138"/>
      <c r="IF55" s="138"/>
      <c r="IG55" s="138"/>
      <c r="IH55" s="138"/>
      <c r="II55" s="138"/>
    </row>
    <row r="56" spans="1:243" s="138" customFormat="1">
      <c r="A56" s="97" t="s">
        <v>2090</v>
      </c>
      <c r="B56" s="117" t="s">
        <v>2091</v>
      </c>
      <c r="C56" s="136" t="s">
        <v>29</v>
      </c>
      <c r="D56" s="60">
        <v>880111.97</v>
      </c>
      <c r="E56" s="60">
        <v>954477.11</v>
      </c>
      <c r="F56" s="60">
        <v>859602.4</v>
      </c>
      <c r="G56" s="60">
        <v>385256.84</v>
      </c>
      <c r="H56" s="60">
        <v>743309.64</v>
      </c>
      <c r="I56" s="60">
        <v>929677.04</v>
      </c>
      <c r="J56" s="60">
        <v>1275948.8999999999</v>
      </c>
      <c r="K56" s="60">
        <v>1077595.8779999998</v>
      </c>
      <c r="L56" s="60">
        <v>882534.88799999992</v>
      </c>
      <c r="M56" s="60">
        <v>883849.00199999998</v>
      </c>
      <c r="N56" s="60">
        <v>835693.46399999992</v>
      </c>
      <c r="O56" s="60">
        <v>1128537.5160000001</v>
      </c>
      <c r="P56" s="60">
        <f>SUM(D56:O56)</f>
        <v>10836594.648</v>
      </c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0"/>
      <c r="GA56" s="140"/>
      <c r="GB56" s="140"/>
      <c r="GC56" s="140"/>
      <c r="GD56" s="140"/>
      <c r="GE56" s="140"/>
      <c r="GF56" s="140"/>
      <c r="GG56" s="140"/>
      <c r="GH56" s="140"/>
      <c r="GI56" s="140"/>
      <c r="GJ56" s="140"/>
      <c r="GK56" s="140"/>
      <c r="GL56" s="140"/>
      <c r="GM56" s="140"/>
      <c r="GN56" s="140"/>
      <c r="GO56" s="140"/>
      <c r="GP56" s="140"/>
      <c r="GQ56" s="140"/>
      <c r="GR56" s="140"/>
      <c r="GS56" s="140"/>
      <c r="GT56" s="140"/>
      <c r="GU56" s="140"/>
      <c r="GV56" s="140"/>
      <c r="GW56" s="140"/>
      <c r="GX56" s="140"/>
      <c r="GY56" s="140"/>
      <c r="GZ56" s="140"/>
      <c r="HA56" s="140"/>
      <c r="HB56" s="140"/>
      <c r="HC56" s="140"/>
      <c r="HD56" s="140"/>
      <c r="HE56" s="140"/>
      <c r="HF56" s="140"/>
      <c r="HG56" s="140"/>
      <c r="HH56" s="140"/>
      <c r="HI56" s="140"/>
      <c r="HJ56" s="140"/>
      <c r="HK56" s="140"/>
      <c r="HL56" s="140"/>
      <c r="HM56" s="140"/>
      <c r="HN56" s="140"/>
      <c r="HO56" s="140"/>
      <c r="HP56" s="140"/>
      <c r="HQ56" s="140"/>
      <c r="HR56" s="140"/>
    </row>
    <row r="57" spans="1:243" s="138" customFormat="1">
      <c r="A57" s="97" t="s">
        <v>2092</v>
      </c>
      <c r="B57" s="117" t="s">
        <v>2093</v>
      </c>
      <c r="C57" s="136" t="s">
        <v>32</v>
      </c>
      <c r="D57" s="60">
        <v>366713.65</v>
      </c>
      <c r="E57" s="60">
        <v>397699.25</v>
      </c>
      <c r="F57" s="60">
        <v>358168.06</v>
      </c>
      <c r="G57" s="60">
        <v>160523.85999999999</v>
      </c>
      <c r="H57" s="60">
        <v>309712.53999999998</v>
      </c>
      <c r="I57" s="60">
        <v>387365.86</v>
      </c>
      <c r="J57" s="60">
        <v>531645.93000000005</v>
      </c>
      <c r="K57" s="60">
        <v>448998.28249999997</v>
      </c>
      <c r="L57" s="60">
        <v>367722.87</v>
      </c>
      <c r="M57" s="60">
        <v>368270.41749999998</v>
      </c>
      <c r="N57" s="60">
        <v>348205.61</v>
      </c>
      <c r="O57" s="60">
        <v>470223.96500000003</v>
      </c>
      <c r="P57" s="60">
        <f t="shared" ref="P57:P62" si="57">SUM(D57:O57)</f>
        <v>4515250.2949999999</v>
      </c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140"/>
      <c r="GN57" s="140"/>
      <c r="GO57" s="140"/>
      <c r="GP57" s="140"/>
      <c r="GQ57" s="140"/>
      <c r="GR57" s="140"/>
      <c r="GS57" s="140"/>
      <c r="GT57" s="140"/>
      <c r="GU57" s="140"/>
      <c r="GV57" s="140"/>
      <c r="GW57" s="140"/>
      <c r="GX57" s="140"/>
      <c r="GY57" s="140"/>
      <c r="GZ57" s="140"/>
      <c r="HA57" s="140"/>
      <c r="HB57" s="140"/>
      <c r="HC57" s="140"/>
      <c r="HD57" s="140"/>
      <c r="HE57" s="140"/>
      <c r="HF57" s="140"/>
      <c r="HG57" s="140"/>
      <c r="HH57" s="140"/>
      <c r="HI57" s="140"/>
      <c r="HJ57" s="140"/>
      <c r="HK57" s="140"/>
      <c r="HL57" s="140"/>
      <c r="HM57" s="140"/>
      <c r="HN57" s="140"/>
      <c r="HO57" s="140"/>
      <c r="HP57" s="140"/>
      <c r="HQ57" s="140"/>
      <c r="HR57" s="140"/>
    </row>
    <row r="58" spans="1:243" s="138" customFormat="1">
      <c r="A58" s="97" t="s">
        <v>2094</v>
      </c>
      <c r="B58" s="117" t="s">
        <v>2095</v>
      </c>
      <c r="C58" s="136" t="s">
        <v>35</v>
      </c>
      <c r="D58" s="60">
        <v>220027.66</v>
      </c>
      <c r="E58" s="60">
        <v>238618.85</v>
      </c>
      <c r="F58" s="60">
        <v>214900.22</v>
      </c>
      <c r="G58" s="60">
        <v>96314.04</v>
      </c>
      <c r="H58" s="60">
        <v>185827.20000000001</v>
      </c>
      <c r="I58" s="60">
        <v>232418.88</v>
      </c>
      <c r="J58" s="60">
        <v>318986.7</v>
      </c>
      <c r="K58" s="60">
        <v>269398.96949999995</v>
      </c>
      <c r="L58" s="60">
        <v>220633.72199999998</v>
      </c>
      <c r="M58" s="60">
        <v>220962.25049999999</v>
      </c>
      <c r="N58" s="60">
        <v>208923.36599999998</v>
      </c>
      <c r="O58" s="60">
        <v>282134.37900000002</v>
      </c>
      <c r="P58" s="60">
        <f t="shared" si="57"/>
        <v>2709146.2370000002</v>
      </c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0"/>
      <c r="FP58" s="140"/>
      <c r="FQ58" s="140"/>
      <c r="FR58" s="140"/>
      <c r="FS58" s="140"/>
      <c r="FT58" s="140"/>
      <c r="FU58" s="140"/>
      <c r="FV58" s="140"/>
      <c r="FW58" s="140"/>
      <c r="FX58" s="140"/>
      <c r="FY58" s="140"/>
      <c r="FZ58" s="140"/>
      <c r="GA58" s="140"/>
      <c r="GB58" s="140"/>
      <c r="GC58" s="140"/>
      <c r="GD58" s="140"/>
      <c r="GE58" s="140"/>
      <c r="GF58" s="140"/>
      <c r="GG58" s="140"/>
      <c r="GH58" s="140"/>
      <c r="GI58" s="140"/>
      <c r="GJ58" s="140"/>
      <c r="GK58" s="140"/>
      <c r="GL58" s="140"/>
      <c r="GM58" s="140"/>
      <c r="GN58" s="140"/>
      <c r="GO58" s="140"/>
      <c r="GP58" s="140"/>
      <c r="GQ58" s="140"/>
      <c r="GR58" s="140"/>
      <c r="GS58" s="140"/>
      <c r="GT58" s="140"/>
      <c r="GU58" s="140"/>
      <c r="GV58" s="140"/>
      <c r="GW58" s="140"/>
      <c r="GX58" s="140"/>
      <c r="GY58" s="140"/>
      <c r="GZ58" s="140"/>
      <c r="HA58" s="140"/>
      <c r="HB58" s="140"/>
      <c r="HC58" s="140"/>
      <c r="HD58" s="140"/>
      <c r="HE58" s="140"/>
      <c r="HF58" s="140"/>
      <c r="HG58" s="140"/>
      <c r="HH58" s="140"/>
      <c r="HI58" s="140"/>
      <c r="HJ58" s="140"/>
      <c r="HK58" s="140"/>
      <c r="HL58" s="140"/>
      <c r="HM58" s="140"/>
      <c r="HN58" s="140"/>
      <c r="HO58" s="140"/>
      <c r="HP58" s="140"/>
      <c r="HQ58" s="140"/>
      <c r="HR58" s="140"/>
    </row>
    <row r="59" spans="1:243" s="138" customFormat="1" ht="22.5" hidden="1">
      <c r="A59" s="97" t="s">
        <v>2096</v>
      </c>
      <c r="B59" s="116" t="s">
        <v>2097</v>
      </c>
      <c r="C59" s="136"/>
      <c r="D59" s="60">
        <f t="shared" ref="D59:J59" si="58">SUM(D60:D62)</f>
        <v>0</v>
      </c>
      <c r="E59" s="60">
        <f t="shared" si="58"/>
        <v>0</v>
      </c>
      <c r="F59" s="60">
        <f t="shared" si="58"/>
        <v>0</v>
      </c>
      <c r="G59" s="60">
        <f t="shared" si="58"/>
        <v>0</v>
      </c>
      <c r="H59" s="60">
        <f t="shared" si="58"/>
        <v>0</v>
      </c>
      <c r="I59" s="60">
        <f t="shared" si="58"/>
        <v>0</v>
      </c>
      <c r="J59" s="60">
        <f t="shared" si="58"/>
        <v>0</v>
      </c>
      <c r="K59" s="60"/>
      <c r="L59" s="60"/>
      <c r="M59" s="60"/>
      <c r="N59" s="60"/>
      <c r="O59" s="60"/>
      <c r="P59" s="60">
        <f t="shared" ref="P59" si="59">SUM(P60:P62)</f>
        <v>0</v>
      </c>
    </row>
    <row r="60" spans="1:243" s="138" customFormat="1" hidden="1">
      <c r="A60" s="97" t="s">
        <v>2098</v>
      </c>
      <c r="B60" s="117" t="s">
        <v>2099</v>
      </c>
      <c r="C60" s="136" t="s">
        <v>29</v>
      </c>
      <c r="D60" s="60"/>
      <c r="E60" s="60">
        <v>0</v>
      </c>
      <c r="F60" s="60">
        <v>0</v>
      </c>
      <c r="G60" s="60">
        <v>0</v>
      </c>
      <c r="H60" s="60">
        <v>0</v>
      </c>
      <c r="I60" s="60"/>
      <c r="J60" s="60"/>
      <c r="K60" s="60"/>
      <c r="L60" s="60"/>
      <c r="M60" s="60"/>
      <c r="N60" s="60"/>
      <c r="O60" s="60"/>
      <c r="P60" s="60">
        <f t="shared" si="57"/>
        <v>0</v>
      </c>
    </row>
    <row r="61" spans="1:243" s="138" customFormat="1" hidden="1">
      <c r="A61" s="97" t="s">
        <v>2100</v>
      </c>
      <c r="B61" s="117" t="s">
        <v>2101</v>
      </c>
      <c r="C61" s="136" t="s">
        <v>32</v>
      </c>
      <c r="D61" s="60"/>
      <c r="E61" s="60">
        <v>0</v>
      </c>
      <c r="F61" s="60">
        <v>0</v>
      </c>
      <c r="G61" s="60">
        <v>0</v>
      </c>
      <c r="H61" s="60">
        <v>0</v>
      </c>
      <c r="I61" s="60"/>
      <c r="J61" s="60"/>
      <c r="K61" s="60"/>
      <c r="L61" s="60"/>
      <c r="M61" s="60"/>
      <c r="N61" s="60"/>
      <c r="O61" s="60"/>
      <c r="P61" s="60">
        <f t="shared" si="57"/>
        <v>0</v>
      </c>
    </row>
    <row r="62" spans="1:243" s="138" customFormat="1" hidden="1">
      <c r="A62" s="97" t="s">
        <v>2102</v>
      </c>
      <c r="B62" s="117" t="s">
        <v>2103</v>
      </c>
      <c r="C62" s="136" t="s">
        <v>35</v>
      </c>
      <c r="D62" s="60"/>
      <c r="E62" s="60">
        <v>0</v>
      </c>
      <c r="F62" s="60">
        <v>0</v>
      </c>
      <c r="G62" s="60">
        <v>0</v>
      </c>
      <c r="H62" s="60">
        <v>0</v>
      </c>
      <c r="I62" s="60"/>
      <c r="J62" s="60"/>
      <c r="K62" s="60"/>
      <c r="L62" s="60"/>
      <c r="M62" s="60"/>
      <c r="N62" s="60"/>
      <c r="O62" s="60"/>
      <c r="P62" s="60">
        <f t="shared" si="57"/>
        <v>0</v>
      </c>
    </row>
    <row r="63" spans="1:243" s="138" customFormat="1" ht="22.5">
      <c r="A63" s="97" t="s">
        <v>3308</v>
      </c>
      <c r="B63" s="116" t="s">
        <v>3309</v>
      </c>
      <c r="C63" s="136"/>
      <c r="D63" s="60">
        <f t="shared" ref="D63:P63" si="60">SUM(D64:D66)</f>
        <v>594.61999999999989</v>
      </c>
      <c r="E63" s="60">
        <f t="shared" si="60"/>
        <v>594.61999999999989</v>
      </c>
      <c r="F63" s="60">
        <f t="shared" si="60"/>
        <v>1069.1099999999999</v>
      </c>
      <c r="G63" s="60">
        <f t="shared" si="60"/>
        <v>120.13</v>
      </c>
      <c r="H63" s="60">
        <f t="shared" si="60"/>
        <v>594.61999999999989</v>
      </c>
      <c r="I63" s="60">
        <f t="shared" si="60"/>
        <v>594.61999999999989</v>
      </c>
      <c r="J63" s="60">
        <f t="shared" si="60"/>
        <v>693.48</v>
      </c>
      <c r="K63" s="60">
        <f t="shared" si="60"/>
        <v>627.57333333333327</v>
      </c>
      <c r="L63" s="60">
        <f t="shared" si="60"/>
        <v>638.55777777777757</v>
      </c>
      <c r="M63" s="60">
        <f t="shared" si="60"/>
        <v>653.20370370370358</v>
      </c>
      <c r="N63" s="60">
        <f t="shared" si="60"/>
        <v>639.77827160493814</v>
      </c>
      <c r="O63" s="60">
        <f t="shared" si="60"/>
        <v>643.84658436213977</v>
      </c>
      <c r="P63" s="60">
        <f t="shared" si="60"/>
        <v>7464.1596707818917</v>
      </c>
    </row>
    <row r="64" spans="1:243" s="138" customFormat="1">
      <c r="A64" s="97" t="s">
        <v>3310</v>
      </c>
      <c r="B64" s="117" t="s">
        <v>2099</v>
      </c>
      <c r="C64" s="136" t="s">
        <v>29</v>
      </c>
      <c r="D64" s="60">
        <v>356.78</v>
      </c>
      <c r="E64" s="60">
        <v>356.78</v>
      </c>
      <c r="F64" s="60">
        <v>641.48</v>
      </c>
      <c r="G64" s="60">
        <v>72.08</v>
      </c>
      <c r="H64" s="60">
        <v>356.78</v>
      </c>
      <c r="I64" s="60">
        <v>356.78</v>
      </c>
      <c r="J64" s="60">
        <v>416.1</v>
      </c>
      <c r="K64" s="60">
        <v>376.54399999999993</v>
      </c>
      <c r="L64" s="60">
        <v>383.13466666666659</v>
      </c>
      <c r="M64" s="60">
        <v>391.92222222222216</v>
      </c>
      <c r="N64" s="60">
        <v>383.86696296296287</v>
      </c>
      <c r="O64" s="60">
        <v>386.30795061728384</v>
      </c>
      <c r="P64" s="60">
        <f>SUM(D64:O64)</f>
        <v>4478.5558024691354</v>
      </c>
    </row>
    <row r="65" spans="1:243" s="138" customFormat="1">
      <c r="A65" s="97" t="s">
        <v>3311</v>
      </c>
      <c r="B65" s="117" t="s">
        <v>2101</v>
      </c>
      <c r="C65" s="136" t="s">
        <v>32</v>
      </c>
      <c r="D65" s="60">
        <v>148.66</v>
      </c>
      <c r="E65" s="60">
        <v>148.66</v>
      </c>
      <c r="F65" s="60">
        <v>267.29000000000002</v>
      </c>
      <c r="G65" s="60">
        <v>30.03</v>
      </c>
      <c r="H65" s="60">
        <v>148.66</v>
      </c>
      <c r="I65" s="60">
        <v>148.66</v>
      </c>
      <c r="J65" s="60">
        <v>173.38</v>
      </c>
      <c r="K65" s="60">
        <v>156.89333333333332</v>
      </c>
      <c r="L65" s="60">
        <v>159.63944444444442</v>
      </c>
      <c r="M65" s="60">
        <v>163.3009259259259</v>
      </c>
      <c r="N65" s="60">
        <v>159.94456790123454</v>
      </c>
      <c r="O65" s="60">
        <v>160.96164609053494</v>
      </c>
      <c r="P65" s="60">
        <f t="shared" ref="P65:P66" si="61">SUM(D65:O65)</f>
        <v>1866.0799176954729</v>
      </c>
    </row>
    <row r="66" spans="1:243" s="138" customFormat="1">
      <c r="A66" s="97" t="s">
        <v>3312</v>
      </c>
      <c r="B66" s="117" t="s">
        <v>2103</v>
      </c>
      <c r="C66" s="136" t="s">
        <v>35</v>
      </c>
      <c r="D66" s="60">
        <v>89.18</v>
      </c>
      <c r="E66" s="60">
        <v>89.18</v>
      </c>
      <c r="F66" s="60">
        <v>160.34</v>
      </c>
      <c r="G66" s="60">
        <v>18.02</v>
      </c>
      <c r="H66" s="60">
        <v>89.18</v>
      </c>
      <c r="I66" s="60">
        <v>89.18</v>
      </c>
      <c r="J66" s="60">
        <v>104</v>
      </c>
      <c r="K66" s="60">
        <v>94.135999999999981</v>
      </c>
      <c r="L66" s="60">
        <v>95.783666666666647</v>
      </c>
      <c r="M66" s="60">
        <v>97.98055555555554</v>
      </c>
      <c r="N66" s="60">
        <v>95.966740740740718</v>
      </c>
      <c r="O66" s="60">
        <v>96.576987654320959</v>
      </c>
      <c r="P66" s="60">
        <f t="shared" si="61"/>
        <v>1119.5239506172838</v>
      </c>
    </row>
    <row r="67" spans="1:243" s="138" customFormat="1" ht="22.5">
      <c r="A67" s="97" t="s">
        <v>3313</v>
      </c>
      <c r="B67" s="116" t="s">
        <v>3317</v>
      </c>
      <c r="C67" s="136"/>
      <c r="D67" s="60">
        <f t="shared" ref="D67:P67" si="62">SUM(D68:D70)</f>
        <v>279.33999999999997</v>
      </c>
      <c r="E67" s="60">
        <f t="shared" si="62"/>
        <v>279.33999999999997</v>
      </c>
      <c r="F67" s="60">
        <f t="shared" si="62"/>
        <v>526.06999999999994</v>
      </c>
      <c r="G67" s="60">
        <f t="shared" si="62"/>
        <v>32.61</v>
      </c>
      <c r="H67" s="60">
        <f t="shared" si="62"/>
        <v>279.33999999999997</v>
      </c>
      <c r="I67" s="60">
        <f t="shared" si="62"/>
        <v>294.63</v>
      </c>
      <c r="J67" s="60">
        <f t="shared" si="62"/>
        <v>311.24</v>
      </c>
      <c r="K67" s="60">
        <f t="shared" si="62"/>
        <v>295.07</v>
      </c>
      <c r="L67" s="60">
        <f t="shared" si="62"/>
        <v>300.31333333333328</v>
      </c>
      <c r="M67" s="60">
        <f t="shared" si="62"/>
        <v>302.20777777777772</v>
      </c>
      <c r="N67" s="60">
        <f t="shared" si="62"/>
        <v>299.19703703703703</v>
      </c>
      <c r="O67" s="60">
        <f t="shared" si="62"/>
        <v>300.57271604938262</v>
      </c>
      <c r="P67" s="60">
        <f t="shared" si="62"/>
        <v>3499.9308641975304</v>
      </c>
    </row>
    <row r="68" spans="1:243" s="138" customFormat="1">
      <c r="A68" s="97" t="s">
        <v>3314</v>
      </c>
      <c r="B68" s="117" t="s">
        <v>2099</v>
      </c>
      <c r="C68" s="136" t="s">
        <v>29</v>
      </c>
      <c r="D68" s="60">
        <v>167.61</v>
      </c>
      <c r="E68" s="60">
        <v>167.61</v>
      </c>
      <c r="F68" s="60">
        <v>315.64999999999998</v>
      </c>
      <c r="G68" s="60">
        <v>19.57</v>
      </c>
      <c r="H68" s="60">
        <v>167.61</v>
      </c>
      <c r="I68" s="60">
        <v>176.78</v>
      </c>
      <c r="J68" s="60">
        <v>186.75</v>
      </c>
      <c r="K68" s="60">
        <v>177.042</v>
      </c>
      <c r="L68" s="60">
        <v>180.18799999999999</v>
      </c>
      <c r="M68" s="60">
        <v>181.32466666666662</v>
      </c>
      <c r="N68" s="60">
        <v>179.51822222222222</v>
      </c>
      <c r="O68" s="60">
        <v>180.34362962962959</v>
      </c>
      <c r="P68" s="60">
        <f>SUM(D68:O68)</f>
        <v>2099.9965185185183</v>
      </c>
    </row>
    <row r="69" spans="1:243" s="138" customFormat="1">
      <c r="A69" s="97" t="s">
        <v>3315</v>
      </c>
      <c r="B69" s="117" t="s">
        <v>2101</v>
      </c>
      <c r="C69" s="136" t="s">
        <v>32</v>
      </c>
      <c r="D69" s="60">
        <v>69.83</v>
      </c>
      <c r="E69" s="60">
        <v>69.83</v>
      </c>
      <c r="F69" s="60">
        <v>131.51</v>
      </c>
      <c r="G69" s="60">
        <v>8.15</v>
      </c>
      <c r="H69" s="60">
        <v>69.83</v>
      </c>
      <c r="I69" s="60">
        <v>73.66</v>
      </c>
      <c r="J69" s="60">
        <v>77.81</v>
      </c>
      <c r="K69" s="60">
        <v>73.767499999999998</v>
      </c>
      <c r="L69" s="60">
        <v>75.078333333333333</v>
      </c>
      <c r="M69" s="60">
        <v>75.55194444444443</v>
      </c>
      <c r="N69" s="60">
        <v>74.799259259259259</v>
      </c>
      <c r="O69" s="60">
        <v>75.143179012345669</v>
      </c>
      <c r="P69" s="60">
        <f t="shared" ref="P69:P70" si="63">SUM(D69:O69)</f>
        <v>874.96021604938255</v>
      </c>
    </row>
    <row r="70" spans="1:243" s="138" customFormat="1">
      <c r="A70" s="97" t="s">
        <v>3316</v>
      </c>
      <c r="B70" s="117" t="s">
        <v>2103</v>
      </c>
      <c r="C70" s="136" t="s">
        <v>35</v>
      </c>
      <c r="D70" s="60">
        <v>41.9</v>
      </c>
      <c r="E70" s="60">
        <v>41.9</v>
      </c>
      <c r="F70" s="60">
        <v>78.91</v>
      </c>
      <c r="G70" s="60">
        <v>4.8899999999999997</v>
      </c>
      <c r="H70" s="60">
        <v>41.9</v>
      </c>
      <c r="I70" s="60">
        <v>44.19</v>
      </c>
      <c r="J70" s="60">
        <v>46.68</v>
      </c>
      <c r="K70" s="60">
        <v>44.2605</v>
      </c>
      <c r="L70" s="60">
        <v>45.046999999999997</v>
      </c>
      <c r="M70" s="60">
        <v>45.331166666666654</v>
      </c>
      <c r="N70" s="60">
        <v>44.879555555555555</v>
      </c>
      <c r="O70" s="60">
        <v>45.085907407407397</v>
      </c>
      <c r="P70" s="60">
        <f t="shared" si="63"/>
        <v>524.97412962962949</v>
      </c>
    </row>
    <row r="71" spans="1:243" ht="15" customHeight="1">
      <c r="A71" s="99" t="s">
        <v>2104</v>
      </c>
      <c r="B71" s="116" t="s">
        <v>2105</v>
      </c>
      <c r="C71" s="136"/>
      <c r="D71" s="58">
        <f t="shared" ref="D71:O71" si="64">D72</f>
        <v>8321953.9600000009</v>
      </c>
      <c r="E71" s="58">
        <f t="shared" si="64"/>
        <v>5720382.7399999993</v>
      </c>
      <c r="F71" s="58">
        <f t="shared" si="64"/>
        <v>8614631.1799999997</v>
      </c>
      <c r="G71" s="58">
        <f t="shared" si="64"/>
        <v>4516443.3100000005</v>
      </c>
      <c r="H71" s="58">
        <f t="shared" si="64"/>
        <v>4594186.7899999991</v>
      </c>
      <c r="I71" s="58">
        <f t="shared" si="64"/>
        <v>4823339.1100000003</v>
      </c>
      <c r="J71" s="58">
        <f t="shared" si="64"/>
        <v>6210616.3499999996</v>
      </c>
      <c r="K71" s="58">
        <f t="shared" si="64"/>
        <v>5677250.5800000001</v>
      </c>
      <c r="L71" s="58">
        <f t="shared" si="64"/>
        <v>5640284.21</v>
      </c>
      <c r="M71" s="58">
        <f t="shared" si="64"/>
        <v>6247698.2133333329</v>
      </c>
      <c r="N71" s="58">
        <f t="shared" si="64"/>
        <v>5842054.4911111118</v>
      </c>
      <c r="O71" s="58">
        <f t="shared" si="64"/>
        <v>6007619.0948148146</v>
      </c>
      <c r="P71" s="58">
        <f t="shared" ref="P71" si="65">P72</f>
        <v>72216460.02925925</v>
      </c>
    </row>
    <row r="72" spans="1:243" s="20" customFormat="1" ht="15" customHeight="1">
      <c r="A72" s="99" t="s">
        <v>2106</v>
      </c>
      <c r="B72" s="116" t="s">
        <v>110</v>
      </c>
      <c r="C72" s="136"/>
      <c r="D72" s="174">
        <f t="shared" ref="D72:I72" si="66">SUM(D73+D77+D81+D85)</f>
        <v>8321953.9600000009</v>
      </c>
      <c r="E72" s="174">
        <f t="shared" si="66"/>
        <v>5720382.7399999993</v>
      </c>
      <c r="F72" s="174">
        <f t="shared" si="66"/>
        <v>8614631.1799999997</v>
      </c>
      <c r="G72" s="174">
        <f t="shared" si="66"/>
        <v>4516443.3100000005</v>
      </c>
      <c r="H72" s="174">
        <f t="shared" si="66"/>
        <v>4594186.7899999991</v>
      </c>
      <c r="I72" s="174">
        <f t="shared" si="66"/>
        <v>4823339.1100000003</v>
      </c>
      <c r="J72" s="174">
        <f t="shared" ref="J72:O72" si="67">SUM(J73+J77+J81+J85)</f>
        <v>6210616.3499999996</v>
      </c>
      <c r="K72" s="174">
        <f t="shared" si="67"/>
        <v>5677250.5800000001</v>
      </c>
      <c r="L72" s="174">
        <f t="shared" si="67"/>
        <v>5640284.21</v>
      </c>
      <c r="M72" s="174">
        <f t="shared" si="67"/>
        <v>6247698.2133333329</v>
      </c>
      <c r="N72" s="174">
        <f t="shared" si="67"/>
        <v>5842054.4911111118</v>
      </c>
      <c r="O72" s="174">
        <f t="shared" si="67"/>
        <v>6007619.0948148146</v>
      </c>
      <c r="P72" s="174">
        <f t="shared" ref="P72" si="68">SUM(P73+P77+P81+P85)</f>
        <v>72216460.02925925</v>
      </c>
      <c r="HS72" s="106"/>
      <c r="HT72" s="106"/>
      <c r="HU72" s="106"/>
      <c r="HV72" s="106"/>
      <c r="HW72" s="106"/>
      <c r="HX72" s="106"/>
      <c r="HY72" s="106"/>
      <c r="HZ72" s="106"/>
      <c r="IA72" s="106"/>
      <c r="IB72" s="106"/>
      <c r="IC72" s="106"/>
      <c r="ID72" s="106"/>
      <c r="IE72" s="106"/>
      <c r="IF72" s="106"/>
      <c r="IG72" s="106"/>
      <c r="IH72" s="106"/>
      <c r="II72" s="106"/>
    </row>
    <row r="73" spans="1:243" s="137" customFormat="1" ht="15" customHeight="1">
      <c r="A73" s="99" t="s">
        <v>2107</v>
      </c>
      <c r="B73" s="116" t="s">
        <v>2108</v>
      </c>
      <c r="C73" s="136"/>
      <c r="D73" s="174">
        <f t="shared" ref="D73:I73" si="69">SUM(D74:D76)</f>
        <v>6572086.1800000006</v>
      </c>
      <c r="E73" s="174">
        <f t="shared" si="69"/>
        <v>5500268.3399999999</v>
      </c>
      <c r="F73" s="174">
        <f t="shared" si="69"/>
        <v>5343072.2300000004</v>
      </c>
      <c r="G73" s="174">
        <f t="shared" si="69"/>
        <v>4348907.75</v>
      </c>
      <c r="H73" s="174">
        <f t="shared" si="69"/>
        <v>4346929.21</v>
      </c>
      <c r="I73" s="174">
        <f t="shared" si="69"/>
        <v>4583552.25</v>
      </c>
      <c r="J73" s="174">
        <f t="shared" ref="J73:O73" si="70">SUM(J74:J76)</f>
        <v>5911128.1699999999</v>
      </c>
      <c r="K73" s="174">
        <f t="shared" si="70"/>
        <v>5415073.04</v>
      </c>
      <c r="L73" s="174">
        <f t="shared" si="70"/>
        <v>5373133.3499999996</v>
      </c>
      <c r="M73" s="174">
        <f t="shared" si="70"/>
        <v>5971426.0199999996</v>
      </c>
      <c r="N73" s="174">
        <f t="shared" si="70"/>
        <v>5573520.96</v>
      </c>
      <c r="O73" s="174">
        <f t="shared" si="70"/>
        <v>5736966.9000000004</v>
      </c>
      <c r="P73" s="174">
        <f t="shared" ref="P73" si="71">SUM(P74:P76)</f>
        <v>64676064.399999999</v>
      </c>
      <c r="HS73" s="138"/>
      <c r="HT73" s="138"/>
      <c r="HU73" s="138"/>
      <c r="HV73" s="138"/>
      <c r="HW73" s="138"/>
      <c r="HX73" s="138"/>
      <c r="HY73" s="138"/>
      <c r="HZ73" s="138"/>
      <c r="IA73" s="138"/>
      <c r="IB73" s="138"/>
      <c r="IC73" s="138"/>
      <c r="ID73" s="138"/>
      <c r="IE73" s="138"/>
      <c r="IF73" s="138"/>
      <c r="IG73" s="138"/>
      <c r="IH73" s="138"/>
      <c r="II73" s="138"/>
    </row>
    <row r="74" spans="1:243" s="138" customFormat="1">
      <c r="A74" s="97" t="s">
        <v>2109</v>
      </c>
      <c r="B74" s="117" t="s">
        <v>2110</v>
      </c>
      <c r="C74" s="136" t="s">
        <v>29</v>
      </c>
      <c r="D74" s="60">
        <v>3943251.49</v>
      </c>
      <c r="E74" s="60">
        <v>3300160.87</v>
      </c>
      <c r="F74" s="60">
        <v>3205843.04</v>
      </c>
      <c r="G74" s="60">
        <v>2609344.48</v>
      </c>
      <c r="H74" s="60">
        <v>2608157.34</v>
      </c>
      <c r="I74" s="60">
        <v>2750131.2</v>
      </c>
      <c r="J74" s="60">
        <v>3546676.74</v>
      </c>
      <c r="K74" s="60">
        <v>3249043.824</v>
      </c>
      <c r="L74" s="60">
        <v>3223880.01</v>
      </c>
      <c r="M74" s="60">
        <v>3582855.6119999997</v>
      </c>
      <c r="N74" s="60">
        <v>3344112.5759999999</v>
      </c>
      <c r="O74" s="60">
        <v>3442180.14</v>
      </c>
      <c r="P74" s="60">
        <f>SUM(D74:O74)</f>
        <v>38805637.322000004</v>
      </c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</row>
    <row r="75" spans="1:243" s="138" customFormat="1" ht="14.25" customHeight="1">
      <c r="A75" s="97" t="s">
        <v>2111</v>
      </c>
      <c r="B75" s="117" t="s">
        <v>2112</v>
      </c>
      <c r="C75" s="136" t="s">
        <v>32</v>
      </c>
      <c r="D75" s="60">
        <v>1643021.74</v>
      </c>
      <c r="E75" s="60">
        <v>1375067.25</v>
      </c>
      <c r="F75" s="60">
        <v>1335768.25</v>
      </c>
      <c r="G75" s="60">
        <v>1087227.1000000001</v>
      </c>
      <c r="H75" s="60">
        <v>1086732.45</v>
      </c>
      <c r="I75" s="60">
        <v>1145888.2</v>
      </c>
      <c r="J75" s="60">
        <v>1477782.19</v>
      </c>
      <c r="K75" s="60">
        <v>1353768.26</v>
      </c>
      <c r="L75" s="60">
        <v>1343283.3374999999</v>
      </c>
      <c r="M75" s="60">
        <v>1492856.5049999999</v>
      </c>
      <c r="N75" s="60">
        <v>1393380.24</v>
      </c>
      <c r="O75" s="60">
        <v>1434241.7250000001</v>
      </c>
      <c r="P75" s="60">
        <f t="shared" ref="P75:P76" si="72">SUM(D75:O75)</f>
        <v>16169017.247499999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  <c r="FI75" s="140"/>
      <c r="FJ75" s="140"/>
      <c r="FK75" s="140"/>
      <c r="FL75" s="140"/>
      <c r="FM75" s="140"/>
      <c r="FN75" s="140"/>
      <c r="FO75" s="140"/>
      <c r="FP75" s="140"/>
      <c r="FQ75" s="140"/>
      <c r="FR75" s="140"/>
      <c r="FS75" s="140"/>
      <c r="FT75" s="140"/>
      <c r="FU75" s="140"/>
      <c r="FV75" s="140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</row>
    <row r="76" spans="1:243" s="138" customFormat="1">
      <c r="A76" s="97" t="s">
        <v>2113</v>
      </c>
      <c r="B76" s="117" t="s">
        <v>2114</v>
      </c>
      <c r="C76" s="136" t="s">
        <v>35</v>
      </c>
      <c r="D76" s="60">
        <v>985812.95</v>
      </c>
      <c r="E76" s="60">
        <v>825040.22</v>
      </c>
      <c r="F76" s="60">
        <v>801460.94</v>
      </c>
      <c r="G76" s="60">
        <v>652336.17000000004</v>
      </c>
      <c r="H76" s="60">
        <v>652039.42000000004</v>
      </c>
      <c r="I76" s="60">
        <v>687532.85</v>
      </c>
      <c r="J76" s="60">
        <v>886669.24</v>
      </c>
      <c r="K76" s="60">
        <v>812260.95600000001</v>
      </c>
      <c r="L76" s="60">
        <v>805970.00249999994</v>
      </c>
      <c r="M76" s="60">
        <v>895713.90299999993</v>
      </c>
      <c r="N76" s="60">
        <v>836028.14399999997</v>
      </c>
      <c r="O76" s="60">
        <v>860545.03500000003</v>
      </c>
      <c r="P76" s="60">
        <f t="shared" si="72"/>
        <v>9701409.8305000011</v>
      </c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0"/>
      <c r="FK76" s="140"/>
      <c r="FL76" s="140"/>
      <c r="FM76" s="140"/>
      <c r="FN76" s="140"/>
      <c r="FO76" s="140"/>
      <c r="FP76" s="140"/>
      <c r="FQ76" s="140"/>
      <c r="FR76" s="140"/>
      <c r="FS76" s="140"/>
      <c r="FT76" s="140"/>
      <c r="FU76" s="140"/>
      <c r="FV76" s="140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</row>
    <row r="77" spans="1:243" s="138" customFormat="1" ht="16.5" customHeight="1">
      <c r="A77" s="99" t="s">
        <v>2115</v>
      </c>
      <c r="B77" s="116" t="s">
        <v>2116</v>
      </c>
      <c r="C77" s="136"/>
      <c r="D77" s="58">
        <f t="shared" ref="D77:P77" si="73">SUM(D78:D80)</f>
        <v>72677.86</v>
      </c>
      <c r="E77" s="58">
        <f t="shared" si="73"/>
        <v>51364.06</v>
      </c>
      <c r="F77" s="58">
        <f t="shared" si="73"/>
        <v>47772.73</v>
      </c>
      <c r="G77" s="58">
        <f t="shared" si="73"/>
        <v>59808.189999999995</v>
      </c>
      <c r="H77" s="58">
        <f t="shared" si="73"/>
        <v>61702.810000000005</v>
      </c>
      <c r="I77" s="58">
        <f t="shared" si="73"/>
        <v>46917.500000000007</v>
      </c>
      <c r="J77" s="58">
        <f t="shared" si="73"/>
        <v>57597.8</v>
      </c>
      <c r="K77" s="58">
        <f t="shared" si="73"/>
        <v>55406.036666666674</v>
      </c>
      <c r="L77" s="58">
        <f t="shared" si="73"/>
        <v>53307.112222222233</v>
      </c>
      <c r="M77" s="58">
        <f t="shared" si="73"/>
        <v>55436.982962962968</v>
      </c>
      <c r="N77" s="58">
        <f t="shared" si="73"/>
        <v>54716.710617283963</v>
      </c>
      <c r="O77" s="58">
        <f t="shared" si="73"/>
        <v>54486.935267489716</v>
      </c>
      <c r="P77" s="58">
        <f t="shared" si="73"/>
        <v>671194.72773662559</v>
      </c>
    </row>
    <row r="78" spans="1:243" s="138" customFormat="1">
      <c r="A78" s="97" t="s">
        <v>2117</v>
      </c>
      <c r="B78" s="117" t="s">
        <v>2118</v>
      </c>
      <c r="C78" s="136" t="s">
        <v>29</v>
      </c>
      <c r="D78" s="60">
        <v>43606.55</v>
      </c>
      <c r="E78" s="60">
        <v>30818.13</v>
      </c>
      <c r="F78" s="60">
        <v>28663.360000000001</v>
      </c>
      <c r="G78" s="60">
        <v>35884.699999999997</v>
      </c>
      <c r="H78" s="60">
        <v>37021.440000000002</v>
      </c>
      <c r="I78" s="60">
        <v>28150.240000000002</v>
      </c>
      <c r="J78" s="60">
        <v>34558.51</v>
      </c>
      <c r="K78" s="60">
        <v>33243.622000000003</v>
      </c>
      <c r="L78" s="60">
        <v>31984.267333333337</v>
      </c>
      <c r="M78" s="60">
        <v>33262.189777777778</v>
      </c>
      <c r="N78" s="60">
        <v>32830.026370370375</v>
      </c>
      <c r="O78" s="60">
        <v>32692.161160493833</v>
      </c>
      <c r="P78" s="60">
        <f>SUM(D78:O78)</f>
        <v>402715.19664197532</v>
      </c>
    </row>
    <row r="79" spans="1:243" s="138" customFormat="1">
      <c r="A79" s="97" t="s">
        <v>2119</v>
      </c>
      <c r="B79" s="117" t="s">
        <v>2120</v>
      </c>
      <c r="C79" s="136" t="s">
        <v>32</v>
      </c>
      <c r="D79" s="60">
        <v>18169.7</v>
      </c>
      <c r="E79" s="60">
        <v>12841.26</v>
      </c>
      <c r="F79" s="60">
        <v>11943.41</v>
      </c>
      <c r="G79" s="60">
        <v>14952.2</v>
      </c>
      <c r="H79" s="60">
        <v>15425.97</v>
      </c>
      <c r="I79" s="60">
        <v>11729.64</v>
      </c>
      <c r="J79" s="60">
        <v>14399.61</v>
      </c>
      <c r="K79" s="60">
        <v>13851.509166666669</v>
      </c>
      <c r="L79" s="60">
        <v>13326.778055555558</v>
      </c>
      <c r="M79" s="60">
        <v>13859.245740740742</v>
      </c>
      <c r="N79" s="60">
        <v>13679.177654320991</v>
      </c>
      <c r="O79" s="60">
        <v>13621.733816872431</v>
      </c>
      <c r="P79" s="60">
        <f t="shared" ref="P79:P80" si="74">SUM(D79:O79)</f>
        <v>167800.23443415639</v>
      </c>
    </row>
    <row r="80" spans="1:243" s="138" customFormat="1">
      <c r="A80" s="97" t="s">
        <v>2121</v>
      </c>
      <c r="B80" s="117" t="s">
        <v>2122</v>
      </c>
      <c r="C80" s="136" t="s">
        <v>35</v>
      </c>
      <c r="D80" s="60">
        <v>10901.61</v>
      </c>
      <c r="E80" s="60">
        <v>7704.67</v>
      </c>
      <c r="F80" s="60">
        <v>7165.96</v>
      </c>
      <c r="G80" s="60">
        <v>8971.2900000000009</v>
      </c>
      <c r="H80" s="60">
        <v>9255.4</v>
      </c>
      <c r="I80" s="60">
        <v>7037.62</v>
      </c>
      <c r="J80" s="60">
        <v>8639.68</v>
      </c>
      <c r="K80" s="60">
        <v>8310.9055000000008</v>
      </c>
      <c r="L80" s="60">
        <v>7996.0668333333342</v>
      </c>
      <c r="M80" s="60">
        <v>8315.5474444444444</v>
      </c>
      <c r="N80" s="60">
        <v>8207.5065925925937</v>
      </c>
      <c r="O80" s="60">
        <v>8173.0402901234584</v>
      </c>
      <c r="P80" s="60">
        <f t="shared" si="74"/>
        <v>100679.29666049383</v>
      </c>
    </row>
    <row r="81" spans="1:243" s="138" customFormat="1" ht="22.5">
      <c r="A81" s="99" t="s">
        <v>2123</v>
      </c>
      <c r="B81" s="116" t="s">
        <v>2124</v>
      </c>
      <c r="C81" s="136"/>
      <c r="D81" s="58">
        <f t="shared" ref="D81:P81" si="75">SUM(D82:D84)</f>
        <v>1427924.5799999998</v>
      </c>
      <c r="E81" s="58">
        <f t="shared" si="75"/>
        <v>116007.38</v>
      </c>
      <c r="F81" s="58">
        <f t="shared" si="75"/>
        <v>1254521.8</v>
      </c>
      <c r="G81" s="58">
        <f t="shared" si="75"/>
        <v>74836.789999999994</v>
      </c>
      <c r="H81" s="58">
        <f t="shared" si="75"/>
        <v>126890.85</v>
      </c>
      <c r="I81" s="58">
        <f t="shared" si="75"/>
        <v>136404.82</v>
      </c>
      <c r="J81" s="58">
        <f t="shared" si="75"/>
        <v>170995.83</v>
      </c>
      <c r="K81" s="58">
        <f t="shared" si="75"/>
        <v>144763.83333333334</v>
      </c>
      <c r="L81" s="58">
        <f t="shared" si="75"/>
        <v>150721.49444444443</v>
      </c>
      <c r="M81" s="58">
        <f t="shared" si="75"/>
        <v>155493.71925925926</v>
      </c>
      <c r="N81" s="58">
        <f t="shared" si="75"/>
        <v>150326.34901234569</v>
      </c>
      <c r="O81" s="58">
        <f t="shared" si="75"/>
        <v>152180.52090534978</v>
      </c>
      <c r="P81" s="58">
        <f t="shared" si="75"/>
        <v>4061067.9669547328</v>
      </c>
    </row>
    <row r="82" spans="1:243" s="138" customFormat="1">
      <c r="A82" s="97" t="s">
        <v>2125</v>
      </c>
      <c r="B82" s="117" t="s">
        <v>2126</v>
      </c>
      <c r="C82" s="136" t="s">
        <v>29</v>
      </c>
      <c r="D82" s="60">
        <v>856754.8</v>
      </c>
      <c r="E82" s="60">
        <v>69604.41</v>
      </c>
      <c r="F82" s="60">
        <v>752712.8</v>
      </c>
      <c r="G82" s="60">
        <v>44902.05</v>
      </c>
      <c r="H82" s="60">
        <v>76134.34</v>
      </c>
      <c r="I82" s="60">
        <v>81842.740000000005</v>
      </c>
      <c r="J82" s="60">
        <v>102597.55</v>
      </c>
      <c r="K82" s="60">
        <v>86858.3</v>
      </c>
      <c r="L82" s="60">
        <v>90432.896666666667</v>
      </c>
      <c r="M82" s="60">
        <v>93296.231555555554</v>
      </c>
      <c r="N82" s="60">
        <v>90195.809407407403</v>
      </c>
      <c r="O82" s="60">
        <v>91308.31254320986</v>
      </c>
      <c r="P82" s="60">
        <f>SUM(D82:O82)</f>
        <v>2436640.2401728397</v>
      </c>
    </row>
    <row r="83" spans="1:243" s="138" customFormat="1">
      <c r="A83" s="97" t="s">
        <v>2127</v>
      </c>
      <c r="B83" s="117" t="s">
        <v>2128</v>
      </c>
      <c r="C83" s="136" t="s">
        <v>32</v>
      </c>
      <c r="D83" s="60">
        <v>356982.87</v>
      </c>
      <c r="E83" s="60">
        <v>29003.03</v>
      </c>
      <c r="F83" s="60">
        <v>313632.27</v>
      </c>
      <c r="G83" s="60">
        <v>18709.98</v>
      </c>
      <c r="H83" s="60">
        <v>31724.58</v>
      </c>
      <c r="I83" s="60">
        <v>34102.239999999998</v>
      </c>
      <c r="J83" s="60">
        <v>42750.5</v>
      </c>
      <c r="K83" s="60">
        <v>36190.958333333336</v>
      </c>
      <c r="L83" s="60">
        <v>37680.373611111114</v>
      </c>
      <c r="M83" s="60">
        <v>38873.429814814815</v>
      </c>
      <c r="N83" s="60">
        <v>37581.587253086422</v>
      </c>
      <c r="O83" s="60">
        <v>38045.130226337445</v>
      </c>
      <c r="P83" s="60">
        <f t="shared" ref="P83:P84" si="76">SUM(D83:O83)</f>
        <v>1015276.9492386831</v>
      </c>
    </row>
    <row r="84" spans="1:243" s="138" customFormat="1">
      <c r="A84" s="97" t="s">
        <v>2129</v>
      </c>
      <c r="B84" s="117" t="s">
        <v>2130</v>
      </c>
      <c r="C84" s="136" t="s">
        <v>35</v>
      </c>
      <c r="D84" s="60">
        <v>214186.91</v>
      </c>
      <c r="E84" s="60">
        <v>17399.939999999999</v>
      </c>
      <c r="F84" s="60">
        <v>188176.73</v>
      </c>
      <c r="G84" s="60">
        <v>11224.76</v>
      </c>
      <c r="H84" s="60">
        <v>19031.93</v>
      </c>
      <c r="I84" s="60">
        <v>20459.84</v>
      </c>
      <c r="J84" s="60">
        <v>25647.78</v>
      </c>
      <c r="K84" s="60">
        <v>21714.575000000001</v>
      </c>
      <c r="L84" s="60">
        <v>22608.224166666667</v>
      </c>
      <c r="M84" s="60">
        <v>23324.057888888889</v>
      </c>
      <c r="N84" s="60">
        <v>22548.952351851851</v>
      </c>
      <c r="O84" s="60">
        <v>22827.078135802465</v>
      </c>
      <c r="P84" s="60">
        <f t="shared" si="76"/>
        <v>609150.77754320984</v>
      </c>
    </row>
    <row r="85" spans="1:243" s="138" customFormat="1" ht="22.5">
      <c r="A85" s="99" t="s">
        <v>2131</v>
      </c>
      <c r="B85" s="116" t="s">
        <v>2132</v>
      </c>
      <c r="C85" s="136"/>
      <c r="D85" s="58">
        <f t="shared" ref="D85:P85" si="77">SUM(D86:D88)</f>
        <v>249265.34000000003</v>
      </c>
      <c r="E85" s="58">
        <f t="shared" si="77"/>
        <v>52742.96</v>
      </c>
      <c r="F85" s="58">
        <f t="shared" si="77"/>
        <v>1969264.42</v>
      </c>
      <c r="G85" s="58">
        <f t="shared" si="77"/>
        <v>32890.58</v>
      </c>
      <c r="H85" s="58">
        <f t="shared" si="77"/>
        <v>58663.919999999991</v>
      </c>
      <c r="I85" s="58">
        <f t="shared" si="77"/>
        <v>56464.54</v>
      </c>
      <c r="J85" s="58">
        <f t="shared" si="77"/>
        <v>70894.55</v>
      </c>
      <c r="K85" s="58">
        <f t="shared" si="77"/>
        <v>62007.67</v>
      </c>
      <c r="L85" s="58">
        <f t="shared" si="77"/>
        <v>63122.253333333327</v>
      </c>
      <c r="M85" s="58">
        <f t="shared" si="77"/>
        <v>65341.4911111111</v>
      </c>
      <c r="N85" s="58">
        <f t="shared" si="77"/>
        <v>63490.471481481472</v>
      </c>
      <c r="O85" s="58">
        <f t="shared" si="77"/>
        <v>63984.738641975309</v>
      </c>
      <c r="P85" s="58">
        <f t="shared" si="77"/>
        <v>2808132.9345679013</v>
      </c>
    </row>
    <row r="86" spans="1:243" s="138" customFormat="1">
      <c r="A86" s="97" t="s">
        <v>2133</v>
      </c>
      <c r="B86" s="117" t="s">
        <v>2134</v>
      </c>
      <c r="C86" s="136" t="s">
        <v>29</v>
      </c>
      <c r="D86" s="60">
        <v>149560.1</v>
      </c>
      <c r="E86" s="60">
        <v>31645.78</v>
      </c>
      <c r="F86" s="60">
        <v>1181558.8</v>
      </c>
      <c r="G86" s="60">
        <v>19734.41</v>
      </c>
      <c r="H86" s="60">
        <v>35198.589999999997</v>
      </c>
      <c r="I86" s="60">
        <v>33878.870000000003</v>
      </c>
      <c r="J86" s="60">
        <v>42537.07</v>
      </c>
      <c r="K86" s="60">
        <v>37204.601999999999</v>
      </c>
      <c r="L86" s="60">
        <v>37873.351999999999</v>
      </c>
      <c r="M86" s="60">
        <v>39204.89466666666</v>
      </c>
      <c r="N86" s="60">
        <v>38094.282888888883</v>
      </c>
      <c r="O86" s="60">
        <v>38390.843185185186</v>
      </c>
      <c r="P86" s="60">
        <f>SUM(D86:O86)</f>
        <v>1684881.594740741</v>
      </c>
    </row>
    <row r="87" spans="1:243" s="138" customFormat="1">
      <c r="A87" s="97" t="s">
        <v>2135</v>
      </c>
      <c r="B87" s="117" t="s">
        <v>2136</v>
      </c>
      <c r="C87" s="136" t="s">
        <v>32</v>
      </c>
      <c r="D87" s="60">
        <v>62320.13</v>
      </c>
      <c r="E87" s="60">
        <v>13187.76</v>
      </c>
      <c r="F87" s="60">
        <v>492318.5</v>
      </c>
      <c r="G87" s="60">
        <v>8224.06</v>
      </c>
      <c r="H87" s="60">
        <v>14668.48</v>
      </c>
      <c r="I87" s="60">
        <v>14117.96</v>
      </c>
      <c r="J87" s="60">
        <v>17726.240000000002</v>
      </c>
      <c r="K87" s="60">
        <v>15501.917500000001</v>
      </c>
      <c r="L87" s="60">
        <v>15780.563333333334</v>
      </c>
      <c r="M87" s="60">
        <v>16335.372777777777</v>
      </c>
      <c r="N87" s="60">
        <v>15872.61787037037</v>
      </c>
      <c r="O87" s="60">
        <v>15996.184660493827</v>
      </c>
      <c r="P87" s="60">
        <f t="shared" ref="P87:P88" si="78">SUM(D87:O87)</f>
        <v>702049.78614197532</v>
      </c>
    </row>
    <row r="88" spans="1:243" s="138" customFormat="1">
      <c r="A88" s="97" t="s">
        <v>2137</v>
      </c>
      <c r="B88" s="117" t="s">
        <v>2138</v>
      </c>
      <c r="C88" s="136" t="s">
        <v>35</v>
      </c>
      <c r="D88" s="60">
        <v>37385.11</v>
      </c>
      <c r="E88" s="60">
        <v>7909.42</v>
      </c>
      <c r="F88" s="60">
        <v>295387.12</v>
      </c>
      <c r="G88" s="60">
        <v>4932.1099999999997</v>
      </c>
      <c r="H88" s="60">
        <v>8796.85</v>
      </c>
      <c r="I88" s="60">
        <v>8467.7099999999991</v>
      </c>
      <c r="J88" s="60">
        <v>10631.24</v>
      </c>
      <c r="K88" s="60">
        <v>9301.1504999999997</v>
      </c>
      <c r="L88" s="60">
        <v>9468.3379999999997</v>
      </c>
      <c r="M88" s="60">
        <v>9801.2236666666649</v>
      </c>
      <c r="N88" s="60">
        <v>9523.5707222222209</v>
      </c>
      <c r="O88" s="60">
        <v>9597.7107962962964</v>
      </c>
      <c r="P88" s="60">
        <f t="shared" si="78"/>
        <v>421201.55368518515</v>
      </c>
    </row>
    <row r="89" spans="1:243" ht="14.25" customHeight="1">
      <c r="A89" s="125" t="s">
        <v>2139</v>
      </c>
      <c r="B89" s="126" t="s">
        <v>119</v>
      </c>
      <c r="C89" s="131"/>
      <c r="D89" s="128">
        <f t="shared" ref="D89:P89" si="79">D90</f>
        <v>7692447.3000000007</v>
      </c>
      <c r="E89" s="128">
        <f t="shared" si="79"/>
        <v>1938549.0299999998</v>
      </c>
      <c r="F89" s="128">
        <f t="shared" si="79"/>
        <v>1659461.7800000003</v>
      </c>
      <c r="G89" s="128">
        <f t="shared" si="79"/>
        <v>590704.44000000006</v>
      </c>
      <c r="H89" s="128">
        <f t="shared" si="79"/>
        <v>695093.5</v>
      </c>
      <c r="I89" s="128">
        <f t="shared" si="79"/>
        <v>993632.62</v>
      </c>
      <c r="J89" s="128">
        <f t="shared" si="79"/>
        <v>831976.19</v>
      </c>
      <c r="K89" s="128">
        <f t="shared" si="79"/>
        <v>881165.16666666686</v>
      </c>
      <c r="L89" s="128">
        <f t="shared" si="79"/>
        <v>902522.77888888889</v>
      </c>
      <c r="M89" s="128">
        <f t="shared" si="79"/>
        <v>871311.08518518519</v>
      </c>
      <c r="N89" s="128">
        <f t="shared" si="79"/>
        <v>872199.67691358028</v>
      </c>
      <c r="O89" s="128">
        <f t="shared" si="79"/>
        <v>877677.84699588479</v>
      </c>
      <c r="P89" s="128">
        <f t="shared" si="79"/>
        <v>18806741.414650209</v>
      </c>
    </row>
    <row r="90" spans="1:243" s="20" customFormat="1" ht="13.5" customHeight="1">
      <c r="A90" s="99" t="s">
        <v>2172</v>
      </c>
      <c r="B90" s="116" t="s">
        <v>2173</v>
      </c>
      <c r="C90" s="136"/>
      <c r="D90" s="58">
        <f t="shared" ref="D90:P90" si="80">D91+D134</f>
        <v>7692447.3000000007</v>
      </c>
      <c r="E90" s="58">
        <f t="shared" si="80"/>
        <v>1938549.0299999998</v>
      </c>
      <c r="F90" s="58">
        <f t="shared" ref="F90:G90" si="81">F91+F134</f>
        <v>1659461.7800000003</v>
      </c>
      <c r="G90" s="58">
        <f t="shared" si="81"/>
        <v>590704.44000000006</v>
      </c>
      <c r="H90" s="58">
        <f t="shared" ref="H90:O90" si="82">H91+H134</f>
        <v>695093.5</v>
      </c>
      <c r="I90" s="58">
        <f t="shared" si="82"/>
        <v>993632.62</v>
      </c>
      <c r="J90" s="58">
        <f t="shared" si="82"/>
        <v>831976.19</v>
      </c>
      <c r="K90" s="58">
        <f t="shared" si="82"/>
        <v>881165.16666666686</v>
      </c>
      <c r="L90" s="58">
        <f t="shared" si="82"/>
        <v>902522.77888888889</v>
      </c>
      <c r="M90" s="58">
        <f t="shared" si="82"/>
        <v>871311.08518518519</v>
      </c>
      <c r="N90" s="58">
        <f t="shared" si="82"/>
        <v>872199.67691358028</v>
      </c>
      <c r="O90" s="58">
        <f t="shared" si="82"/>
        <v>877677.84699588479</v>
      </c>
      <c r="P90" s="58">
        <f t="shared" si="80"/>
        <v>18806741.414650209</v>
      </c>
      <c r="HS90" s="106"/>
      <c r="HT90" s="106"/>
      <c r="HU90" s="106"/>
      <c r="HV90" s="106"/>
      <c r="HW90" s="106"/>
      <c r="HX90" s="106"/>
      <c r="HY90" s="106"/>
      <c r="HZ90" s="106"/>
      <c r="IA90" s="106"/>
      <c r="IB90" s="106"/>
      <c r="IC90" s="106"/>
      <c r="ID90" s="106"/>
      <c r="IE90" s="106"/>
      <c r="IF90" s="106"/>
      <c r="IG90" s="106"/>
      <c r="IH90" s="106"/>
      <c r="II90" s="106"/>
    </row>
    <row r="91" spans="1:243" s="138" customFormat="1" ht="14.25" customHeight="1">
      <c r="A91" s="99" t="s">
        <v>2174</v>
      </c>
      <c r="B91" s="116" t="s">
        <v>2175</v>
      </c>
      <c r="C91" s="136"/>
      <c r="D91" s="58">
        <f t="shared" ref="D91:P91" si="83">D92+D97</f>
        <v>685715.39000000013</v>
      </c>
      <c r="E91" s="58">
        <f t="shared" si="83"/>
        <v>953988.46</v>
      </c>
      <c r="F91" s="58">
        <f t="shared" ref="F91:G91" si="84">F92+F97</f>
        <v>895178.08000000007</v>
      </c>
      <c r="G91" s="58">
        <f t="shared" si="84"/>
        <v>169508.75000000003</v>
      </c>
      <c r="H91" s="58">
        <f t="shared" ref="H91:O91" si="85">H92+H97</f>
        <v>196354.20999999996</v>
      </c>
      <c r="I91" s="58">
        <f t="shared" si="85"/>
        <v>492237.67000000004</v>
      </c>
      <c r="J91" s="58">
        <f t="shared" si="85"/>
        <v>322799.33999999997</v>
      </c>
      <c r="K91" s="58">
        <f t="shared" si="85"/>
        <v>378061.4700000002</v>
      </c>
      <c r="L91" s="58">
        <f t="shared" si="85"/>
        <v>397964.28</v>
      </c>
      <c r="M91" s="58">
        <f t="shared" si="85"/>
        <v>365698.07</v>
      </c>
      <c r="N91" s="58">
        <f t="shared" si="85"/>
        <v>367774.60666666669</v>
      </c>
      <c r="O91" s="58">
        <f t="shared" si="85"/>
        <v>372812.31888888893</v>
      </c>
      <c r="P91" s="58">
        <f t="shared" si="83"/>
        <v>5598092.6455555558</v>
      </c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0"/>
      <c r="DE91" s="140"/>
      <c r="DF91" s="140"/>
      <c r="DG91" s="140"/>
      <c r="DH91" s="140"/>
      <c r="DI91" s="140"/>
      <c r="DJ91" s="140"/>
      <c r="DK91" s="140"/>
      <c r="DL91" s="140"/>
      <c r="DM91" s="140"/>
      <c r="DN91" s="140"/>
      <c r="DO91" s="140"/>
      <c r="DP91" s="140"/>
      <c r="DQ91" s="140"/>
      <c r="DR91" s="140"/>
      <c r="DS91" s="140"/>
      <c r="DT91" s="140"/>
      <c r="DU91" s="140"/>
      <c r="DV91" s="140"/>
      <c r="DW91" s="140"/>
      <c r="DX91" s="140"/>
      <c r="DY91" s="140"/>
      <c r="DZ91" s="140"/>
      <c r="EA91" s="140"/>
      <c r="EB91" s="140"/>
      <c r="EC91" s="140"/>
      <c r="ED91" s="140"/>
      <c r="EE91" s="140"/>
      <c r="EF91" s="140"/>
      <c r="EG91" s="140"/>
      <c r="EH91" s="140"/>
      <c r="EI91" s="140"/>
      <c r="EJ91" s="140"/>
      <c r="EK91" s="140"/>
      <c r="EL91" s="140"/>
      <c r="EM91" s="140"/>
      <c r="EN91" s="140"/>
      <c r="EO91" s="140"/>
      <c r="EP91" s="140"/>
      <c r="EQ91" s="140"/>
      <c r="ER91" s="140"/>
      <c r="ES91" s="140"/>
      <c r="ET91" s="140"/>
      <c r="EU91" s="140"/>
      <c r="EV91" s="140"/>
      <c r="EW91" s="140"/>
      <c r="EX91" s="140"/>
      <c r="EY91" s="140"/>
      <c r="EZ91" s="140"/>
      <c r="FA91" s="140"/>
      <c r="FB91" s="140"/>
      <c r="FC91" s="140"/>
      <c r="FD91" s="140"/>
      <c r="FE91" s="140"/>
      <c r="FF91" s="140"/>
      <c r="FG91" s="140"/>
      <c r="FH91" s="140"/>
      <c r="FI91" s="140"/>
      <c r="FJ91" s="140"/>
      <c r="FK91" s="140"/>
      <c r="FL91" s="140"/>
      <c r="FM91" s="140"/>
      <c r="FN91" s="140"/>
      <c r="FO91" s="140"/>
      <c r="FP91" s="140"/>
      <c r="FQ91" s="140"/>
      <c r="FR91" s="140"/>
      <c r="FS91" s="140"/>
      <c r="FT91" s="140"/>
      <c r="FU91" s="140"/>
      <c r="FV91" s="140"/>
      <c r="FW91" s="140"/>
      <c r="FX91" s="140"/>
      <c r="FY91" s="140"/>
      <c r="FZ91" s="140"/>
      <c r="GA91" s="140"/>
      <c r="GB91" s="140"/>
      <c r="GC91" s="140"/>
      <c r="GD91" s="140"/>
      <c r="GE91" s="140"/>
      <c r="GF91" s="140"/>
      <c r="GG91" s="140"/>
      <c r="GH91" s="140"/>
      <c r="GI91" s="140"/>
      <c r="GJ91" s="140"/>
      <c r="GK91" s="140"/>
      <c r="GL91" s="140"/>
      <c r="GM91" s="140"/>
      <c r="GN91" s="140"/>
      <c r="GO91" s="140"/>
      <c r="GP91" s="140"/>
      <c r="GQ91" s="140"/>
      <c r="GR91" s="140"/>
      <c r="GS91" s="140"/>
      <c r="GT91" s="140"/>
      <c r="GU91" s="140"/>
      <c r="GV91" s="140"/>
      <c r="GW91" s="140"/>
      <c r="GX91" s="140"/>
      <c r="GY91" s="140"/>
      <c r="GZ91" s="140"/>
      <c r="HA91" s="140"/>
      <c r="HB91" s="140"/>
      <c r="HC91" s="140"/>
      <c r="HD91" s="140"/>
      <c r="HE91" s="140"/>
      <c r="HF91" s="140"/>
      <c r="HG91" s="140"/>
      <c r="HH91" s="140"/>
      <c r="HI91" s="140"/>
      <c r="HJ91" s="140"/>
      <c r="HK91" s="140"/>
      <c r="HL91" s="140"/>
      <c r="HM91" s="140"/>
      <c r="HN91" s="140"/>
      <c r="HO91" s="140"/>
      <c r="HP91" s="140"/>
      <c r="HQ91" s="140"/>
      <c r="HR91" s="140"/>
    </row>
    <row r="92" spans="1:243" s="137" customFormat="1" ht="11.25" customHeight="1">
      <c r="A92" s="99" t="s">
        <v>2176</v>
      </c>
      <c r="B92" s="116" t="s">
        <v>124</v>
      </c>
      <c r="C92" s="136"/>
      <c r="D92" s="58">
        <f t="shared" ref="D92:P92" si="86">SUM(D93:D96)</f>
        <v>78196.289999999994</v>
      </c>
      <c r="E92" s="58">
        <f t="shared" si="86"/>
        <v>79360.469999999987</v>
      </c>
      <c r="F92" s="58">
        <f t="shared" ref="F92:G92" si="87">SUM(F93:F96)</f>
        <v>60740.159999999996</v>
      </c>
      <c r="G92" s="58">
        <f t="shared" si="87"/>
        <v>17348.53</v>
      </c>
      <c r="H92" s="58">
        <f t="shared" ref="H92:O92" si="88">SUM(H93:H96)</f>
        <v>17377.64</v>
      </c>
      <c r="I92" s="58">
        <f t="shared" si="88"/>
        <v>25736.229999999996</v>
      </c>
      <c r="J92" s="58">
        <f t="shared" si="88"/>
        <v>50270.339999999989</v>
      </c>
      <c r="K92" s="58">
        <f t="shared" si="88"/>
        <v>72059.133333333331</v>
      </c>
      <c r="L92" s="58">
        <f t="shared" si="88"/>
        <v>49620.02111111112</v>
      </c>
      <c r="M92" s="58">
        <f t="shared" si="88"/>
        <v>56739.538148148153</v>
      </c>
      <c r="N92" s="58">
        <f t="shared" si="88"/>
        <v>46672.897530864197</v>
      </c>
      <c r="O92" s="58">
        <f t="shared" si="88"/>
        <v>46677.485596707826</v>
      </c>
      <c r="P92" s="58">
        <f t="shared" si="86"/>
        <v>600798.73572016449</v>
      </c>
      <c r="HS92" s="138"/>
      <c r="HT92" s="138"/>
      <c r="HU92" s="138"/>
      <c r="HV92" s="138"/>
      <c r="HW92" s="138"/>
      <c r="HX92" s="138"/>
      <c r="HY92" s="138"/>
      <c r="HZ92" s="138"/>
      <c r="IA92" s="138"/>
      <c r="IB92" s="138"/>
      <c r="IC92" s="138"/>
      <c r="ID92" s="138"/>
      <c r="IE92" s="138"/>
      <c r="IF92" s="138"/>
      <c r="IG92" s="138"/>
      <c r="IH92" s="138"/>
      <c r="II92" s="138"/>
    </row>
    <row r="93" spans="1:243" s="137" customFormat="1" ht="13.5" customHeight="1">
      <c r="A93" s="97" t="s">
        <v>2177</v>
      </c>
      <c r="B93" s="117" t="s">
        <v>2178</v>
      </c>
      <c r="C93" s="139" t="s">
        <v>123</v>
      </c>
      <c r="D93" s="60">
        <v>74665.149999999994</v>
      </c>
      <c r="E93" s="60">
        <v>71516.95</v>
      </c>
      <c r="F93" s="60">
        <v>54959.81</v>
      </c>
      <c r="G93" s="60">
        <v>15756.64</v>
      </c>
      <c r="H93" s="60">
        <v>15601.17</v>
      </c>
      <c r="I93" s="60">
        <v>24474.76</v>
      </c>
      <c r="J93" s="60">
        <v>48330.879999999997</v>
      </c>
      <c r="K93" s="60">
        <v>70400</v>
      </c>
      <c r="L93" s="60">
        <v>48000</v>
      </c>
      <c r="M93" s="60">
        <v>55000</v>
      </c>
      <c r="N93" s="60">
        <v>45000</v>
      </c>
      <c r="O93" s="60">
        <v>45000</v>
      </c>
      <c r="P93" s="60">
        <f>SUM(D93:O93)</f>
        <v>568705.36</v>
      </c>
      <c r="HS93" s="138"/>
      <c r="HT93" s="138"/>
      <c r="HU93" s="138"/>
      <c r="HV93" s="138"/>
      <c r="HW93" s="138"/>
      <c r="HX93" s="138"/>
      <c r="HY93" s="138"/>
      <c r="HZ93" s="138"/>
      <c r="IA93" s="138"/>
      <c r="IB93" s="138"/>
      <c r="IC93" s="138"/>
      <c r="ID93" s="138"/>
      <c r="IE93" s="138"/>
      <c r="IF93" s="138"/>
      <c r="IG93" s="138"/>
      <c r="IH93" s="138"/>
      <c r="II93" s="138"/>
    </row>
    <row r="94" spans="1:243" ht="18">
      <c r="A94" s="97" t="s">
        <v>2179</v>
      </c>
      <c r="B94" s="117" t="s">
        <v>2180</v>
      </c>
      <c r="C94" s="139" t="s">
        <v>123</v>
      </c>
      <c r="D94" s="60">
        <v>681.27</v>
      </c>
      <c r="E94" s="60">
        <v>304.64999999999998</v>
      </c>
      <c r="F94" s="60">
        <v>534.25</v>
      </c>
      <c r="G94" s="60">
        <v>216.28</v>
      </c>
      <c r="H94" s="60">
        <v>143.08000000000001</v>
      </c>
      <c r="I94" s="60">
        <v>300.17</v>
      </c>
      <c r="J94" s="60">
        <v>344.31</v>
      </c>
      <c r="K94" s="60">
        <v>262.52</v>
      </c>
      <c r="L94" s="60">
        <v>302.33333333333331</v>
      </c>
      <c r="M94" s="60">
        <v>303.05444444444441</v>
      </c>
      <c r="N94" s="60">
        <v>289.30259259259259</v>
      </c>
      <c r="O94" s="60">
        <v>298.23012345679012</v>
      </c>
      <c r="P94" s="60">
        <f t="shared" ref="P94:P96" si="89">SUM(D94:O94)</f>
        <v>3979.4504938271602</v>
      </c>
    </row>
    <row r="95" spans="1:243">
      <c r="A95" s="97" t="s">
        <v>2181</v>
      </c>
      <c r="B95" s="117" t="s">
        <v>2182</v>
      </c>
      <c r="C95" s="139" t="s">
        <v>123</v>
      </c>
      <c r="D95" s="60">
        <v>2101.19</v>
      </c>
      <c r="E95" s="60">
        <v>5843.44</v>
      </c>
      <c r="F95" s="60">
        <v>3807.77</v>
      </c>
      <c r="G95" s="60">
        <v>906.44</v>
      </c>
      <c r="H95" s="60">
        <v>1244.1199999999999</v>
      </c>
      <c r="I95" s="60">
        <v>565.19000000000005</v>
      </c>
      <c r="J95" s="60">
        <v>1297.8800000000001</v>
      </c>
      <c r="K95" s="60">
        <v>1035.73</v>
      </c>
      <c r="L95" s="60">
        <v>966.26666666666677</v>
      </c>
      <c r="M95" s="60">
        <v>1099.9588888888891</v>
      </c>
      <c r="N95" s="60">
        <v>1033.9851851851854</v>
      </c>
      <c r="O95" s="60">
        <v>1033.4035802469136</v>
      </c>
      <c r="P95" s="60">
        <f t="shared" si="89"/>
        <v>20935.374320987656</v>
      </c>
    </row>
    <row r="96" spans="1:243" ht="18">
      <c r="A96" s="97" t="s">
        <v>2183</v>
      </c>
      <c r="B96" s="117" t="s">
        <v>2184</v>
      </c>
      <c r="C96" s="139" t="s">
        <v>123</v>
      </c>
      <c r="D96" s="60">
        <v>748.68</v>
      </c>
      <c r="E96" s="60">
        <v>1695.43</v>
      </c>
      <c r="F96" s="60">
        <v>1438.33</v>
      </c>
      <c r="G96" s="60">
        <v>469.17</v>
      </c>
      <c r="H96" s="60">
        <v>389.27</v>
      </c>
      <c r="I96" s="60">
        <v>396.11</v>
      </c>
      <c r="J96" s="60">
        <v>297.27</v>
      </c>
      <c r="K96" s="60">
        <v>360.88333333333338</v>
      </c>
      <c r="L96" s="60">
        <v>351.42111111111109</v>
      </c>
      <c r="M96" s="60">
        <v>336.52481481481482</v>
      </c>
      <c r="N96" s="60">
        <v>349.60975308641974</v>
      </c>
      <c r="O96" s="60">
        <v>345.8518930041152</v>
      </c>
      <c r="P96" s="60">
        <f t="shared" si="89"/>
        <v>7178.5509053497926</v>
      </c>
    </row>
    <row r="97" spans="1:243">
      <c r="A97" s="99" t="s">
        <v>2185</v>
      </c>
      <c r="B97" s="116" t="s">
        <v>2186</v>
      </c>
      <c r="C97" s="136"/>
      <c r="D97" s="58">
        <f t="shared" ref="D97:P97" si="90">SUM(D98+D107+D116+D125)</f>
        <v>607519.10000000009</v>
      </c>
      <c r="E97" s="58">
        <f t="shared" si="90"/>
        <v>874627.99</v>
      </c>
      <c r="F97" s="58">
        <f t="shared" ref="F97:G97" si="91">SUM(F98+F107+F116+F125)</f>
        <v>834437.92</v>
      </c>
      <c r="G97" s="58">
        <f t="shared" si="91"/>
        <v>152160.22000000003</v>
      </c>
      <c r="H97" s="58">
        <f t="shared" ref="H97:I97" si="92">SUM(H98+H107+H116+H125)</f>
        <v>178976.56999999998</v>
      </c>
      <c r="I97" s="58">
        <f t="shared" si="92"/>
        <v>466501.44000000006</v>
      </c>
      <c r="J97" s="58">
        <f t="shared" ref="J97:O97" si="93">SUM(J98+J107+J116+J125)</f>
        <v>272529</v>
      </c>
      <c r="K97" s="58">
        <f t="shared" si="93"/>
        <v>306002.33666666684</v>
      </c>
      <c r="L97" s="58">
        <f t="shared" si="93"/>
        <v>348344.25888888893</v>
      </c>
      <c r="M97" s="58">
        <f t="shared" si="93"/>
        <v>308958.53185185185</v>
      </c>
      <c r="N97" s="58">
        <f t="shared" si="93"/>
        <v>321101.70913580252</v>
      </c>
      <c r="O97" s="58">
        <f t="shared" si="93"/>
        <v>326134.83329218108</v>
      </c>
      <c r="P97" s="58">
        <f t="shared" si="90"/>
        <v>4997293.9098353917</v>
      </c>
    </row>
    <row r="98" spans="1:243" ht="22.5">
      <c r="A98" s="99" t="s">
        <v>2187</v>
      </c>
      <c r="B98" s="116" t="s">
        <v>2188</v>
      </c>
      <c r="C98" s="136"/>
      <c r="D98" s="58">
        <f t="shared" ref="D98:P98" si="94">SUM(D99:D106)</f>
        <v>502461.98000000004</v>
      </c>
      <c r="E98" s="58">
        <f t="shared" si="94"/>
        <v>707412.88</v>
      </c>
      <c r="F98" s="58">
        <f t="shared" ref="F98:G98" si="95">SUM(F99:F106)</f>
        <v>726975.99</v>
      </c>
      <c r="G98" s="58">
        <f t="shared" si="95"/>
        <v>123782.49</v>
      </c>
      <c r="H98" s="58">
        <f t="shared" ref="H98:I98" si="96">SUM(H99:H106)</f>
        <v>142830.75999999998</v>
      </c>
      <c r="I98" s="58">
        <f t="shared" si="96"/>
        <v>425997.10000000003</v>
      </c>
      <c r="J98" s="58">
        <f t="shared" ref="J98:O98" si="97">SUM(J99:J106)</f>
        <v>232372.55000000002</v>
      </c>
      <c r="K98" s="58">
        <f t="shared" si="97"/>
        <v>267066.80333333346</v>
      </c>
      <c r="L98" s="58">
        <f t="shared" si="97"/>
        <v>308478.81777777785</v>
      </c>
      <c r="M98" s="58">
        <f t="shared" si="97"/>
        <v>269306.05703703704</v>
      </c>
      <c r="N98" s="58">
        <f t="shared" si="97"/>
        <v>281617.22604938276</v>
      </c>
      <c r="O98" s="58">
        <f t="shared" si="97"/>
        <v>286467.36695473251</v>
      </c>
      <c r="P98" s="58">
        <f t="shared" si="94"/>
        <v>4274770.0211522635</v>
      </c>
    </row>
    <row r="99" spans="1:243">
      <c r="A99" s="97" t="s">
        <v>2189</v>
      </c>
      <c r="B99" s="117" t="s">
        <v>127</v>
      </c>
      <c r="C99" s="139" t="s">
        <v>126</v>
      </c>
      <c r="D99" s="60">
        <v>33420.120000000003</v>
      </c>
      <c r="E99" s="60">
        <v>12360.43</v>
      </c>
      <c r="F99" s="60">
        <v>27188.720000000001</v>
      </c>
      <c r="G99" s="60">
        <v>8667.0499999999993</v>
      </c>
      <c r="H99" s="60">
        <v>10309.56</v>
      </c>
      <c r="I99" s="60">
        <v>7249.38</v>
      </c>
      <c r="J99" s="60">
        <v>9177.75</v>
      </c>
      <c r="K99" s="60">
        <v>8912.23</v>
      </c>
      <c r="L99" s="60">
        <v>8446.4533333333329</v>
      </c>
      <c r="M99" s="60">
        <v>8845.4777777777781</v>
      </c>
      <c r="N99" s="60">
        <v>8734.7203703703708</v>
      </c>
      <c r="O99" s="60">
        <v>8675.5504938271606</v>
      </c>
      <c r="P99" s="60">
        <f t="shared" ref="P99:P100" si="98">SUM(D99:O99)</f>
        <v>151987.44197530864</v>
      </c>
    </row>
    <row r="100" spans="1:243" s="20" customFormat="1" ht="13.5" customHeight="1">
      <c r="A100" s="97" t="s">
        <v>2190</v>
      </c>
      <c r="B100" s="117" t="s">
        <v>1551</v>
      </c>
      <c r="C100" s="139" t="s">
        <v>29</v>
      </c>
      <c r="D100" s="60">
        <v>335138.65000000002</v>
      </c>
      <c r="E100" s="60">
        <v>484319.45</v>
      </c>
      <c r="F100" s="60">
        <v>515742.62</v>
      </c>
      <c r="G100" s="60">
        <v>70722.44</v>
      </c>
      <c r="H100" s="60">
        <v>51835.519999999997</v>
      </c>
      <c r="I100" s="60">
        <v>312153.33</v>
      </c>
      <c r="J100" s="60">
        <v>121254.85</v>
      </c>
      <c r="K100" s="60">
        <v>161747.90000000002</v>
      </c>
      <c r="L100" s="60">
        <v>198385.36000000002</v>
      </c>
      <c r="M100" s="60">
        <v>160462.70333333334</v>
      </c>
      <c r="N100" s="60">
        <v>173531.9877777778</v>
      </c>
      <c r="O100" s="60">
        <v>177460.01703703706</v>
      </c>
      <c r="P100" s="60">
        <f t="shared" si="98"/>
        <v>2762754.828148148</v>
      </c>
      <c r="HS100" s="106"/>
      <c r="HT100" s="106"/>
      <c r="HU100" s="106"/>
      <c r="HV100" s="106"/>
      <c r="HW100" s="106"/>
      <c r="HX100" s="106"/>
      <c r="HY100" s="106"/>
      <c r="HZ100" s="106"/>
      <c r="IA100" s="106"/>
      <c r="IB100" s="106"/>
      <c r="IC100" s="106"/>
      <c r="ID100" s="106"/>
      <c r="IE100" s="106"/>
      <c r="IF100" s="106"/>
      <c r="IG100" s="106"/>
      <c r="IH100" s="106"/>
      <c r="II100" s="106"/>
    </row>
    <row r="101" spans="1:243" s="107" customFormat="1">
      <c r="A101" s="97" t="s">
        <v>2191</v>
      </c>
      <c r="B101" s="117" t="s">
        <v>131</v>
      </c>
      <c r="C101" s="139" t="s">
        <v>29</v>
      </c>
      <c r="D101" s="60">
        <v>23010.99</v>
      </c>
      <c r="E101" s="60">
        <v>23682.87</v>
      </c>
      <c r="F101" s="60">
        <v>16440.189999999999</v>
      </c>
      <c r="G101" s="60">
        <v>4520.9799999999996</v>
      </c>
      <c r="H101" s="60">
        <v>12515.01</v>
      </c>
      <c r="I101" s="60">
        <v>13577.79</v>
      </c>
      <c r="J101" s="60">
        <v>15616.18</v>
      </c>
      <c r="K101" s="60">
        <v>13902.993333333334</v>
      </c>
      <c r="L101" s="60">
        <v>14365.654444444444</v>
      </c>
      <c r="M101" s="60">
        <v>14628.275925925926</v>
      </c>
      <c r="N101" s="60">
        <v>14298.974567901234</v>
      </c>
      <c r="O101" s="60">
        <v>14430.968312757201</v>
      </c>
      <c r="P101" s="60">
        <f>SUM(D101:O101)</f>
        <v>180990.87658436212</v>
      </c>
      <c r="HS101" s="106"/>
      <c r="HT101" s="106"/>
      <c r="HU101" s="106"/>
      <c r="HV101" s="106"/>
      <c r="HW101" s="106"/>
      <c r="HX101" s="106"/>
      <c r="HY101" s="106"/>
      <c r="HZ101" s="106"/>
      <c r="IA101" s="106"/>
      <c r="IB101" s="106"/>
      <c r="IC101" s="106"/>
      <c r="ID101" s="106"/>
      <c r="IE101" s="106"/>
      <c r="IF101" s="106"/>
      <c r="IG101" s="106"/>
      <c r="IH101" s="106"/>
      <c r="II101" s="106"/>
    </row>
    <row r="102" spans="1:243" s="107" customFormat="1">
      <c r="A102" s="97" t="s">
        <v>2192</v>
      </c>
      <c r="B102" s="117" t="s">
        <v>133</v>
      </c>
      <c r="C102" s="139" t="s">
        <v>29</v>
      </c>
      <c r="D102" s="60">
        <v>171.58</v>
      </c>
      <c r="E102" s="60">
        <v>127.38</v>
      </c>
      <c r="F102" s="60">
        <v>124.15</v>
      </c>
      <c r="G102" s="60">
        <v>61.02</v>
      </c>
      <c r="H102" s="60">
        <v>24.23</v>
      </c>
      <c r="I102" s="60">
        <v>111</v>
      </c>
      <c r="J102" s="60">
        <v>62.67</v>
      </c>
      <c r="K102" s="60">
        <v>65.966666666666654</v>
      </c>
      <c r="L102" s="60">
        <v>79.878888888888881</v>
      </c>
      <c r="M102" s="60">
        <v>69.505185185185169</v>
      </c>
      <c r="N102" s="60">
        <v>71.783580246913573</v>
      </c>
      <c r="O102" s="60">
        <v>73.722551440329212</v>
      </c>
      <c r="P102" s="60">
        <f t="shared" ref="P102:P106" si="99">SUM(D102:O102)</f>
        <v>1042.8868724279835</v>
      </c>
      <c r="HS102" s="106"/>
      <c r="HT102" s="106"/>
      <c r="HU102" s="106"/>
      <c r="HV102" s="106"/>
      <c r="HW102" s="106"/>
      <c r="HX102" s="106"/>
      <c r="HY102" s="106"/>
      <c r="HZ102" s="106"/>
      <c r="IA102" s="106"/>
      <c r="IB102" s="106"/>
      <c r="IC102" s="106"/>
      <c r="ID102" s="106"/>
      <c r="IE102" s="106"/>
      <c r="IF102" s="106"/>
      <c r="IG102" s="106"/>
      <c r="IH102" s="106"/>
      <c r="II102" s="106"/>
    </row>
    <row r="103" spans="1:243" s="107" customFormat="1">
      <c r="A103" s="97" t="s">
        <v>2193</v>
      </c>
      <c r="B103" s="117" t="s">
        <v>135</v>
      </c>
      <c r="C103" s="139" t="s">
        <v>29</v>
      </c>
      <c r="D103" s="60">
        <v>34801.58</v>
      </c>
      <c r="E103" s="60">
        <v>123676.82</v>
      </c>
      <c r="F103" s="60">
        <v>105581.15</v>
      </c>
      <c r="G103" s="60">
        <v>19049.25</v>
      </c>
      <c r="H103" s="60">
        <v>30459.919999999998</v>
      </c>
      <c r="I103" s="60">
        <v>42592.62</v>
      </c>
      <c r="J103" s="60">
        <v>24514.59</v>
      </c>
      <c r="K103" s="60">
        <v>32522.376666666667</v>
      </c>
      <c r="L103" s="60">
        <v>33209.862222222226</v>
      </c>
      <c r="M103" s="60">
        <v>30082.276296296299</v>
      </c>
      <c r="N103" s="60">
        <v>31938.171728395067</v>
      </c>
      <c r="O103" s="60">
        <v>31743.436748971199</v>
      </c>
      <c r="P103" s="60">
        <f t="shared" si="99"/>
        <v>540172.05366255145</v>
      </c>
      <c r="HS103" s="106"/>
      <c r="HT103" s="106"/>
      <c r="HU103" s="106"/>
      <c r="HV103" s="106"/>
      <c r="HW103" s="106"/>
      <c r="HX103" s="106"/>
      <c r="HY103" s="106"/>
      <c r="HZ103" s="106"/>
      <c r="IA103" s="106"/>
      <c r="IB103" s="106"/>
      <c r="IC103" s="106"/>
      <c r="ID103" s="106"/>
      <c r="IE103" s="106"/>
      <c r="IF103" s="106"/>
      <c r="IG103" s="106"/>
      <c r="IH103" s="106"/>
      <c r="II103" s="106"/>
    </row>
    <row r="104" spans="1:243" s="107" customFormat="1">
      <c r="A104" s="97" t="s">
        <v>2194</v>
      </c>
      <c r="B104" s="117" t="s">
        <v>1552</v>
      </c>
      <c r="C104" s="139" t="s">
        <v>139</v>
      </c>
      <c r="D104" s="60">
        <v>70936.179999999993</v>
      </c>
      <c r="E104" s="60">
        <v>60089.39</v>
      </c>
      <c r="F104" s="60">
        <v>59839.3</v>
      </c>
      <c r="G104" s="60">
        <v>17412.89</v>
      </c>
      <c r="H104" s="60">
        <v>34825.769999999997</v>
      </c>
      <c r="I104" s="60">
        <v>47894.080000000002</v>
      </c>
      <c r="J104" s="60">
        <v>59729.440000000002</v>
      </c>
      <c r="K104" s="60">
        <v>47483.096666666672</v>
      </c>
      <c r="L104" s="60">
        <v>51702.205555555556</v>
      </c>
      <c r="M104" s="60">
        <v>52971.580740740748</v>
      </c>
      <c r="N104" s="60">
        <v>50718.960987654333</v>
      </c>
      <c r="O104" s="60">
        <v>51797.582427983551</v>
      </c>
      <c r="P104" s="60">
        <f t="shared" si="99"/>
        <v>605400.47637860081</v>
      </c>
      <c r="HS104" s="106"/>
      <c r="HT104" s="106"/>
      <c r="HU104" s="106"/>
      <c r="HV104" s="106"/>
      <c r="HW104" s="106"/>
      <c r="HX104" s="106"/>
      <c r="HY104" s="106"/>
      <c r="HZ104" s="106"/>
      <c r="IA104" s="106"/>
      <c r="IB104" s="106"/>
      <c r="IC104" s="106"/>
      <c r="ID104" s="106"/>
      <c r="IE104" s="106"/>
      <c r="IF104" s="106"/>
      <c r="IG104" s="106"/>
      <c r="IH104" s="106"/>
      <c r="II104" s="106"/>
    </row>
    <row r="105" spans="1:243" s="107" customFormat="1">
      <c r="A105" s="97" t="s">
        <v>2195</v>
      </c>
      <c r="B105" s="117" t="s">
        <v>142</v>
      </c>
      <c r="C105" s="139" t="s">
        <v>29</v>
      </c>
      <c r="D105" s="60">
        <v>1237.68</v>
      </c>
      <c r="E105" s="60">
        <v>469.26</v>
      </c>
      <c r="F105" s="60">
        <v>462.42</v>
      </c>
      <c r="G105" s="60">
        <v>224.37</v>
      </c>
      <c r="H105" s="60">
        <v>0</v>
      </c>
      <c r="I105" s="60">
        <v>78.209999999999994</v>
      </c>
      <c r="J105" s="60">
        <v>156.41999999999999</v>
      </c>
      <c r="K105" s="60">
        <v>78.209999999999994</v>
      </c>
      <c r="L105" s="60">
        <v>104.27999999999999</v>
      </c>
      <c r="M105" s="60">
        <v>112.96999999999998</v>
      </c>
      <c r="N105" s="60">
        <v>98.486666666666665</v>
      </c>
      <c r="O105" s="60">
        <v>105.24555555555554</v>
      </c>
      <c r="P105" s="60">
        <f t="shared" si="99"/>
        <v>3127.5522222222226</v>
      </c>
      <c r="HS105" s="106"/>
      <c r="HT105" s="106"/>
      <c r="HU105" s="106"/>
      <c r="HV105" s="106"/>
      <c r="HW105" s="106"/>
      <c r="HX105" s="106"/>
      <c r="HY105" s="106"/>
      <c r="HZ105" s="106"/>
      <c r="IA105" s="106"/>
      <c r="IB105" s="106"/>
      <c r="IC105" s="106"/>
      <c r="ID105" s="106"/>
      <c r="IE105" s="106"/>
      <c r="IF105" s="106"/>
      <c r="IG105" s="106"/>
      <c r="IH105" s="106"/>
      <c r="II105" s="106"/>
    </row>
    <row r="106" spans="1:243" s="107" customFormat="1">
      <c r="A106" s="97" t="s">
        <v>2196</v>
      </c>
      <c r="B106" s="117" t="s">
        <v>2197</v>
      </c>
      <c r="C106" s="139" t="s">
        <v>29</v>
      </c>
      <c r="D106" s="60">
        <v>3745.2</v>
      </c>
      <c r="E106" s="60">
        <v>2687.28</v>
      </c>
      <c r="F106" s="60">
        <v>1597.44</v>
      </c>
      <c r="G106" s="60">
        <v>3124.49</v>
      </c>
      <c r="H106" s="60">
        <v>2860.75</v>
      </c>
      <c r="I106" s="60">
        <v>2340.69</v>
      </c>
      <c r="J106" s="60">
        <v>1860.65</v>
      </c>
      <c r="K106" s="60">
        <v>2354.0300000000002</v>
      </c>
      <c r="L106" s="60">
        <v>2185.1233333333334</v>
      </c>
      <c r="M106" s="60">
        <v>2133.2677777777776</v>
      </c>
      <c r="N106" s="60">
        <v>2224.1403703703704</v>
      </c>
      <c r="O106" s="60">
        <v>2180.8438271604937</v>
      </c>
      <c r="P106" s="60">
        <f t="shared" si="99"/>
        <v>29293.905308641974</v>
      </c>
      <c r="HS106" s="106"/>
      <c r="HT106" s="106"/>
      <c r="HU106" s="106"/>
      <c r="HV106" s="106"/>
      <c r="HW106" s="106"/>
      <c r="HX106" s="106"/>
      <c r="HY106" s="106"/>
      <c r="HZ106" s="106"/>
      <c r="IA106" s="106"/>
      <c r="IB106" s="106"/>
      <c r="IC106" s="106"/>
      <c r="ID106" s="106"/>
      <c r="IE106" s="106"/>
      <c r="IF106" s="106"/>
      <c r="IG106" s="106"/>
      <c r="IH106" s="106"/>
      <c r="II106" s="106"/>
    </row>
    <row r="107" spans="1:243" s="20" customFormat="1" ht="13.5" customHeight="1">
      <c r="A107" s="99" t="s">
        <v>2198</v>
      </c>
      <c r="B107" s="190" t="s">
        <v>2199</v>
      </c>
      <c r="C107" s="136"/>
      <c r="D107" s="58">
        <f t="shared" ref="D107:P107" si="100">SUM(D108:D115)</f>
        <v>2026.2</v>
      </c>
      <c r="E107" s="58">
        <f t="shared" si="100"/>
        <v>1109.6999999999998</v>
      </c>
      <c r="F107" s="58">
        <f t="shared" si="100"/>
        <v>2076.1799999999998</v>
      </c>
      <c r="G107" s="58">
        <f t="shared" si="100"/>
        <v>713.73</v>
      </c>
      <c r="H107" s="58">
        <f t="shared" si="100"/>
        <v>1062.82</v>
      </c>
      <c r="I107" s="58">
        <f t="shared" si="100"/>
        <v>2302.14</v>
      </c>
      <c r="J107" s="58">
        <f t="shared" si="100"/>
        <v>3670.88</v>
      </c>
      <c r="K107" s="58">
        <f t="shared" si="100"/>
        <v>2345.2800000000002</v>
      </c>
      <c r="L107" s="58">
        <f t="shared" si="100"/>
        <v>2772.7666666666669</v>
      </c>
      <c r="M107" s="58">
        <f t="shared" si="100"/>
        <v>2929.6422222222218</v>
      </c>
      <c r="N107" s="58">
        <f t="shared" si="100"/>
        <v>2682.5629629629634</v>
      </c>
      <c r="O107" s="58">
        <f t="shared" si="100"/>
        <v>2794.9906172839501</v>
      </c>
      <c r="P107" s="58">
        <f t="shared" si="100"/>
        <v>26486.892469135808</v>
      </c>
      <c r="HS107" s="106"/>
      <c r="HT107" s="106"/>
      <c r="HU107" s="106"/>
      <c r="HV107" s="106"/>
      <c r="HW107" s="106"/>
      <c r="HX107" s="106"/>
      <c r="HY107" s="106"/>
      <c r="HZ107" s="106"/>
      <c r="IA107" s="106"/>
      <c r="IB107" s="106"/>
      <c r="IC107" s="106"/>
      <c r="ID107" s="106"/>
      <c r="IE107" s="106"/>
      <c r="IF107" s="106"/>
      <c r="IG107" s="106"/>
      <c r="IH107" s="106"/>
      <c r="II107" s="106"/>
    </row>
    <row r="108" spans="1:243" s="107" customFormat="1">
      <c r="A108" s="97" t="s">
        <v>2200</v>
      </c>
      <c r="B108" s="117" t="s">
        <v>127</v>
      </c>
      <c r="C108" s="136" t="s">
        <v>126</v>
      </c>
      <c r="D108" s="60">
        <v>0</v>
      </c>
      <c r="E108" s="60">
        <v>183.41</v>
      </c>
      <c r="F108" s="60">
        <v>232.47</v>
      </c>
      <c r="G108" s="60">
        <v>14.02</v>
      </c>
      <c r="H108" s="60">
        <v>0</v>
      </c>
      <c r="I108" s="60">
        <v>0</v>
      </c>
      <c r="J108" s="60">
        <v>35.369999999999997</v>
      </c>
      <c r="K108" s="60">
        <v>11.79</v>
      </c>
      <c r="L108" s="60">
        <v>15.719999999999999</v>
      </c>
      <c r="M108" s="60">
        <v>20.959999999999997</v>
      </c>
      <c r="N108" s="60">
        <v>16.156666666666666</v>
      </c>
      <c r="O108" s="60">
        <v>17.612222222222218</v>
      </c>
      <c r="P108" s="60">
        <f>SUM(D108:O108)</f>
        <v>547.50888888888892</v>
      </c>
      <c r="HS108" s="106"/>
      <c r="HT108" s="106"/>
      <c r="HU108" s="106"/>
      <c r="HV108" s="106"/>
      <c r="HW108" s="106"/>
      <c r="HX108" s="106"/>
      <c r="HY108" s="106"/>
      <c r="HZ108" s="106"/>
      <c r="IA108" s="106"/>
      <c r="IB108" s="106"/>
      <c r="IC108" s="106"/>
      <c r="ID108" s="106"/>
      <c r="IE108" s="106"/>
      <c r="IF108" s="106"/>
      <c r="IG108" s="106"/>
      <c r="IH108" s="106"/>
      <c r="II108" s="106"/>
    </row>
    <row r="109" spans="1:243" s="107" customFormat="1" ht="18">
      <c r="A109" s="97" t="s">
        <v>2201</v>
      </c>
      <c r="B109" s="117" t="s">
        <v>1551</v>
      </c>
      <c r="C109" s="136" t="s">
        <v>29</v>
      </c>
      <c r="D109" s="60">
        <v>1813.93</v>
      </c>
      <c r="E109" s="60">
        <v>826.91</v>
      </c>
      <c r="F109" s="60">
        <v>1737.62</v>
      </c>
      <c r="G109" s="60">
        <v>617.72</v>
      </c>
      <c r="H109" s="60">
        <v>1047.1199999999999</v>
      </c>
      <c r="I109" s="60">
        <v>2240.8200000000002</v>
      </c>
      <c r="J109" s="60">
        <v>3600.06</v>
      </c>
      <c r="K109" s="60">
        <v>2296</v>
      </c>
      <c r="L109" s="60">
        <v>2712.2933333333335</v>
      </c>
      <c r="M109" s="60">
        <v>2869.451111111111</v>
      </c>
      <c r="N109" s="60">
        <v>2625.9148148148147</v>
      </c>
      <c r="O109" s="60">
        <v>2735.8864197530861</v>
      </c>
      <c r="P109" s="60">
        <f t="shared" ref="P109:P115" si="101">SUM(D109:O109)</f>
        <v>25123.725679012347</v>
      </c>
      <c r="HS109" s="106"/>
      <c r="HT109" s="106"/>
      <c r="HU109" s="106"/>
      <c r="HV109" s="106"/>
      <c r="HW109" s="106"/>
      <c r="HX109" s="106"/>
      <c r="HY109" s="106"/>
      <c r="HZ109" s="106"/>
      <c r="IA109" s="106"/>
      <c r="IB109" s="106"/>
      <c r="IC109" s="106"/>
      <c r="ID109" s="106"/>
      <c r="IE109" s="106"/>
      <c r="IF109" s="106"/>
      <c r="IG109" s="106"/>
      <c r="IH109" s="106"/>
      <c r="II109" s="106"/>
    </row>
    <row r="110" spans="1:243" s="107" customFormat="1">
      <c r="A110" s="97" t="s">
        <v>2202</v>
      </c>
      <c r="B110" s="117" t="s">
        <v>131</v>
      </c>
      <c r="C110" s="136" t="s">
        <v>29</v>
      </c>
      <c r="D110" s="60">
        <v>0</v>
      </c>
      <c r="E110" s="60">
        <v>16.100000000000001</v>
      </c>
      <c r="F110" s="60">
        <v>12.04</v>
      </c>
      <c r="G110" s="60">
        <v>28.14</v>
      </c>
      <c r="H110" s="60">
        <v>15.66</v>
      </c>
      <c r="I110" s="60">
        <v>32.29</v>
      </c>
      <c r="J110" s="60">
        <v>2.5299999999999998</v>
      </c>
      <c r="K110" s="60">
        <v>16.826666666666668</v>
      </c>
      <c r="L110" s="60">
        <v>17.215555555555557</v>
      </c>
      <c r="M110" s="60">
        <v>12.190740740740742</v>
      </c>
      <c r="N110" s="60">
        <v>15.410987654320989</v>
      </c>
      <c r="O110" s="60">
        <v>14.939094650205762</v>
      </c>
      <c r="P110" s="60">
        <f t="shared" si="101"/>
        <v>183.34304526748971</v>
      </c>
      <c r="HS110" s="106"/>
      <c r="HT110" s="106"/>
      <c r="HU110" s="106"/>
      <c r="HV110" s="106"/>
      <c r="HW110" s="106"/>
      <c r="HX110" s="106"/>
      <c r="HY110" s="106"/>
      <c r="HZ110" s="106"/>
      <c r="IA110" s="106"/>
      <c r="IB110" s="106"/>
      <c r="IC110" s="106"/>
      <c r="ID110" s="106"/>
      <c r="IE110" s="106"/>
      <c r="IF110" s="106"/>
      <c r="IG110" s="106"/>
      <c r="IH110" s="106"/>
      <c r="II110" s="106"/>
    </row>
    <row r="111" spans="1:243" s="107" customFormat="1">
      <c r="A111" s="97" t="s">
        <v>2203</v>
      </c>
      <c r="B111" s="117" t="s">
        <v>133</v>
      </c>
      <c r="C111" s="136" t="s">
        <v>29</v>
      </c>
      <c r="D111" s="60">
        <v>8.67</v>
      </c>
      <c r="E111" s="60">
        <v>8.2200000000000006</v>
      </c>
      <c r="F111" s="60">
        <v>8.0500000000000007</v>
      </c>
      <c r="G111" s="60">
        <v>0</v>
      </c>
      <c r="H111" s="60">
        <v>0.04</v>
      </c>
      <c r="I111" s="60">
        <v>3.29</v>
      </c>
      <c r="J111" s="60">
        <v>0.08</v>
      </c>
      <c r="K111" s="60">
        <v>1.1366666666666667</v>
      </c>
      <c r="L111" s="60">
        <v>1.5022222222222223</v>
      </c>
      <c r="M111" s="60">
        <v>0.90629629629629649</v>
      </c>
      <c r="N111" s="60">
        <v>1.1817283950617286</v>
      </c>
      <c r="O111" s="60">
        <v>1.1967489711934158</v>
      </c>
      <c r="P111" s="60">
        <f t="shared" si="101"/>
        <v>34.273662551440324</v>
      </c>
      <c r="HS111" s="106"/>
      <c r="HT111" s="106"/>
      <c r="HU111" s="106"/>
      <c r="HV111" s="106"/>
      <c r="HW111" s="106"/>
      <c r="HX111" s="106"/>
      <c r="HY111" s="106"/>
      <c r="HZ111" s="106"/>
      <c r="IA111" s="106"/>
      <c r="IB111" s="106"/>
      <c r="IC111" s="106"/>
      <c r="ID111" s="106"/>
      <c r="IE111" s="106"/>
      <c r="IF111" s="106"/>
      <c r="IG111" s="106"/>
      <c r="IH111" s="106"/>
      <c r="II111" s="106"/>
    </row>
    <row r="112" spans="1:243" s="107" customFormat="1">
      <c r="A112" s="97" t="s">
        <v>2204</v>
      </c>
      <c r="B112" s="117" t="s">
        <v>135</v>
      </c>
      <c r="C112" s="136" t="s">
        <v>29</v>
      </c>
      <c r="D112" s="60">
        <v>0</v>
      </c>
      <c r="E112" s="60">
        <v>0</v>
      </c>
      <c r="F112" s="60">
        <v>0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60">
        <v>0</v>
      </c>
      <c r="P112" s="60">
        <f t="shared" si="101"/>
        <v>0</v>
      </c>
      <c r="HS112" s="106"/>
      <c r="HT112" s="106"/>
      <c r="HU112" s="106"/>
      <c r="HV112" s="106"/>
      <c r="HW112" s="106"/>
      <c r="HX112" s="106"/>
      <c r="HY112" s="106"/>
      <c r="HZ112" s="106"/>
      <c r="IA112" s="106"/>
      <c r="IB112" s="106"/>
      <c r="IC112" s="106"/>
      <c r="ID112" s="106"/>
      <c r="IE112" s="106"/>
      <c r="IF112" s="106"/>
      <c r="IG112" s="106"/>
      <c r="IH112" s="106"/>
      <c r="II112" s="106"/>
    </row>
    <row r="113" spans="1:243" s="107" customFormat="1">
      <c r="A113" s="97" t="s">
        <v>2205</v>
      </c>
      <c r="B113" s="117" t="s">
        <v>1552</v>
      </c>
      <c r="C113" s="136" t="s">
        <v>139</v>
      </c>
      <c r="D113" s="60">
        <v>0</v>
      </c>
      <c r="E113" s="60">
        <v>0</v>
      </c>
      <c r="F113" s="60"/>
      <c r="G113" s="60">
        <v>0</v>
      </c>
      <c r="H113" s="60">
        <v>0</v>
      </c>
      <c r="I113" s="60">
        <v>0</v>
      </c>
      <c r="J113" s="60">
        <v>0</v>
      </c>
      <c r="K113" s="60">
        <v>0</v>
      </c>
      <c r="L113" s="60">
        <v>0</v>
      </c>
      <c r="M113" s="60">
        <v>0</v>
      </c>
      <c r="N113" s="60">
        <v>0</v>
      </c>
      <c r="O113" s="60">
        <v>0</v>
      </c>
      <c r="P113" s="60">
        <f t="shared" si="101"/>
        <v>0</v>
      </c>
      <c r="HS113" s="106"/>
      <c r="HT113" s="106"/>
      <c r="HU113" s="106"/>
      <c r="HV113" s="106"/>
      <c r="HW113" s="106"/>
      <c r="HX113" s="106"/>
      <c r="HY113" s="106"/>
      <c r="HZ113" s="106"/>
      <c r="IA113" s="106"/>
      <c r="IB113" s="106"/>
      <c r="IC113" s="106"/>
      <c r="ID113" s="106"/>
      <c r="IE113" s="106"/>
      <c r="IF113" s="106"/>
      <c r="IG113" s="106"/>
      <c r="IH113" s="106"/>
      <c r="II113" s="106"/>
    </row>
    <row r="114" spans="1:243" s="20" customFormat="1" ht="14.25" customHeight="1">
      <c r="A114" s="97" t="s">
        <v>2206</v>
      </c>
      <c r="B114" s="117" t="s">
        <v>142</v>
      </c>
      <c r="C114" s="136" t="s">
        <v>29</v>
      </c>
      <c r="D114" s="60">
        <v>203.6</v>
      </c>
      <c r="E114" s="60">
        <v>75.06</v>
      </c>
      <c r="F114" s="60">
        <v>86</v>
      </c>
      <c r="G114" s="60">
        <v>53.85</v>
      </c>
      <c r="H114" s="60">
        <v>0</v>
      </c>
      <c r="I114" s="60">
        <v>13.29</v>
      </c>
      <c r="J114" s="60">
        <v>32.840000000000003</v>
      </c>
      <c r="K114" s="60">
        <v>15.376666666666667</v>
      </c>
      <c r="L114" s="60">
        <v>20.502222222222223</v>
      </c>
      <c r="M114" s="60">
        <v>22.906296296296301</v>
      </c>
      <c r="N114" s="60">
        <v>19.595061728395063</v>
      </c>
      <c r="O114" s="60">
        <v>21.001193415637861</v>
      </c>
      <c r="P114" s="60">
        <f t="shared" si="101"/>
        <v>564.02144032921808</v>
      </c>
      <c r="HS114" s="106"/>
      <c r="HT114" s="106"/>
      <c r="HU114" s="106"/>
      <c r="HV114" s="106"/>
      <c r="HW114" s="106"/>
      <c r="HX114" s="106"/>
      <c r="HY114" s="106"/>
      <c r="HZ114" s="106"/>
      <c r="IA114" s="106"/>
      <c r="IB114" s="106"/>
      <c r="IC114" s="106"/>
      <c r="ID114" s="106"/>
      <c r="IE114" s="106"/>
      <c r="IF114" s="106"/>
      <c r="IG114" s="106"/>
      <c r="IH114" s="106"/>
      <c r="II114" s="106"/>
    </row>
    <row r="115" spans="1:243" s="107" customFormat="1">
      <c r="A115" s="97" t="s">
        <v>2207</v>
      </c>
      <c r="B115" s="117" t="s">
        <v>2197</v>
      </c>
      <c r="C115" s="136" t="s">
        <v>29</v>
      </c>
      <c r="D115" s="60">
        <v>0</v>
      </c>
      <c r="E115" s="60">
        <v>0</v>
      </c>
      <c r="F115" s="60">
        <v>0</v>
      </c>
      <c r="G115" s="60">
        <v>0</v>
      </c>
      <c r="H115" s="60">
        <v>0</v>
      </c>
      <c r="I115" s="60">
        <v>12.45</v>
      </c>
      <c r="J115" s="60">
        <v>0</v>
      </c>
      <c r="K115" s="60">
        <v>4.1499999999999995</v>
      </c>
      <c r="L115" s="60">
        <v>5.5333333333333323</v>
      </c>
      <c r="M115" s="60">
        <v>3.2277777777777774</v>
      </c>
      <c r="N115" s="60">
        <v>4.3037037037037029</v>
      </c>
      <c r="O115" s="60">
        <v>4.3549382716049374</v>
      </c>
      <c r="P115" s="60">
        <f t="shared" si="101"/>
        <v>34.019753086419747</v>
      </c>
      <c r="HS115" s="106"/>
      <c r="HT115" s="106"/>
      <c r="HU115" s="106"/>
      <c r="HV115" s="106"/>
      <c r="HW115" s="106"/>
      <c r="HX115" s="106"/>
      <c r="HY115" s="106"/>
      <c r="HZ115" s="106"/>
      <c r="IA115" s="106"/>
      <c r="IB115" s="106"/>
      <c r="IC115" s="106"/>
      <c r="ID115" s="106"/>
      <c r="IE115" s="106"/>
      <c r="IF115" s="106"/>
      <c r="IG115" s="106"/>
      <c r="IH115" s="106"/>
      <c r="II115" s="106"/>
    </row>
    <row r="116" spans="1:243" s="107" customFormat="1" ht="22.5">
      <c r="A116" s="99" t="s">
        <v>2208</v>
      </c>
      <c r="B116" s="190" t="s">
        <v>2209</v>
      </c>
      <c r="C116" s="136"/>
      <c r="D116" s="58">
        <f t="shared" ref="D116:P116" si="102">SUM(D117:D124)</f>
        <v>82666.28</v>
      </c>
      <c r="E116" s="58">
        <f t="shared" si="102"/>
        <v>137799.04000000001</v>
      </c>
      <c r="F116" s="58">
        <f t="shared" si="102"/>
        <v>86541.040000000023</v>
      </c>
      <c r="G116" s="58">
        <f t="shared" si="102"/>
        <v>21832.110000000004</v>
      </c>
      <c r="H116" s="58">
        <f t="shared" si="102"/>
        <v>26698.339999999997</v>
      </c>
      <c r="I116" s="58">
        <f t="shared" si="102"/>
        <v>30204.19</v>
      </c>
      <c r="J116" s="58">
        <f t="shared" si="102"/>
        <v>27810.13</v>
      </c>
      <c r="K116" s="58">
        <f t="shared" si="102"/>
        <v>28237.553333333333</v>
      </c>
      <c r="L116" s="58">
        <f t="shared" si="102"/>
        <v>28750.624444444442</v>
      </c>
      <c r="M116" s="58">
        <f t="shared" si="102"/>
        <v>28266.102592592593</v>
      </c>
      <c r="N116" s="58">
        <f t="shared" si="102"/>
        <v>28418.09345679012</v>
      </c>
      <c r="O116" s="58">
        <f t="shared" si="102"/>
        <v>28478.273497942388</v>
      </c>
      <c r="P116" s="58">
        <f t="shared" si="102"/>
        <v>555701.77732510283</v>
      </c>
      <c r="HS116" s="106"/>
      <c r="HT116" s="106"/>
      <c r="HU116" s="106"/>
      <c r="HV116" s="106"/>
      <c r="HW116" s="106"/>
      <c r="HX116" s="106"/>
      <c r="HY116" s="106"/>
      <c r="HZ116" s="106"/>
      <c r="IA116" s="106"/>
      <c r="IB116" s="106"/>
      <c r="IC116" s="106"/>
      <c r="ID116" s="106"/>
      <c r="IE116" s="106"/>
      <c r="IF116" s="106"/>
      <c r="IG116" s="106"/>
      <c r="IH116" s="106"/>
      <c r="II116" s="106"/>
    </row>
    <row r="117" spans="1:243" s="107" customFormat="1">
      <c r="A117" s="97" t="s">
        <v>2210</v>
      </c>
      <c r="B117" s="117" t="s">
        <v>127</v>
      </c>
      <c r="C117" s="136" t="s">
        <v>126</v>
      </c>
      <c r="D117" s="60">
        <v>607.87</v>
      </c>
      <c r="E117" s="60">
        <v>0</v>
      </c>
      <c r="F117" s="60">
        <v>1386.3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  <c r="O117" s="60">
        <v>0</v>
      </c>
      <c r="P117" s="60">
        <f t="shared" ref="P117" si="103">SUM(D117:O117)</f>
        <v>1994.17</v>
      </c>
      <c r="HS117" s="106"/>
      <c r="HT117" s="106"/>
      <c r="HU117" s="106"/>
      <c r="HV117" s="106"/>
      <c r="HW117" s="106"/>
      <c r="HX117" s="106"/>
      <c r="HY117" s="106"/>
      <c r="HZ117" s="106"/>
      <c r="IA117" s="106"/>
      <c r="IB117" s="106"/>
      <c r="IC117" s="106"/>
      <c r="ID117" s="106"/>
      <c r="IE117" s="106"/>
      <c r="IF117" s="106"/>
      <c r="IG117" s="106"/>
      <c r="IH117" s="106"/>
      <c r="II117" s="106"/>
    </row>
    <row r="118" spans="1:243" s="107" customFormat="1" ht="18">
      <c r="A118" s="97" t="s">
        <v>2211</v>
      </c>
      <c r="B118" s="117" t="s">
        <v>1551</v>
      </c>
      <c r="C118" s="136" t="s">
        <v>29</v>
      </c>
      <c r="D118" s="60">
        <v>66263.820000000007</v>
      </c>
      <c r="E118" s="60">
        <v>119024.19</v>
      </c>
      <c r="F118" s="60">
        <v>69533.429999999993</v>
      </c>
      <c r="G118" s="60">
        <v>8383.52</v>
      </c>
      <c r="H118" s="60">
        <v>11672.82</v>
      </c>
      <c r="I118" s="60">
        <v>17928.29</v>
      </c>
      <c r="J118" s="60">
        <v>14256.16</v>
      </c>
      <c r="K118" s="60">
        <v>14619.090000000002</v>
      </c>
      <c r="L118" s="60">
        <v>15601.18</v>
      </c>
      <c r="M118" s="60">
        <v>14825.476666666667</v>
      </c>
      <c r="N118" s="60">
        <v>15015.248888888891</v>
      </c>
      <c r="O118" s="60">
        <v>15147.301851851853</v>
      </c>
      <c r="P118" s="60">
        <f>SUM(D118:O118)</f>
        <v>382270.52740740741</v>
      </c>
      <c r="HS118" s="106"/>
      <c r="HT118" s="106"/>
      <c r="HU118" s="106"/>
      <c r="HV118" s="106"/>
      <c r="HW118" s="106"/>
      <c r="HX118" s="106"/>
      <c r="HY118" s="106"/>
      <c r="HZ118" s="106"/>
      <c r="IA118" s="106"/>
      <c r="IB118" s="106"/>
      <c r="IC118" s="106"/>
      <c r="ID118" s="106"/>
      <c r="IE118" s="106"/>
      <c r="IF118" s="106"/>
      <c r="IG118" s="106"/>
      <c r="IH118" s="106"/>
      <c r="II118" s="106"/>
    </row>
    <row r="119" spans="1:243" s="107" customFormat="1">
      <c r="A119" s="97" t="s">
        <v>2212</v>
      </c>
      <c r="B119" s="117" t="s">
        <v>131</v>
      </c>
      <c r="C119" s="136" t="s">
        <v>29</v>
      </c>
      <c r="D119" s="60">
        <v>16.14</v>
      </c>
      <c r="E119" s="60">
        <v>159.13999999999999</v>
      </c>
      <c r="F119" s="60">
        <v>262.05</v>
      </c>
      <c r="G119" s="60">
        <v>6.97</v>
      </c>
      <c r="H119" s="60">
        <v>6.97</v>
      </c>
      <c r="I119" s="60">
        <v>13.94</v>
      </c>
      <c r="J119" s="60">
        <v>163.56</v>
      </c>
      <c r="K119" s="60">
        <v>61.49</v>
      </c>
      <c r="L119" s="60">
        <v>79.663333333333341</v>
      </c>
      <c r="M119" s="60">
        <v>101.57111111111112</v>
      </c>
      <c r="N119" s="60">
        <v>80.908148148148157</v>
      </c>
      <c r="O119" s="60">
        <v>87.380864197530869</v>
      </c>
      <c r="P119" s="60">
        <f t="shared" ref="P119:P124" si="104">SUM(D119:O119)</f>
        <v>1039.7834567901234</v>
      </c>
      <c r="HS119" s="106"/>
      <c r="HT119" s="106"/>
      <c r="HU119" s="106"/>
      <c r="HV119" s="106"/>
      <c r="HW119" s="106"/>
      <c r="HX119" s="106"/>
      <c r="HY119" s="106"/>
      <c r="HZ119" s="106"/>
      <c r="IA119" s="106"/>
      <c r="IB119" s="106"/>
      <c r="IC119" s="106"/>
      <c r="ID119" s="106"/>
      <c r="IE119" s="106"/>
      <c r="IF119" s="106"/>
      <c r="IG119" s="106"/>
      <c r="IH119" s="106"/>
      <c r="II119" s="106"/>
    </row>
    <row r="120" spans="1:243" s="107" customFormat="1">
      <c r="A120" s="97" t="s">
        <v>2213</v>
      </c>
      <c r="B120" s="117" t="s">
        <v>133</v>
      </c>
      <c r="C120" s="136" t="s">
        <v>29</v>
      </c>
      <c r="D120" s="60">
        <v>6295.38</v>
      </c>
      <c r="E120" s="60">
        <v>1622.18</v>
      </c>
      <c r="F120" s="60">
        <v>3635.32</v>
      </c>
      <c r="G120" s="60">
        <v>2254.7199999999998</v>
      </c>
      <c r="H120" s="60">
        <v>4658.3</v>
      </c>
      <c r="I120" s="60">
        <v>2129.77</v>
      </c>
      <c r="J120" s="60">
        <v>2664.98</v>
      </c>
      <c r="K120" s="60">
        <v>3151.0166666666664</v>
      </c>
      <c r="L120" s="60">
        <v>2648.588888888889</v>
      </c>
      <c r="M120" s="60">
        <v>2821.5285185185185</v>
      </c>
      <c r="N120" s="60">
        <v>2873.7113580246914</v>
      </c>
      <c r="O120" s="60">
        <v>2781.2762551440333</v>
      </c>
      <c r="P120" s="60">
        <f t="shared" si="104"/>
        <v>37536.771687242792</v>
      </c>
      <c r="HS120" s="106"/>
      <c r="HT120" s="106"/>
      <c r="HU120" s="106"/>
      <c r="HV120" s="106"/>
      <c r="HW120" s="106"/>
      <c r="HX120" s="106"/>
      <c r="HY120" s="106"/>
      <c r="HZ120" s="106"/>
      <c r="IA120" s="106"/>
      <c r="IB120" s="106"/>
      <c r="IC120" s="106"/>
      <c r="ID120" s="106"/>
      <c r="IE120" s="106"/>
      <c r="IF120" s="106"/>
      <c r="IG120" s="106"/>
      <c r="IH120" s="106"/>
      <c r="II120" s="106"/>
    </row>
    <row r="121" spans="1:243" s="223" customFormat="1" ht="13.5" customHeight="1">
      <c r="A121" s="97" t="s">
        <v>2214</v>
      </c>
      <c r="B121" s="117" t="s">
        <v>135</v>
      </c>
      <c r="C121" s="136" t="s">
        <v>29</v>
      </c>
      <c r="D121" s="60">
        <v>8795.4</v>
      </c>
      <c r="E121" s="60">
        <v>16436.71</v>
      </c>
      <c r="F121" s="60">
        <v>11439.74</v>
      </c>
      <c r="G121" s="60">
        <v>10126.94</v>
      </c>
      <c r="H121" s="60">
        <v>9366.2199999999993</v>
      </c>
      <c r="I121" s="60">
        <v>10000.98</v>
      </c>
      <c r="J121" s="60">
        <v>9665.92</v>
      </c>
      <c r="K121" s="60">
        <v>9677.7066666666651</v>
      </c>
      <c r="L121" s="60">
        <v>9781.5355555555561</v>
      </c>
      <c r="M121" s="60">
        <v>9708.3874074074065</v>
      </c>
      <c r="N121" s="60">
        <v>9722.5432098765432</v>
      </c>
      <c r="O121" s="60">
        <v>9737.4887242798359</v>
      </c>
      <c r="P121" s="60">
        <f t="shared" si="104"/>
        <v>124459.57156378601</v>
      </c>
      <c r="HS121" s="224"/>
      <c r="HT121" s="224"/>
      <c r="HU121" s="224"/>
      <c r="HV121" s="224"/>
      <c r="HW121" s="224"/>
      <c r="HX121" s="224"/>
      <c r="HY121" s="224"/>
      <c r="HZ121" s="224"/>
      <c r="IA121" s="224"/>
      <c r="IB121" s="224"/>
      <c r="IC121" s="224"/>
      <c r="ID121" s="224"/>
      <c r="IE121" s="224"/>
      <c r="IF121" s="224"/>
      <c r="IG121" s="224"/>
      <c r="IH121" s="224"/>
      <c r="II121" s="224"/>
    </row>
    <row r="122" spans="1:243" s="226" customFormat="1" ht="14.25" customHeight="1">
      <c r="A122" s="97" t="s">
        <v>2215</v>
      </c>
      <c r="B122" s="117" t="s">
        <v>1552</v>
      </c>
      <c r="C122" s="136" t="s">
        <v>139</v>
      </c>
      <c r="D122" s="60">
        <v>0</v>
      </c>
      <c r="E122" s="60">
        <v>0</v>
      </c>
      <c r="F122" s="60">
        <v>0</v>
      </c>
      <c r="G122" s="60">
        <v>0</v>
      </c>
      <c r="H122" s="60">
        <v>0</v>
      </c>
      <c r="I122" s="60">
        <v>0</v>
      </c>
      <c r="J122" s="60">
        <v>0</v>
      </c>
      <c r="K122" s="60">
        <v>0</v>
      </c>
      <c r="L122" s="60">
        <v>0</v>
      </c>
      <c r="M122" s="60">
        <v>0</v>
      </c>
      <c r="N122" s="60">
        <v>0</v>
      </c>
      <c r="O122" s="60">
        <v>0</v>
      </c>
      <c r="P122" s="60">
        <f t="shared" si="104"/>
        <v>0</v>
      </c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225"/>
      <c r="BC122" s="225"/>
      <c r="BD122" s="225"/>
      <c r="BE122" s="225"/>
      <c r="BF122" s="225"/>
      <c r="BG122" s="225"/>
      <c r="BH122" s="225"/>
      <c r="BI122" s="225"/>
      <c r="BJ122" s="225"/>
      <c r="BK122" s="225"/>
      <c r="BL122" s="225"/>
      <c r="BM122" s="225"/>
      <c r="BN122" s="225"/>
      <c r="BO122" s="225"/>
      <c r="BP122" s="225"/>
      <c r="BQ122" s="225"/>
      <c r="BR122" s="225"/>
      <c r="BS122" s="225"/>
      <c r="BT122" s="225"/>
      <c r="BU122" s="225"/>
      <c r="BV122" s="225"/>
      <c r="BW122" s="225"/>
      <c r="BX122" s="225"/>
      <c r="BY122" s="225"/>
      <c r="BZ122" s="225"/>
      <c r="CA122" s="225"/>
      <c r="CB122" s="225"/>
      <c r="CC122" s="225"/>
      <c r="CD122" s="225"/>
      <c r="CE122" s="225"/>
      <c r="CF122" s="225"/>
      <c r="CG122" s="225"/>
      <c r="CH122" s="225"/>
      <c r="CI122" s="225"/>
      <c r="CJ122" s="225"/>
      <c r="CK122" s="225"/>
      <c r="CL122" s="225"/>
      <c r="CM122" s="225"/>
      <c r="CN122" s="225"/>
      <c r="CO122" s="225"/>
      <c r="CP122" s="225"/>
      <c r="CQ122" s="225"/>
      <c r="CR122" s="225"/>
      <c r="CS122" s="225"/>
      <c r="CT122" s="225"/>
      <c r="CU122" s="225"/>
      <c r="CV122" s="225"/>
      <c r="CW122" s="225"/>
      <c r="CX122" s="225"/>
      <c r="CY122" s="225"/>
      <c r="CZ122" s="225"/>
      <c r="DA122" s="225"/>
      <c r="DB122" s="225"/>
      <c r="DC122" s="225"/>
      <c r="DD122" s="225"/>
      <c r="DE122" s="225"/>
      <c r="DF122" s="225"/>
      <c r="DG122" s="225"/>
      <c r="DH122" s="225"/>
      <c r="DI122" s="225"/>
      <c r="DJ122" s="225"/>
      <c r="DK122" s="225"/>
      <c r="DL122" s="225"/>
      <c r="DM122" s="225"/>
      <c r="DN122" s="225"/>
      <c r="DO122" s="225"/>
      <c r="DP122" s="225"/>
      <c r="DQ122" s="225"/>
      <c r="DR122" s="225"/>
      <c r="DS122" s="225"/>
      <c r="DT122" s="225"/>
      <c r="DU122" s="225"/>
      <c r="DV122" s="225"/>
      <c r="DW122" s="225"/>
      <c r="DX122" s="225"/>
      <c r="DY122" s="225"/>
      <c r="DZ122" s="225"/>
      <c r="EA122" s="225"/>
      <c r="EB122" s="225"/>
      <c r="EC122" s="225"/>
      <c r="ED122" s="225"/>
      <c r="EE122" s="225"/>
      <c r="EF122" s="225"/>
      <c r="EG122" s="225"/>
      <c r="EH122" s="225"/>
      <c r="EI122" s="225"/>
      <c r="EJ122" s="225"/>
      <c r="EK122" s="225"/>
      <c r="EL122" s="225"/>
      <c r="EM122" s="225"/>
      <c r="EN122" s="225"/>
      <c r="EO122" s="225"/>
      <c r="EP122" s="225"/>
      <c r="EQ122" s="225"/>
      <c r="ER122" s="225"/>
      <c r="ES122" s="225"/>
      <c r="ET122" s="225"/>
      <c r="EU122" s="225"/>
      <c r="EV122" s="225"/>
      <c r="EW122" s="225"/>
      <c r="EX122" s="225"/>
      <c r="EY122" s="225"/>
      <c r="EZ122" s="225"/>
      <c r="FA122" s="225"/>
      <c r="FB122" s="225"/>
      <c r="FC122" s="225"/>
      <c r="FD122" s="225"/>
      <c r="FE122" s="225"/>
      <c r="FF122" s="225"/>
      <c r="FG122" s="225"/>
      <c r="FH122" s="225"/>
      <c r="FI122" s="225"/>
      <c r="FJ122" s="225"/>
      <c r="FK122" s="225"/>
      <c r="FL122" s="225"/>
      <c r="FM122" s="225"/>
      <c r="FN122" s="225"/>
      <c r="FO122" s="225"/>
      <c r="FP122" s="225"/>
      <c r="FQ122" s="225"/>
      <c r="FR122" s="225"/>
      <c r="FS122" s="225"/>
      <c r="FT122" s="225"/>
      <c r="FU122" s="225"/>
      <c r="FV122" s="225"/>
      <c r="FW122" s="225"/>
      <c r="FX122" s="225"/>
      <c r="FY122" s="225"/>
      <c r="FZ122" s="225"/>
      <c r="GA122" s="225"/>
      <c r="GB122" s="225"/>
      <c r="GC122" s="225"/>
      <c r="GD122" s="225"/>
      <c r="GE122" s="225"/>
      <c r="GF122" s="225"/>
      <c r="GG122" s="225"/>
      <c r="GH122" s="225"/>
      <c r="GI122" s="225"/>
      <c r="GJ122" s="225"/>
      <c r="GK122" s="225"/>
      <c r="GL122" s="225"/>
      <c r="GM122" s="225"/>
      <c r="GN122" s="225"/>
      <c r="GO122" s="225"/>
      <c r="GP122" s="225"/>
      <c r="GQ122" s="225"/>
      <c r="GR122" s="225"/>
      <c r="GS122" s="225"/>
      <c r="GT122" s="225"/>
      <c r="GU122" s="225"/>
      <c r="GV122" s="225"/>
      <c r="GW122" s="225"/>
      <c r="GX122" s="225"/>
      <c r="GY122" s="225"/>
      <c r="GZ122" s="225"/>
      <c r="HA122" s="225"/>
      <c r="HB122" s="225"/>
      <c r="HC122" s="225"/>
      <c r="HD122" s="225"/>
      <c r="HE122" s="225"/>
      <c r="HF122" s="225"/>
      <c r="HG122" s="225"/>
      <c r="HH122" s="225"/>
      <c r="HI122" s="225"/>
      <c r="HJ122" s="225"/>
      <c r="HK122" s="225"/>
      <c r="HL122" s="225"/>
      <c r="HM122" s="225"/>
      <c r="HN122" s="225"/>
      <c r="HO122" s="225"/>
      <c r="HP122" s="225"/>
      <c r="HQ122" s="225"/>
      <c r="HR122" s="225"/>
    </row>
    <row r="123" spans="1:243" s="20" customFormat="1" ht="14.25" customHeight="1">
      <c r="A123" s="97" t="s">
        <v>2216</v>
      </c>
      <c r="B123" s="117" t="s">
        <v>142</v>
      </c>
      <c r="C123" s="136" t="s">
        <v>29</v>
      </c>
      <c r="D123" s="60">
        <v>0</v>
      </c>
      <c r="E123" s="60">
        <v>0</v>
      </c>
      <c r="F123" s="60">
        <v>152.99</v>
      </c>
      <c r="G123" s="60">
        <v>208.74</v>
      </c>
      <c r="H123" s="60">
        <v>306</v>
      </c>
      <c r="I123" s="60">
        <v>0</v>
      </c>
      <c r="J123" s="60">
        <v>78.209999999999994</v>
      </c>
      <c r="K123" s="60">
        <v>128.07</v>
      </c>
      <c r="L123" s="60">
        <v>68.759999999999991</v>
      </c>
      <c r="M123" s="60">
        <v>91.679999999999993</v>
      </c>
      <c r="N123" s="60">
        <v>96.17</v>
      </c>
      <c r="O123" s="60">
        <v>85.536666666666676</v>
      </c>
      <c r="P123" s="60">
        <f t="shared" si="104"/>
        <v>1216.1566666666668</v>
      </c>
      <c r="HS123" s="106"/>
      <c r="HT123" s="106"/>
      <c r="HU123" s="106"/>
      <c r="HV123" s="106"/>
      <c r="HW123" s="106"/>
      <c r="HX123" s="106"/>
      <c r="HY123" s="106"/>
      <c r="HZ123" s="106"/>
      <c r="IA123" s="106"/>
      <c r="IB123" s="106"/>
      <c r="IC123" s="106"/>
      <c r="ID123" s="106"/>
      <c r="IE123" s="106"/>
      <c r="IF123" s="106"/>
      <c r="IG123" s="106"/>
      <c r="IH123" s="106"/>
      <c r="II123" s="106"/>
    </row>
    <row r="124" spans="1:243">
      <c r="A124" s="97" t="s">
        <v>2217</v>
      </c>
      <c r="B124" s="117" t="s">
        <v>2197</v>
      </c>
      <c r="C124" s="136" t="s">
        <v>29</v>
      </c>
      <c r="D124" s="60">
        <v>687.67</v>
      </c>
      <c r="E124" s="60">
        <v>556.82000000000005</v>
      </c>
      <c r="F124" s="60">
        <v>131.21</v>
      </c>
      <c r="G124" s="60">
        <v>851.22</v>
      </c>
      <c r="H124" s="60">
        <v>688.03</v>
      </c>
      <c r="I124" s="60">
        <v>131.21</v>
      </c>
      <c r="J124" s="60">
        <v>981.3</v>
      </c>
      <c r="K124" s="60">
        <v>600.17999999999995</v>
      </c>
      <c r="L124" s="60">
        <v>570.89666666666665</v>
      </c>
      <c r="M124" s="60">
        <v>717.45888888888885</v>
      </c>
      <c r="N124" s="60">
        <v>629.51185185185182</v>
      </c>
      <c r="O124" s="60">
        <v>639.2891358024691</v>
      </c>
      <c r="P124" s="60">
        <f t="shared" si="104"/>
        <v>7184.7965432098763</v>
      </c>
    </row>
    <row r="125" spans="1:243" ht="22.5">
      <c r="A125" s="99" t="s">
        <v>2218</v>
      </c>
      <c r="B125" s="190" t="s">
        <v>2219</v>
      </c>
      <c r="C125" s="136"/>
      <c r="D125" s="58">
        <f t="shared" ref="D125:P125" si="105">SUM(D126:D133)</f>
        <v>20364.639999999996</v>
      </c>
      <c r="E125" s="58">
        <f t="shared" si="105"/>
        <v>28306.370000000003</v>
      </c>
      <c r="F125" s="58">
        <f t="shared" si="105"/>
        <v>18844.71</v>
      </c>
      <c r="G125" s="58">
        <f t="shared" si="105"/>
        <v>5831.89</v>
      </c>
      <c r="H125" s="58">
        <f t="shared" si="105"/>
        <v>8384.65</v>
      </c>
      <c r="I125" s="58">
        <f t="shared" si="105"/>
        <v>7998.01</v>
      </c>
      <c r="J125" s="58">
        <f t="shared" si="105"/>
        <v>8675.44</v>
      </c>
      <c r="K125" s="58">
        <f t="shared" si="105"/>
        <v>8352.7000000000007</v>
      </c>
      <c r="L125" s="58">
        <f t="shared" si="105"/>
        <v>8342.0499999999993</v>
      </c>
      <c r="M125" s="58">
        <f t="shared" si="105"/>
        <v>8456.73</v>
      </c>
      <c r="N125" s="58">
        <f t="shared" si="105"/>
        <v>8383.8266666666677</v>
      </c>
      <c r="O125" s="58">
        <f t="shared" si="105"/>
        <v>8394.202222222224</v>
      </c>
      <c r="P125" s="58">
        <f t="shared" si="105"/>
        <v>140335.21888888889</v>
      </c>
    </row>
    <row r="126" spans="1:243">
      <c r="A126" s="97" t="s">
        <v>2220</v>
      </c>
      <c r="B126" s="117" t="s">
        <v>127</v>
      </c>
      <c r="C126" s="136" t="s">
        <v>126</v>
      </c>
      <c r="D126" s="60">
        <v>280.5</v>
      </c>
      <c r="E126" s="60">
        <v>0</v>
      </c>
      <c r="F126" s="60">
        <v>346.58</v>
      </c>
      <c r="G126" s="60">
        <v>0</v>
      </c>
      <c r="H126" s="60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0</v>
      </c>
      <c r="N126" s="60">
        <v>0</v>
      </c>
      <c r="O126" s="60">
        <v>0</v>
      </c>
      <c r="P126" s="60">
        <f t="shared" ref="P126:P133" si="106">SUM(D126:O126)</f>
        <v>627.07999999999993</v>
      </c>
    </row>
    <row r="127" spans="1:243" ht="18">
      <c r="A127" s="97" t="s">
        <v>2221</v>
      </c>
      <c r="B127" s="117" t="s">
        <v>1551</v>
      </c>
      <c r="C127" s="136" t="s">
        <v>29</v>
      </c>
      <c r="D127" s="60">
        <v>15822.65</v>
      </c>
      <c r="E127" s="60">
        <v>25400.37</v>
      </c>
      <c r="F127" s="60">
        <v>15396.04</v>
      </c>
      <c r="G127" s="60">
        <v>2744.88</v>
      </c>
      <c r="H127" s="60">
        <v>4716.71</v>
      </c>
      <c r="I127" s="60">
        <v>5552.76</v>
      </c>
      <c r="J127" s="60">
        <v>5480.47</v>
      </c>
      <c r="K127" s="60">
        <v>5249.9800000000005</v>
      </c>
      <c r="L127" s="60">
        <v>5427.7366666666667</v>
      </c>
      <c r="M127" s="60">
        <v>5386.0622222222228</v>
      </c>
      <c r="N127" s="60">
        <v>5354.5929629629636</v>
      </c>
      <c r="O127" s="60">
        <v>5389.4639506172853</v>
      </c>
      <c r="P127" s="60">
        <f t="shared" si="106"/>
        <v>101921.71580246912</v>
      </c>
    </row>
    <row r="128" spans="1:243" s="226" customFormat="1" ht="12">
      <c r="A128" s="97" t="s">
        <v>2222</v>
      </c>
      <c r="B128" s="117" t="s">
        <v>131</v>
      </c>
      <c r="C128" s="136" t="s">
        <v>29</v>
      </c>
      <c r="D128" s="60">
        <v>1.51</v>
      </c>
      <c r="E128" s="60">
        <v>35.83</v>
      </c>
      <c r="F128" s="60">
        <v>81.61</v>
      </c>
      <c r="G128" s="60">
        <v>1.1100000000000001</v>
      </c>
      <c r="H128" s="60">
        <v>1.1100000000000001</v>
      </c>
      <c r="I128" s="60">
        <v>2.2200000000000002</v>
      </c>
      <c r="J128" s="60">
        <v>45.8</v>
      </c>
      <c r="K128" s="60">
        <v>16.376666666666665</v>
      </c>
      <c r="L128" s="60">
        <v>21.465555555555554</v>
      </c>
      <c r="M128" s="60">
        <v>27.880740740740737</v>
      </c>
      <c r="N128" s="60">
        <v>21.90765432098765</v>
      </c>
      <c r="O128" s="60">
        <v>23.751316872427978</v>
      </c>
      <c r="P128" s="60">
        <f t="shared" si="106"/>
        <v>280.57193415637863</v>
      </c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5"/>
      <c r="BE128" s="225"/>
      <c r="BF128" s="225"/>
      <c r="BG128" s="225"/>
      <c r="BH128" s="225"/>
      <c r="BI128" s="225"/>
      <c r="BJ128" s="225"/>
      <c r="BK128" s="225"/>
      <c r="BL128" s="225"/>
      <c r="BM128" s="225"/>
      <c r="BN128" s="225"/>
      <c r="BO128" s="225"/>
      <c r="BP128" s="225"/>
      <c r="BQ128" s="225"/>
      <c r="BR128" s="225"/>
      <c r="BS128" s="225"/>
      <c r="BT128" s="225"/>
      <c r="BU128" s="225"/>
      <c r="BV128" s="225"/>
      <c r="BW128" s="225"/>
      <c r="BX128" s="225"/>
      <c r="BY128" s="225"/>
      <c r="BZ128" s="225"/>
      <c r="CA128" s="225"/>
      <c r="CB128" s="225"/>
      <c r="CC128" s="225"/>
      <c r="CD128" s="225"/>
      <c r="CE128" s="225"/>
      <c r="CF128" s="225"/>
      <c r="CG128" s="225"/>
      <c r="CH128" s="225"/>
      <c r="CI128" s="225"/>
      <c r="CJ128" s="225"/>
      <c r="CK128" s="225"/>
      <c r="CL128" s="225"/>
      <c r="CM128" s="225"/>
      <c r="CN128" s="225"/>
      <c r="CO128" s="225"/>
      <c r="CP128" s="225"/>
      <c r="CQ128" s="225"/>
      <c r="CR128" s="225"/>
      <c r="CS128" s="225"/>
      <c r="CT128" s="225"/>
      <c r="CU128" s="225"/>
      <c r="CV128" s="225"/>
      <c r="CW128" s="225"/>
      <c r="CX128" s="225"/>
      <c r="CY128" s="225"/>
      <c r="CZ128" s="225"/>
      <c r="DA128" s="225"/>
      <c r="DB128" s="225"/>
      <c r="DC128" s="225"/>
      <c r="DD128" s="225"/>
      <c r="DE128" s="225"/>
      <c r="DF128" s="225"/>
      <c r="DG128" s="225"/>
      <c r="DH128" s="225"/>
      <c r="DI128" s="225"/>
      <c r="DJ128" s="225"/>
      <c r="DK128" s="225"/>
      <c r="DL128" s="225"/>
      <c r="DM128" s="225"/>
      <c r="DN128" s="225"/>
      <c r="DO128" s="225"/>
      <c r="DP128" s="225"/>
      <c r="DQ128" s="225"/>
      <c r="DR128" s="225"/>
      <c r="DS128" s="225"/>
      <c r="DT128" s="225"/>
      <c r="DU128" s="225"/>
      <c r="DV128" s="225"/>
      <c r="DW128" s="225"/>
      <c r="DX128" s="225"/>
      <c r="DY128" s="225"/>
      <c r="DZ128" s="225"/>
      <c r="EA128" s="225"/>
      <c r="EB128" s="225"/>
      <c r="EC128" s="225"/>
      <c r="ED128" s="225"/>
      <c r="EE128" s="225"/>
      <c r="EF128" s="225"/>
      <c r="EG128" s="225"/>
      <c r="EH128" s="225"/>
      <c r="EI128" s="225"/>
      <c r="EJ128" s="225"/>
      <c r="EK128" s="225"/>
      <c r="EL128" s="225"/>
      <c r="EM128" s="225"/>
      <c r="EN128" s="225"/>
      <c r="EO128" s="225"/>
      <c r="EP128" s="225"/>
      <c r="EQ128" s="225"/>
      <c r="ER128" s="225"/>
      <c r="ES128" s="225"/>
      <c r="ET128" s="225"/>
      <c r="EU128" s="225"/>
      <c r="EV128" s="225"/>
      <c r="EW128" s="225"/>
      <c r="EX128" s="225"/>
      <c r="EY128" s="225"/>
      <c r="EZ128" s="225"/>
      <c r="FA128" s="225"/>
      <c r="FB128" s="225"/>
      <c r="FC128" s="225"/>
      <c r="FD128" s="225"/>
      <c r="FE128" s="225"/>
      <c r="FF128" s="225"/>
      <c r="FG128" s="225"/>
      <c r="FH128" s="225"/>
      <c r="FI128" s="225"/>
      <c r="FJ128" s="225"/>
      <c r="FK128" s="225"/>
      <c r="FL128" s="225"/>
      <c r="FM128" s="225"/>
      <c r="FN128" s="225"/>
      <c r="FO128" s="225"/>
      <c r="FP128" s="225"/>
      <c r="FQ128" s="225"/>
      <c r="FR128" s="225"/>
      <c r="FS128" s="225"/>
      <c r="FT128" s="225"/>
      <c r="FU128" s="225"/>
      <c r="FV128" s="225"/>
      <c r="FW128" s="225"/>
      <c r="FX128" s="225"/>
      <c r="FY128" s="225"/>
      <c r="FZ128" s="225"/>
      <c r="GA128" s="225"/>
      <c r="GB128" s="225"/>
      <c r="GC128" s="225"/>
      <c r="GD128" s="225"/>
      <c r="GE128" s="225"/>
      <c r="GF128" s="225"/>
      <c r="GG128" s="225"/>
      <c r="GH128" s="225"/>
      <c r="GI128" s="225"/>
      <c r="GJ128" s="225"/>
      <c r="GK128" s="225"/>
      <c r="GL128" s="225"/>
      <c r="GM128" s="225"/>
      <c r="GN128" s="225"/>
      <c r="GO128" s="225"/>
      <c r="GP128" s="225"/>
      <c r="GQ128" s="225"/>
      <c r="GR128" s="225"/>
      <c r="GS128" s="225"/>
      <c r="GT128" s="225"/>
      <c r="GU128" s="225"/>
      <c r="GV128" s="225"/>
      <c r="GW128" s="225"/>
      <c r="GX128" s="225"/>
      <c r="GY128" s="225"/>
      <c r="GZ128" s="225"/>
      <c r="HA128" s="225"/>
      <c r="HB128" s="225"/>
      <c r="HC128" s="225"/>
      <c r="HD128" s="225"/>
      <c r="HE128" s="225"/>
      <c r="HF128" s="225"/>
      <c r="HG128" s="225"/>
      <c r="HH128" s="225"/>
      <c r="HI128" s="225"/>
      <c r="HJ128" s="225"/>
      <c r="HK128" s="225"/>
      <c r="HL128" s="225"/>
      <c r="HM128" s="225"/>
      <c r="HN128" s="225"/>
      <c r="HO128" s="225"/>
      <c r="HP128" s="225"/>
      <c r="HQ128" s="225"/>
      <c r="HR128" s="225"/>
    </row>
    <row r="129" spans="1:243" s="108" customFormat="1" ht="15" customHeight="1">
      <c r="A129" s="97" t="s">
        <v>2223</v>
      </c>
      <c r="B129" s="117" t="s">
        <v>133</v>
      </c>
      <c r="C129" s="136" t="s">
        <v>29</v>
      </c>
      <c r="D129" s="60">
        <v>2909.87</v>
      </c>
      <c r="E129" s="60">
        <v>957.34</v>
      </c>
      <c r="F129" s="60">
        <v>1714.76</v>
      </c>
      <c r="G129" s="60">
        <v>997.49</v>
      </c>
      <c r="H129" s="60">
        <v>1933.83</v>
      </c>
      <c r="I129" s="60">
        <v>1058.68</v>
      </c>
      <c r="J129" s="60">
        <v>1164.1500000000001</v>
      </c>
      <c r="K129" s="60">
        <v>1385.5533333333333</v>
      </c>
      <c r="L129" s="60">
        <v>1202.7944444444445</v>
      </c>
      <c r="M129" s="60">
        <v>1250.8325925925926</v>
      </c>
      <c r="N129" s="60">
        <v>1279.726790123457</v>
      </c>
      <c r="O129" s="60">
        <v>1244.4512757201646</v>
      </c>
      <c r="P129" s="60">
        <f t="shared" si="106"/>
        <v>17099.478436213991</v>
      </c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  <c r="BQ129" s="145"/>
      <c r="BR129" s="145"/>
      <c r="BS129" s="145"/>
      <c r="BT129" s="145"/>
      <c r="BU129" s="145"/>
      <c r="BV129" s="145"/>
      <c r="BW129" s="145"/>
      <c r="BX129" s="145"/>
      <c r="BY129" s="145"/>
      <c r="BZ129" s="145"/>
      <c r="CA129" s="145"/>
      <c r="CB129" s="145"/>
      <c r="CC129" s="145"/>
      <c r="CD129" s="145"/>
      <c r="CE129" s="145"/>
      <c r="CF129" s="145"/>
      <c r="CG129" s="145"/>
      <c r="CH129" s="145"/>
      <c r="CI129" s="145"/>
      <c r="CJ129" s="145"/>
      <c r="CK129" s="145"/>
      <c r="CL129" s="145"/>
      <c r="CM129" s="145"/>
      <c r="CN129" s="145"/>
      <c r="CO129" s="145"/>
      <c r="CP129" s="145"/>
      <c r="CQ129" s="145"/>
      <c r="CR129" s="145"/>
      <c r="CS129" s="145"/>
      <c r="CT129" s="145"/>
      <c r="CU129" s="145"/>
      <c r="CV129" s="145"/>
      <c r="CW129" s="145"/>
      <c r="CX129" s="145"/>
      <c r="CY129" s="145"/>
      <c r="CZ129" s="145"/>
      <c r="DA129" s="145"/>
      <c r="DB129" s="145"/>
      <c r="DC129" s="145"/>
      <c r="DD129" s="145"/>
      <c r="DE129" s="145"/>
      <c r="DF129" s="145"/>
      <c r="DG129" s="145"/>
      <c r="DH129" s="145"/>
      <c r="DI129" s="145"/>
      <c r="DJ129" s="145"/>
      <c r="DK129" s="145"/>
      <c r="DL129" s="145"/>
      <c r="DM129" s="145"/>
      <c r="DN129" s="145"/>
      <c r="DO129" s="145"/>
      <c r="DP129" s="145"/>
      <c r="DQ129" s="145"/>
      <c r="DR129" s="145"/>
      <c r="DS129" s="145"/>
      <c r="DT129" s="145"/>
      <c r="DU129" s="145"/>
      <c r="DV129" s="145"/>
      <c r="DW129" s="145"/>
      <c r="DX129" s="145"/>
      <c r="DY129" s="145"/>
      <c r="DZ129" s="145"/>
      <c r="EA129" s="145"/>
      <c r="EB129" s="145"/>
      <c r="EC129" s="145"/>
      <c r="ED129" s="145"/>
      <c r="EE129" s="145"/>
      <c r="EF129" s="145"/>
      <c r="EG129" s="145"/>
      <c r="EH129" s="145"/>
      <c r="EI129" s="145"/>
      <c r="EJ129" s="145"/>
      <c r="EK129" s="145"/>
      <c r="EL129" s="145"/>
      <c r="EM129" s="145"/>
      <c r="EN129" s="145"/>
      <c r="EO129" s="145"/>
      <c r="EP129" s="145"/>
      <c r="EQ129" s="145"/>
      <c r="ER129" s="145"/>
      <c r="ES129" s="145"/>
      <c r="ET129" s="145"/>
      <c r="EU129" s="145"/>
      <c r="EV129" s="145"/>
      <c r="EW129" s="145"/>
      <c r="EX129" s="145"/>
      <c r="EY129" s="145"/>
      <c r="EZ129" s="145"/>
      <c r="FA129" s="145"/>
      <c r="FB129" s="145"/>
      <c r="FC129" s="145"/>
      <c r="FD129" s="145"/>
      <c r="FE129" s="145"/>
      <c r="FF129" s="145"/>
      <c r="FG129" s="145"/>
      <c r="FH129" s="145"/>
      <c r="FI129" s="145"/>
      <c r="FJ129" s="145"/>
      <c r="FK129" s="145"/>
      <c r="FL129" s="145"/>
      <c r="FM129" s="145"/>
      <c r="FN129" s="145"/>
      <c r="FO129" s="145"/>
      <c r="FP129" s="145"/>
      <c r="FQ129" s="145"/>
      <c r="FR129" s="145"/>
      <c r="FS129" s="145"/>
      <c r="FT129" s="145"/>
      <c r="FU129" s="145"/>
      <c r="FV129" s="145"/>
      <c r="FW129" s="145"/>
      <c r="FX129" s="145"/>
      <c r="FY129" s="145"/>
      <c r="FZ129" s="145"/>
      <c r="GA129" s="145"/>
      <c r="GB129" s="145"/>
      <c r="GC129" s="145"/>
      <c r="GD129" s="145"/>
      <c r="GE129" s="145"/>
      <c r="GF129" s="145"/>
      <c r="GG129" s="145"/>
      <c r="GH129" s="145"/>
      <c r="GI129" s="145"/>
      <c r="GJ129" s="145"/>
      <c r="GK129" s="145"/>
      <c r="GL129" s="145"/>
      <c r="GM129" s="145"/>
      <c r="GN129" s="145"/>
      <c r="GO129" s="145"/>
      <c r="GP129" s="145"/>
      <c r="GQ129" s="145"/>
      <c r="GR129" s="145"/>
      <c r="GS129" s="145"/>
      <c r="GT129" s="145"/>
      <c r="GU129" s="145"/>
      <c r="GV129" s="145"/>
      <c r="GW129" s="145"/>
      <c r="GX129" s="145"/>
      <c r="GY129" s="145"/>
      <c r="GZ129" s="145"/>
      <c r="HA129" s="145"/>
      <c r="HB129" s="145"/>
      <c r="HC129" s="145"/>
      <c r="HD129" s="145"/>
      <c r="HE129" s="145"/>
      <c r="HF129" s="145"/>
      <c r="HG129" s="145"/>
      <c r="HH129" s="145"/>
      <c r="HI129" s="145"/>
      <c r="HJ129" s="145"/>
      <c r="HK129" s="145"/>
      <c r="HL129" s="145"/>
      <c r="HM129" s="145"/>
      <c r="HN129" s="145"/>
      <c r="HO129" s="145"/>
      <c r="HP129" s="145"/>
      <c r="HQ129" s="145"/>
      <c r="HR129" s="145"/>
    </row>
    <row r="130" spans="1:243">
      <c r="A130" s="97" t="s">
        <v>2224</v>
      </c>
      <c r="B130" s="117" t="s">
        <v>135</v>
      </c>
      <c r="C130" s="136" t="s">
        <v>29</v>
      </c>
      <c r="D130" s="60">
        <v>401.44</v>
      </c>
      <c r="E130" s="60">
        <v>1170.68</v>
      </c>
      <c r="F130" s="60">
        <v>843.32</v>
      </c>
      <c r="G130" s="60">
        <v>859.64</v>
      </c>
      <c r="H130" s="60">
        <v>845.84</v>
      </c>
      <c r="I130" s="60">
        <v>919.74</v>
      </c>
      <c r="J130" s="60">
        <v>883.97</v>
      </c>
      <c r="K130" s="60">
        <v>883.18333333333339</v>
      </c>
      <c r="L130" s="60">
        <v>895.63111111111118</v>
      </c>
      <c r="M130" s="60">
        <v>887.59481481481487</v>
      </c>
      <c r="N130" s="60">
        <v>888.80308641975319</v>
      </c>
      <c r="O130" s="60">
        <v>890.67633744855982</v>
      </c>
      <c r="P130" s="60">
        <f t="shared" si="106"/>
        <v>10370.518683127573</v>
      </c>
    </row>
    <row r="131" spans="1:243">
      <c r="A131" s="97" t="s">
        <v>2225</v>
      </c>
      <c r="B131" s="117" t="s">
        <v>1552</v>
      </c>
      <c r="C131" s="136" t="s">
        <v>139</v>
      </c>
      <c r="D131" s="60">
        <v>0</v>
      </c>
      <c r="E131" s="60">
        <v>0</v>
      </c>
      <c r="F131" s="60">
        <v>0</v>
      </c>
      <c r="G131" s="60">
        <v>0</v>
      </c>
      <c r="H131" s="60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60">
        <v>0</v>
      </c>
      <c r="P131" s="60">
        <f t="shared" si="106"/>
        <v>0</v>
      </c>
    </row>
    <row r="132" spans="1:243">
      <c r="A132" s="97" t="s">
        <v>2226</v>
      </c>
      <c r="B132" s="117" t="s">
        <v>142</v>
      </c>
      <c r="C132" s="136" t="s">
        <v>29</v>
      </c>
      <c r="D132" s="60">
        <v>475.89</v>
      </c>
      <c r="E132" s="60">
        <v>343.52</v>
      </c>
      <c r="F132" s="60">
        <v>402.39</v>
      </c>
      <c r="G132" s="60">
        <v>522.55999999999995</v>
      </c>
      <c r="H132" s="60">
        <v>428.51</v>
      </c>
      <c r="I132" s="60">
        <v>406.2</v>
      </c>
      <c r="J132" s="60">
        <v>354.97</v>
      </c>
      <c r="K132" s="60">
        <v>396.56</v>
      </c>
      <c r="L132" s="60">
        <v>385.91</v>
      </c>
      <c r="M132" s="60">
        <v>379.1466666666667</v>
      </c>
      <c r="N132" s="60">
        <v>387.20555555555558</v>
      </c>
      <c r="O132" s="60">
        <v>384.08740740740745</v>
      </c>
      <c r="P132" s="60">
        <f t="shared" si="106"/>
        <v>4866.9496296296293</v>
      </c>
    </row>
    <row r="133" spans="1:243">
      <c r="A133" s="97" t="s">
        <v>2227</v>
      </c>
      <c r="B133" s="117" t="s">
        <v>2197</v>
      </c>
      <c r="C133" s="136" t="s">
        <v>29</v>
      </c>
      <c r="D133" s="60">
        <v>472.78</v>
      </c>
      <c r="E133" s="60">
        <v>398.63</v>
      </c>
      <c r="F133" s="60">
        <v>60.01</v>
      </c>
      <c r="G133" s="60">
        <v>706.21</v>
      </c>
      <c r="H133" s="60">
        <v>458.65</v>
      </c>
      <c r="I133" s="60">
        <v>58.41</v>
      </c>
      <c r="J133" s="60">
        <v>746.08</v>
      </c>
      <c r="K133" s="60">
        <v>421.04666666666662</v>
      </c>
      <c r="L133" s="60">
        <v>408.51222222222219</v>
      </c>
      <c r="M133" s="60">
        <v>525.21296296296293</v>
      </c>
      <c r="N133" s="60">
        <v>451.59061728395062</v>
      </c>
      <c r="O133" s="60">
        <v>461.77193415637862</v>
      </c>
      <c r="P133" s="60">
        <f t="shared" si="106"/>
        <v>5168.9044032921811</v>
      </c>
    </row>
    <row r="134" spans="1:243">
      <c r="A134" s="99" t="s">
        <v>3567</v>
      </c>
      <c r="B134" s="116" t="s">
        <v>147</v>
      </c>
      <c r="C134" s="136"/>
      <c r="D134" s="58">
        <f t="shared" ref="D134:P134" si="107">D135</f>
        <v>7006731.9100000001</v>
      </c>
      <c r="E134" s="58">
        <f t="shared" si="107"/>
        <v>984560.56999999983</v>
      </c>
      <c r="F134" s="58">
        <f t="shared" si="107"/>
        <v>764283.70000000007</v>
      </c>
      <c r="G134" s="58">
        <f t="shared" si="107"/>
        <v>421195.69000000006</v>
      </c>
      <c r="H134" s="58">
        <f t="shared" si="107"/>
        <v>498739.29</v>
      </c>
      <c r="I134" s="58">
        <f t="shared" si="107"/>
        <v>501394.94999999995</v>
      </c>
      <c r="J134" s="58">
        <f t="shared" si="107"/>
        <v>509176.85</v>
      </c>
      <c r="K134" s="58">
        <f t="shared" si="107"/>
        <v>503103.69666666666</v>
      </c>
      <c r="L134" s="58">
        <f t="shared" si="107"/>
        <v>504558.49888888886</v>
      </c>
      <c r="M134" s="58">
        <f t="shared" si="107"/>
        <v>505613.01518518518</v>
      </c>
      <c r="N134" s="58">
        <f t="shared" si="107"/>
        <v>504425.07024691359</v>
      </c>
      <c r="O134" s="58">
        <f t="shared" si="107"/>
        <v>504865.52810699586</v>
      </c>
      <c r="P134" s="58">
        <f t="shared" si="107"/>
        <v>13208648.769094653</v>
      </c>
    </row>
    <row r="135" spans="1:243">
      <c r="A135" s="99" t="s">
        <v>3568</v>
      </c>
      <c r="B135" s="116" t="s">
        <v>3569</v>
      </c>
      <c r="C135" s="136"/>
      <c r="D135" s="58">
        <f t="shared" ref="D135:J135" si="108">SUM(D136+D147+D152+D143)</f>
        <v>7006731.9100000001</v>
      </c>
      <c r="E135" s="58">
        <f t="shared" si="108"/>
        <v>984560.56999999983</v>
      </c>
      <c r="F135" s="58">
        <f t="shared" si="108"/>
        <v>764283.70000000007</v>
      </c>
      <c r="G135" s="58">
        <f t="shared" si="108"/>
        <v>421195.69000000006</v>
      </c>
      <c r="H135" s="58">
        <f t="shared" si="108"/>
        <v>498739.29</v>
      </c>
      <c r="I135" s="58">
        <f t="shared" si="108"/>
        <v>501394.94999999995</v>
      </c>
      <c r="J135" s="58">
        <f t="shared" si="108"/>
        <v>509176.85</v>
      </c>
      <c r="K135" s="58">
        <f t="shared" ref="K135" si="109">SUM(K136+K147+K152+K143)</f>
        <v>503103.69666666666</v>
      </c>
      <c r="L135" s="58">
        <f t="shared" ref="L135" si="110">SUM(L136+L147+L152+L143)</f>
        <v>504558.49888888886</v>
      </c>
      <c r="M135" s="58">
        <f t="shared" ref="M135" si="111">SUM(M136+M147+M152+M143)</f>
        <v>505613.01518518518</v>
      </c>
      <c r="N135" s="58">
        <f t="shared" ref="N135" si="112">SUM(N136+N147+N152+N143)</f>
        <v>504425.07024691359</v>
      </c>
      <c r="O135" s="58">
        <f t="shared" ref="O135" si="113">SUM(O136+O147+O152+O143)</f>
        <v>504865.52810699586</v>
      </c>
      <c r="P135" s="58">
        <f>SUM(P136+P147+P152+P143)</f>
        <v>13208648.769094653</v>
      </c>
    </row>
    <row r="136" spans="1:243">
      <c r="A136" s="99" t="s">
        <v>3570</v>
      </c>
      <c r="B136" s="116" t="s">
        <v>3571</v>
      </c>
      <c r="C136" s="136"/>
      <c r="D136" s="58">
        <f t="shared" ref="D136:P136" si="114">SUM(D137:D142)</f>
        <v>6764951.2599999998</v>
      </c>
      <c r="E136" s="58">
        <f t="shared" si="114"/>
        <v>752782.35999999987</v>
      </c>
      <c r="F136" s="58">
        <f t="shared" ref="F136:G136" si="115">SUM(F137:F142)</f>
        <v>586759.60000000009</v>
      </c>
      <c r="G136" s="58">
        <f t="shared" si="115"/>
        <v>351885.94000000006</v>
      </c>
      <c r="H136" s="58">
        <f t="shared" ref="H136:I136" si="116">SUM(H137:H142)</f>
        <v>400590.88999999996</v>
      </c>
      <c r="I136" s="58">
        <f t="shared" si="116"/>
        <v>395101.47</v>
      </c>
      <c r="J136" s="58">
        <f t="shared" ref="J136:O136" si="117">SUM(J137:J142)</f>
        <v>373226.98</v>
      </c>
      <c r="K136" s="58">
        <f t="shared" si="117"/>
        <v>389639.78</v>
      </c>
      <c r="L136" s="58">
        <f t="shared" si="117"/>
        <v>385989.41</v>
      </c>
      <c r="M136" s="58">
        <f t="shared" si="117"/>
        <v>382952.05666666664</v>
      </c>
      <c r="N136" s="58">
        <f t="shared" si="117"/>
        <v>386193.74888888886</v>
      </c>
      <c r="O136" s="58">
        <f t="shared" si="117"/>
        <v>385045.07185185183</v>
      </c>
      <c r="P136" s="58">
        <f t="shared" si="114"/>
        <v>11555118.567407409</v>
      </c>
    </row>
    <row r="137" spans="1:243">
      <c r="A137" s="97" t="s">
        <v>3572</v>
      </c>
      <c r="B137" s="117" t="s">
        <v>149</v>
      </c>
      <c r="C137" s="136" t="s">
        <v>29</v>
      </c>
      <c r="D137" s="60">
        <v>63035.93</v>
      </c>
      <c r="E137" s="60">
        <v>54795.47</v>
      </c>
      <c r="F137" s="60">
        <v>47694.94</v>
      </c>
      <c r="G137" s="60">
        <v>4295.76</v>
      </c>
      <c r="H137" s="60">
        <v>13259.8</v>
      </c>
      <c r="I137" s="60">
        <v>20853.16</v>
      </c>
      <c r="J137" s="60">
        <v>24179.47</v>
      </c>
      <c r="K137" s="60">
        <v>19430.810000000001</v>
      </c>
      <c r="L137" s="60">
        <v>21487.813333333335</v>
      </c>
      <c r="M137" s="60">
        <v>21699.364444444447</v>
      </c>
      <c r="N137" s="60">
        <v>20872.662592592595</v>
      </c>
      <c r="O137" s="60">
        <v>21353.280123456792</v>
      </c>
      <c r="P137" s="60">
        <f t="shared" ref="P137:P142" si="118">SUM(D137:O137)</f>
        <v>332958.46049382712</v>
      </c>
    </row>
    <row r="138" spans="1:243" s="108" customFormat="1" ht="11.25">
      <c r="A138" s="97" t="s">
        <v>3573</v>
      </c>
      <c r="B138" s="117" t="s">
        <v>151</v>
      </c>
      <c r="C138" s="136" t="s">
        <v>29</v>
      </c>
      <c r="D138" s="60">
        <v>53663.519999999997</v>
      </c>
      <c r="E138" s="60">
        <v>43920.47</v>
      </c>
      <c r="F138" s="60">
        <v>40692.67</v>
      </c>
      <c r="G138" s="60">
        <v>19524.89</v>
      </c>
      <c r="H138" s="60">
        <v>30925.64</v>
      </c>
      <c r="I138" s="60">
        <v>37314.36</v>
      </c>
      <c r="J138" s="60">
        <v>29273.07</v>
      </c>
      <c r="K138" s="60">
        <v>32504.35666666667</v>
      </c>
      <c r="L138" s="60">
        <v>33030.595555555556</v>
      </c>
      <c r="M138" s="60">
        <v>31602.674074074075</v>
      </c>
      <c r="N138" s="60">
        <v>32379.208765432104</v>
      </c>
      <c r="O138" s="60">
        <v>32337.492798353913</v>
      </c>
      <c r="P138" s="60">
        <f t="shared" si="118"/>
        <v>417168.94786008232</v>
      </c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/>
      <c r="DC138" s="145"/>
      <c r="DD138" s="145"/>
      <c r="DE138" s="145"/>
      <c r="DF138" s="145"/>
      <c r="DG138" s="145"/>
      <c r="DH138" s="145"/>
      <c r="DI138" s="145"/>
      <c r="DJ138" s="145"/>
      <c r="DK138" s="145"/>
      <c r="DL138" s="145"/>
      <c r="DM138" s="145"/>
      <c r="DN138" s="145"/>
      <c r="DO138" s="145"/>
      <c r="DP138" s="145"/>
      <c r="DQ138" s="145"/>
      <c r="DR138" s="145"/>
      <c r="DS138" s="145"/>
      <c r="DT138" s="145"/>
      <c r="DU138" s="145"/>
      <c r="DV138" s="145"/>
      <c r="DW138" s="145"/>
      <c r="DX138" s="145"/>
      <c r="DY138" s="145"/>
      <c r="DZ138" s="145"/>
      <c r="EA138" s="145"/>
      <c r="EB138" s="145"/>
      <c r="EC138" s="145"/>
      <c r="ED138" s="145"/>
      <c r="EE138" s="145"/>
      <c r="EF138" s="145"/>
      <c r="EG138" s="145"/>
      <c r="EH138" s="145"/>
      <c r="EI138" s="145"/>
      <c r="EJ138" s="145"/>
      <c r="EK138" s="145"/>
      <c r="EL138" s="145"/>
      <c r="EM138" s="145"/>
      <c r="EN138" s="145"/>
      <c r="EO138" s="145"/>
      <c r="EP138" s="145"/>
      <c r="EQ138" s="145"/>
      <c r="ER138" s="145"/>
      <c r="ES138" s="145"/>
      <c r="ET138" s="145"/>
      <c r="EU138" s="145"/>
      <c r="EV138" s="145"/>
      <c r="EW138" s="145"/>
      <c r="EX138" s="145"/>
      <c r="EY138" s="145"/>
      <c r="EZ138" s="145"/>
      <c r="FA138" s="145"/>
      <c r="FB138" s="145"/>
      <c r="FC138" s="145"/>
      <c r="FD138" s="145"/>
      <c r="FE138" s="145"/>
      <c r="FF138" s="145"/>
      <c r="FG138" s="145"/>
      <c r="FH138" s="145"/>
      <c r="FI138" s="145"/>
      <c r="FJ138" s="145"/>
      <c r="FK138" s="145"/>
      <c r="FL138" s="145"/>
      <c r="FM138" s="145"/>
      <c r="FN138" s="145"/>
      <c r="FO138" s="145"/>
      <c r="FP138" s="145"/>
      <c r="FQ138" s="145"/>
      <c r="FR138" s="145"/>
      <c r="FS138" s="145"/>
      <c r="FT138" s="145"/>
      <c r="FU138" s="145"/>
      <c r="FV138" s="145"/>
      <c r="FW138" s="145"/>
      <c r="FX138" s="145"/>
      <c r="FY138" s="145"/>
      <c r="FZ138" s="145"/>
      <c r="GA138" s="145"/>
      <c r="GB138" s="145"/>
      <c r="GC138" s="145"/>
      <c r="GD138" s="145"/>
      <c r="GE138" s="145"/>
      <c r="GF138" s="145"/>
      <c r="GG138" s="145"/>
      <c r="GH138" s="145"/>
      <c r="GI138" s="145"/>
      <c r="GJ138" s="145"/>
      <c r="GK138" s="145"/>
      <c r="GL138" s="145"/>
      <c r="GM138" s="145"/>
      <c r="GN138" s="145"/>
      <c r="GO138" s="145"/>
      <c r="GP138" s="145"/>
      <c r="GQ138" s="145"/>
      <c r="GR138" s="145"/>
      <c r="GS138" s="145"/>
      <c r="GT138" s="145"/>
      <c r="GU138" s="145"/>
      <c r="GV138" s="145"/>
      <c r="GW138" s="145"/>
      <c r="GX138" s="145"/>
      <c r="GY138" s="145"/>
      <c r="GZ138" s="145"/>
      <c r="HA138" s="145"/>
      <c r="HB138" s="145"/>
      <c r="HC138" s="145"/>
      <c r="HD138" s="145"/>
      <c r="HE138" s="145"/>
      <c r="HF138" s="145"/>
      <c r="HG138" s="145"/>
      <c r="HH138" s="145"/>
      <c r="HI138" s="145"/>
      <c r="HJ138" s="145"/>
      <c r="HK138" s="145"/>
      <c r="HL138" s="145"/>
      <c r="HM138" s="145"/>
      <c r="HN138" s="145"/>
      <c r="HO138" s="145"/>
      <c r="HP138" s="145"/>
      <c r="HQ138" s="145"/>
      <c r="HR138" s="145"/>
    </row>
    <row r="139" spans="1:243" s="20" customFormat="1" ht="13.5" customHeight="1">
      <c r="A139" s="97" t="s">
        <v>3574</v>
      </c>
      <c r="B139" s="117" t="s">
        <v>153</v>
      </c>
      <c r="C139" s="136" t="s">
        <v>29</v>
      </c>
      <c r="D139" s="60">
        <v>6642968.6100000003</v>
      </c>
      <c r="E139" s="60">
        <v>649176.72</v>
      </c>
      <c r="F139" s="60">
        <v>493220.43</v>
      </c>
      <c r="G139" s="60">
        <v>322826.76</v>
      </c>
      <c r="H139" s="60">
        <v>351966.47</v>
      </c>
      <c r="I139" s="60">
        <v>332425.3</v>
      </c>
      <c r="J139" s="60">
        <v>313225.46000000002</v>
      </c>
      <c r="K139" s="60">
        <v>332539.07666666666</v>
      </c>
      <c r="L139" s="60">
        <v>326063.27888888889</v>
      </c>
      <c r="M139" s="60">
        <v>323942.60518518515</v>
      </c>
      <c r="N139" s="60">
        <v>327514.98691358021</v>
      </c>
      <c r="O139" s="60">
        <v>325840.29032921809</v>
      </c>
      <c r="P139" s="60">
        <f t="shared" si="118"/>
        <v>10741709.98798354</v>
      </c>
      <c r="HS139" s="106"/>
      <c r="HT139" s="106"/>
      <c r="HU139" s="106"/>
      <c r="HV139" s="106"/>
      <c r="HW139" s="106"/>
      <c r="HX139" s="106"/>
      <c r="HY139" s="106"/>
      <c r="HZ139" s="106"/>
      <c r="IA139" s="106"/>
      <c r="IB139" s="106"/>
      <c r="IC139" s="106"/>
      <c r="ID139" s="106"/>
      <c r="IE139" s="106"/>
      <c r="IF139" s="106"/>
      <c r="IG139" s="106"/>
      <c r="IH139" s="106"/>
      <c r="II139" s="106"/>
    </row>
    <row r="140" spans="1:243" ht="12.75" customHeight="1">
      <c r="A140" s="97" t="s">
        <v>3575</v>
      </c>
      <c r="B140" s="117" t="s">
        <v>157</v>
      </c>
      <c r="C140" s="136" t="s">
        <v>29</v>
      </c>
      <c r="D140" s="60">
        <v>50</v>
      </c>
      <c r="E140" s="60">
        <v>78.2</v>
      </c>
      <c r="F140" s="60">
        <v>50</v>
      </c>
      <c r="G140" s="60">
        <v>100</v>
      </c>
      <c r="H140" s="60">
        <v>0</v>
      </c>
      <c r="I140" s="60">
        <v>234.6</v>
      </c>
      <c r="J140" s="60">
        <v>0</v>
      </c>
      <c r="K140" s="60">
        <v>78.2</v>
      </c>
      <c r="L140" s="60">
        <v>104.26666666666667</v>
      </c>
      <c r="M140" s="60">
        <v>60.822222222222223</v>
      </c>
      <c r="N140" s="60">
        <v>81.096296296296302</v>
      </c>
      <c r="O140" s="60">
        <v>82.061728395061735</v>
      </c>
      <c r="P140" s="60">
        <f t="shared" si="118"/>
        <v>919.24691358024688</v>
      </c>
    </row>
    <row r="141" spans="1:243">
      <c r="A141" s="97" t="s">
        <v>3576</v>
      </c>
      <c r="B141" s="117" t="s">
        <v>159</v>
      </c>
      <c r="C141" s="136" t="s">
        <v>29</v>
      </c>
      <c r="D141" s="60">
        <v>4998.6000000000004</v>
      </c>
      <c r="E141" s="60">
        <v>4811.5</v>
      </c>
      <c r="F141" s="60">
        <v>5101.5600000000004</v>
      </c>
      <c r="G141" s="60">
        <v>5138.53</v>
      </c>
      <c r="H141" s="60">
        <v>4438.9799999999996</v>
      </c>
      <c r="I141" s="60">
        <v>4274.05</v>
      </c>
      <c r="J141" s="60">
        <v>6548.98</v>
      </c>
      <c r="K141" s="60">
        <v>5087.3366666666661</v>
      </c>
      <c r="L141" s="60">
        <v>5303.4555555555553</v>
      </c>
      <c r="M141" s="60">
        <v>5646.5907407407403</v>
      </c>
      <c r="N141" s="60">
        <v>5345.7943209876539</v>
      </c>
      <c r="O141" s="60">
        <v>5431.9468724279832</v>
      </c>
      <c r="P141" s="60">
        <f t="shared" si="118"/>
        <v>62127.3241563786</v>
      </c>
    </row>
    <row r="142" spans="1:243">
      <c r="A142" s="97" t="s">
        <v>3577</v>
      </c>
      <c r="B142" s="117" t="s">
        <v>161</v>
      </c>
      <c r="C142" s="136" t="s">
        <v>29</v>
      </c>
      <c r="D142" s="60">
        <v>234.6</v>
      </c>
      <c r="E142" s="60">
        <v>0</v>
      </c>
      <c r="F142" s="60">
        <v>0</v>
      </c>
      <c r="G142" s="60">
        <v>0</v>
      </c>
      <c r="H142" s="60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0</v>
      </c>
      <c r="O142" s="60">
        <v>0</v>
      </c>
      <c r="P142" s="60">
        <f t="shared" si="118"/>
        <v>234.6</v>
      </c>
    </row>
    <row r="143" spans="1:243" ht="22.5">
      <c r="A143" s="99" t="s">
        <v>3578</v>
      </c>
      <c r="B143" s="116" t="s">
        <v>3579</v>
      </c>
      <c r="C143" s="136"/>
      <c r="D143" s="58">
        <f t="shared" ref="D143:J143" si="119">SUM(D144:D146)</f>
        <v>5098.4399999999996</v>
      </c>
      <c r="E143" s="58">
        <f t="shared" si="119"/>
        <v>6873.71</v>
      </c>
      <c r="F143" s="58">
        <f t="shared" si="119"/>
        <v>9061.99</v>
      </c>
      <c r="G143" s="58">
        <f t="shared" si="119"/>
        <v>5724.05</v>
      </c>
      <c r="H143" s="58">
        <f t="shared" si="119"/>
        <v>6481.84</v>
      </c>
      <c r="I143" s="58">
        <f t="shared" si="119"/>
        <v>8053.94</v>
      </c>
      <c r="J143" s="58">
        <f t="shared" si="119"/>
        <v>8545.6299999999992</v>
      </c>
      <c r="K143" s="58">
        <f t="shared" ref="K143" si="120">SUM(K144:K146)</f>
        <v>7693.8033333333333</v>
      </c>
      <c r="L143" s="58">
        <f t="shared" ref="L143" si="121">SUM(L144:L146)</f>
        <v>8097.7911111111116</v>
      </c>
      <c r="M143" s="58">
        <f t="shared" ref="M143" si="122">SUM(M144:M146)</f>
        <v>8112.408148148148</v>
      </c>
      <c r="N143" s="58">
        <f t="shared" ref="N143" si="123">SUM(N144:N146)</f>
        <v>7968.0008641975319</v>
      </c>
      <c r="O143" s="58">
        <f t="shared" ref="O143" si="124">SUM(O144:O146)</f>
        <v>8059.4000411522638</v>
      </c>
      <c r="P143" s="58">
        <f>SUM(P144:P146)</f>
        <v>89771.00349794238</v>
      </c>
    </row>
    <row r="144" spans="1:243" ht="15.75" customHeight="1">
      <c r="A144" s="97" t="s">
        <v>3580</v>
      </c>
      <c r="B144" s="117" t="s">
        <v>2143</v>
      </c>
      <c r="C144" s="136" t="s">
        <v>29</v>
      </c>
      <c r="D144" s="60">
        <v>0</v>
      </c>
      <c r="E144" s="60">
        <v>0</v>
      </c>
      <c r="F144" s="60">
        <v>16.77</v>
      </c>
      <c r="G144" s="60">
        <v>0</v>
      </c>
      <c r="H144" s="60">
        <v>0</v>
      </c>
      <c r="I144" s="60">
        <v>0</v>
      </c>
      <c r="J144" s="60">
        <v>0.96</v>
      </c>
      <c r="K144" s="60">
        <v>0.32</v>
      </c>
      <c r="L144" s="60">
        <v>0.42666666666666669</v>
      </c>
      <c r="M144" s="60">
        <v>0.56888888888888889</v>
      </c>
      <c r="N144" s="60">
        <v>0.43851851851851853</v>
      </c>
      <c r="O144" s="60">
        <v>0.47802469135802467</v>
      </c>
      <c r="P144" s="60">
        <f t="shared" ref="P144:P146" si="125">SUM(D144:O144)</f>
        <v>19.962098765432099</v>
      </c>
    </row>
    <row r="145" spans="1:243" s="107" customFormat="1" ht="17.25" customHeight="1">
      <c r="A145" s="97" t="s">
        <v>3582</v>
      </c>
      <c r="B145" s="117" t="s">
        <v>2147</v>
      </c>
      <c r="C145" s="136" t="s">
        <v>29</v>
      </c>
      <c r="D145" s="60">
        <v>5098.4399999999996</v>
      </c>
      <c r="E145" s="60">
        <v>6873.71</v>
      </c>
      <c r="F145" s="60">
        <v>9044.48</v>
      </c>
      <c r="G145" s="60">
        <v>5721.93</v>
      </c>
      <c r="H145" s="60">
        <v>6481.84</v>
      </c>
      <c r="I145" s="60">
        <v>8052.78</v>
      </c>
      <c r="J145" s="60">
        <v>8544.67</v>
      </c>
      <c r="K145" s="60">
        <v>7693.0966666666673</v>
      </c>
      <c r="L145" s="60">
        <v>8096.8488888888896</v>
      </c>
      <c r="M145" s="60">
        <v>8111.5385185185187</v>
      </c>
      <c r="N145" s="60">
        <v>7967.1613580246922</v>
      </c>
      <c r="O145" s="60">
        <v>8058.5162551440335</v>
      </c>
      <c r="P145" s="60">
        <f t="shared" si="125"/>
        <v>89745.01168724279</v>
      </c>
      <c r="HS145" s="106"/>
      <c r="HT145" s="106"/>
      <c r="HU145" s="106"/>
      <c r="HV145" s="106"/>
      <c r="HW145" s="106"/>
      <c r="HX145" s="106"/>
      <c r="HY145" s="106"/>
      <c r="HZ145" s="106"/>
      <c r="IA145" s="106"/>
      <c r="IB145" s="106"/>
      <c r="IC145" s="106"/>
      <c r="ID145" s="106"/>
      <c r="IE145" s="106"/>
      <c r="IF145" s="106"/>
      <c r="IG145" s="106"/>
      <c r="IH145" s="106"/>
      <c r="II145" s="106"/>
    </row>
    <row r="146" spans="1:243" s="108" customFormat="1" ht="19.5" customHeight="1">
      <c r="A146" s="97" t="s">
        <v>3583</v>
      </c>
      <c r="B146" s="117" t="s">
        <v>2149</v>
      </c>
      <c r="C146" s="136" t="s">
        <v>29</v>
      </c>
      <c r="D146" s="60">
        <v>0</v>
      </c>
      <c r="E146" s="60">
        <v>0</v>
      </c>
      <c r="F146" s="60">
        <v>0.74</v>
      </c>
      <c r="G146" s="60">
        <v>2.12</v>
      </c>
      <c r="H146" s="60">
        <v>0</v>
      </c>
      <c r="I146" s="60">
        <v>1.1599999999999999</v>
      </c>
      <c r="J146" s="60">
        <v>0</v>
      </c>
      <c r="K146" s="60">
        <v>0.38666666666666666</v>
      </c>
      <c r="L146" s="60">
        <v>0.51555555555555554</v>
      </c>
      <c r="M146" s="60">
        <v>0.30074074074074075</v>
      </c>
      <c r="N146" s="60">
        <v>0.40098765432098765</v>
      </c>
      <c r="O146" s="60">
        <v>0.40576131687242795</v>
      </c>
      <c r="P146" s="60">
        <f t="shared" si="125"/>
        <v>6.0297119341563787</v>
      </c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5"/>
      <c r="CI146" s="145"/>
      <c r="CJ146" s="145"/>
      <c r="CK146" s="145"/>
      <c r="CL146" s="145"/>
      <c r="CM146" s="145"/>
      <c r="CN146" s="145"/>
      <c r="CO146" s="145"/>
      <c r="CP146" s="145"/>
      <c r="CQ146" s="145"/>
      <c r="CR146" s="145"/>
      <c r="CS146" s="145"/>
      <c r="CT146" s="145"/>
      <c r="CU146" s="145"/>
      <c r="CV146" s="145"/>
      <c r="CW146" s="145"/>
      <c r="CX146" s="145"/>
      <c r="CY146" s="145"/>
      <c r="CZ146" s="145"/>
      <c r="DA146" s="145"/>
      <c r="DB146" s="145"/>
      <c r="DC146" s="145"/>
      <c r="DD146" s="145"/>
      <c r="DE146" s="145"/>
      <c r="DF146" s="145"/>
      <c r="DG146" s="145"/>
      <c r="DH146" s="145"/>
      <c r="DI146" s="145"/>
      <c r="DJ146" s="145"/>
      <c r="DK146" s="145"/>
      <c r="DL146" s="145"/>
      <c r="DM146" s="145"/>
      <c r="DN146" s="145"/>
      <c r="DO146" s="145"/>
      <c r="DP146" s="145"/>
      <c r="DQ146" s="145"/>
      <c r="DR146" s="145"/>
      <c r="DS146" s="145"/>
      <c r="DT146" s="145"/>
      <c r="DU146" s="145"/>
      <c r="DV146" s="145"/>
      <c r="DW146" s="145"/>
      <c r="DX146" s="145"/>
      <c r="DY146" s="145"/>
      <c r="DZ146" s="145"/>
      <c r="EA146" s="145"/>
      <c r="EB146" s="145"/>
      <c r="EC146" s="145"/>
      <c r="ED146" s="145"/>
      <c r="EE146" s="145"/>
      <c r="EF146" s="145"/>
      <c r="EG146" s="145"/>
      <c r="EH146" s="145"/>
      <c r="EI146" s="145"/>
      <c r="EJ146" s="145"/>
      <c r="EK146" s="145"/>
      <c r="EL146" s="145"/>
      <c r="EM146" s="145"/>
      <c r="EN146" s="145"/>
      <c r="EO146" s="145"/>
      <c r="EP146" s="145"/>
      <c r="EQ146" s="145"/>
      <c r="ER146" s="145"/>
      <c r="ES146" s="145"/>
      <c r="ET146" s="145"/>
      <c r="EU146" s="145"/>
      <c r="EV146" s="145"/>
      <c r="EW146" s="145"/>
      <c r="EX146" s="145"/>
      <c r="EY146" s="145"/>
      <c r="EZ146" s="145"/>
      <c r="FA146" s="145"/>
      <c r="FB146" s="145"/>
      <c r="FC146" s="145"/>
      <c r="FD146" s="145"/>
      <c r="FE146" s="145"/>
      <c r="FF146" s="145"/>
      <c r="FG146" s="145"/>
      <c r="FH146" s="145"/>
      <c r="FI146" s="145"/>
      <c r="FJ146" s="145"/>
      <c r="FK146" s="145"/>
      <c r="FL146" s="145"/>
      <c r="FM146" s="145"/>
      <c r="FN146" s="145"/>
      <c r="FO146" s="145"/>
      <c r="FP146" s="145"/>
      <c r="FQ146" s="145"/>
      <c r="FR146" s="145"/>
      <c r="FS146" s="145"/>
      <c r="FT146" s="145"/>
      <c r="FU146" s="145"/>
      <c r="FV146" s="145"/>
      <c r="FW146" s="145"/>
      <c r="FX146" s="145"/>
      <c r="FY146" s="145"/>
      <c r="FZ146" s="145"/>
      <c r="GA146" s="145"/>
      <c r="GB146" s="145"/>
      <c r="GC146" s="145"/>
      <c r="GD146" s="145"/>
      <c r="GE146" s="145"/>
      <c r="GF146" s="145"/>
      <c r="GG146" s="145"/>
      <c r="GH146" s="145"/>
      <c r="GI146" s="145"/>
      <c r="GJ146" s="145"/>
      <c r="GK146" s="145"/>
      <c r="GL146" s="145"/>
      <c r="GM146" s="145"/>
      <c r="GN146" s="145"/>
      <c r="GO146" s="145"/>
      <c r="GP146" s="145"/>
      <c r="GQ146" s="145"/>
      <c r="GR146" s="145"/>
      <c r="GS146" s="145"/>
      <c r="GT146" s="145"/>
      <c r="GU146" s="145"/>
      <c r="GV146" s="145"/>
      <c r="GW146" s="145"/>
      <c r="GX146" s="145"/>
      <c r="GY146" s="145"/>
      <c r="GZ146" s="145"/>
      <c r="HA146" s="145"/>
      <c r="HB146" s="145"/>
      <c r="HC146" s="145"/>
      <c r="HD146" s="145"/>
      <c r="HE146" s="145"/>
      <c r="HF146" s="145"/>
      <c r="HG146" s="145"/>
      <c r="HH146" s="145"/>
      <c r="HI146" s="145"/>
      <c r="HJ146" s="145"/>
      <c r="HK146" s="145"/>
      <c r="HL146" s="145"/>
      <c r="HM146" s="145"/>
      <c r="HN146" s="145"/>
      <c r="HO146" s="145"/>
      <c r="HP146" s="145"/>
      <c r="HQ146" s="145"/>
      <c r="HR146" s="145"/>
    </row>
    <row r="147" spans="1:243" ht="15" customHeight="1">
      <c r="A147" s="99" t="s">
        <v>3586</v>
      </c>
      <c r="B147" s="116" t="s">
        <v>2152</v>
      </c>
      <c r="C147" s="136"/>
      <c r="D147" s="58">
        <f t="shared" ref="D147:J147" si="126">SUM(D148:D151)</f>
        <v>174753.71</v>
      </c>
      <c r="E147" s="58">
        <f t="shared" si="126"/>
        <v>164068.79</v>
      </c>
      <c r="F147" s="58">
        <f t="shared" si="126"/>
        <v>113671.46</v>
      </c>
      <c r="G147" s="58">
        <f t="shared" si="126"/>
        <v>43473.689999999995</v>
      </c>
      <c r="H147" s="58">
        <f t="shared" si="126"/>
        <v>62455.62</v>
      </c>
      <c r="I147" s="58">
        <f t="shared" si="126"/>
        <v>66866.62</v>
      </c>
      <c r="J147" s="58">
        <f t="shared" si="126"/>
        <v>84900.02</v>
      </c>
      <c r="K147" s="58">
        <f t="shared" ref="K147" si="127">SUM(K148:K151)</f>
        <v>71407.42</v>
      </c>
      <c r="L147" s="58">
        <f t="shared" ref="L147" si="128">SUM(L148:L151)</f>
        <v>74391.353333333333</v>
      </c>
      <c r="M147" s="58">
        <f t="shared" ref="M147" si="129">SUM(M148:M151)</f>
        <v>76899.597777777788</v>
      </c>
      <c r="N147" s="58">
        <f t="shared" ref="N147" si="130">SUM(N148:N151)</f>
        <v>74232.790370370378</v>
      </c>
      <c r="O147" s="58">
        <f t="shared" ref="O147" si="131">SUM(O148:O151)</f>
        <v>75174.580493827176</v>
      </c>
      <c r="P147" s="58">
        <f>SUM(P148:P151)</f>
        <v>1082295.6519753088</v>
      </c>
    </row>
    <row r="148" spans="1:243" ht="15" customHeight="1">
      <c r="A148" s="97" t="s">
        <v>3587</v>
      </c>
      <c r="B148" s="117" t="s">
        <v>2154</v>
      </c>
      <c r="C148" s="136" t="s">
        <v>29</v>
      </c>
      <c r="D148" s="60">
        <v>10.58</v>
      </c>
      <c r="E148" s="60">
        <v>0</v>
      </c>
      <c r="F148" s="60">
        <v>0</v>
      </c>
      <c r="G148" s="60">
        <v>0</v>
      </c>
      <c r="H148" s="60">
        <v>0</v>
      </c>
      <c r="I148" s="60">
        <v>0</v>
      </c>
      <c r="J148" s="60">
        <v>0</v>
      </c>
      <c r="K148" s="60">
        <v>0</v>
      </c>
      <c r="L148" s="60">
        <v>0</v>
      </c>
      <c r="M148" s="60">
        <v>0</v>
      </c>
      <c r="N148" s="60">
        <v>0</v>
      </c>
      <c r="O148" s="60">
        <v>0</v>
      </c>
      <c r="P148" s="60">
        <f t="shared" ref="P148:P151" si="132">SUM(D148:O148)</f>
        <v>10.58</v>
      </c>
    </row>
    <row r="149" spans="1:243" ht="15" customHeight="1">
      <c r="A149" s="97" t="s">
        <v>3588</v>
      </c>
      <c r="B149" s="117" t="s">
        <v>2156</v>
      </c>
      <c r="C149" s="136" t="s">
        <v>29</v>
      </c>
      <c r="D149" s="60">
        <v>15290.27</v>
      </c>
      <c r="E149" s="60">
        <v>35660.239999999998</v>
      </c>
      <c r="F149" s="60">
        <v>12908.75</v>
      </c>
      <c r="G149" s="60">
        <v>2485.56</v>
      </c>
      <c r="H149" s="60">
        <v>4217.08</v>
      </c>
      <c r="I149" s="60">
        <v>3444.54</v>
      </c>
      <c r="J149" s="60">
        <v>4723.25</v>
      </c>
      <c r="K149" s="60">
        <v>4128.29</v>
      </c>
      <c r="L149" s="60">
        <v>4098.6933333333336</v>
      </c>
      <c r="M149" s="60">
        <v>4316.7444444444445</v>
      </c>
      <c r="N149" s="60">
        <v>4181.2425925925927</v>
      </c>
      <c r="O149" s="60">
        <v>4198.8934567901233</v>
      </c>
      <c r="P149" s="60">
        <f t="shared" si="132"/>
        <v>99653.553827160475</v>
      </c>
    </row>
    <row r="150" spans="1:243" s="107" customFormat="1">
      <c r="A150" s="97" t="s">
        <v>3589</v>
      </c>
      <c r="B150" s="117" t="s">
        <v>2158</v>
      </c>
      <c r="C150" s="136" t="s">
        <v>29</v>
      </c>
      <c r="D150" s="60">
        <v>159452.85999999999</v>
      </c>
      <c r="E150" s="60">
        <v>128408.55</v>
      </c>
      <c r="F150" s="60">
        <v>100496.11</v>
      </c>
      <c r="G150" s="60">
        <v>40988.129999999997</v>
      </c>
      <c r="H150" s="60">
        <v>58238.54</v>
      </c>
      <c r="I150" s="60">
        <v>63422.080000000002</v>
      </c>
      <c r="J150" s="60">
        <v>80176.77</v>
      </c>
      <c r="K150" s="60">
        <v>67279.13</v>
      </c>
      <c r="L150" s="60">
        <v>70292.66</v>
      </c>
      <c r="M150" s="60">
        <v>72582.853333333347</v>
      </c>
      <c r="N150" s="60">
        <v>70051.547777777785</v>
      </c>
      <c r="O150" s="60">
        <v>70975.687037037045</v>
      </c>
      <c r="P150" s="60">
        <f t="shared" si="132"/>
        <v>982364.91814814811</v>
      </c>
      <c r="HS150" s="106"/>
      <c r="HT150" s="106"/>
      <c r="HU150" s="106"/>
      <c r="HV150" s="106"/>
      <c r="HW150" s="106"/>
      <c r="HX150" s="106"/>
      <c r="HY150" s="106"/>
      <c r="HZ150" s="106"/>
      <c r="IA150" s="106"/>
      <c r="IB150" s="106"/>
      <c r="IC150" s="106"/>
      <c r="ID150" s="106"/>
      <c r="IE150" s="106"/>
      <c r="IF150" s="106"/>
      <c r="IG150" s="106"/>
      <c r="IH150" s="106"/>
      <c r="II150" s="106"/>
    </row>
    <row r="151" spans="1:243" s="107" customFormat="1" ht="15.75" customHeight="1">
      <c r="A151" s="97" t="s">
        <v>3590</v>
      </c>
      <c r="B151" s="117" t="s">
        <v>2159</v>
      </c>
      <c r="C151" s="136" t="s">
        <v>29</v>
      </c>
      <c r="D151" s="60">
        <v>0</v>
      </c>
      <c r="E151" s="60">
        <v>0</v>
      </c>
      <c r="F151" s="60">
        <v>266.60000000000002</v>
      </c>
      <c r="G151" s="60">
        <v>0</v>
      </c>
      <c r="H151" s="60">
        <v>0</v>
      </c>
      <c r="I151" s="60">
        <v>0</v>
      </c>
      <c r="J151" s="60">
        <v>0</v>
      </c>
      <c r="K151" s="60">
        <v>0</v>
      </c>
      <c r="L151" s="60">
        <v>0</v>
      </c>
      <c r="M151" s="60">
        <v>0</v>
      </c>
      <c r="N151" s="60">
        <v>0</v>
      </c>
      <c r="O151" s="60">
        <v>0</v>
      </c>
      <c r="P151" s="60">
        <f t="shared" si="132"/>
        <v>266.60000000000002</v>
      </c>
      <c r="HS151" s="106"/>
      <c r="HT151" s="106"/>
      <c r="HU151" s="106"/>
      <c r="HV151" s="106"/>
      <c r="HW151" s="106"/>
      <c r="HX151" s="106"/>
      <c r="HY151" s="106"/>
      <c r="HZ151" s="106"/>
      <c r="IA151" s="106"/>
      <c r="IB151" s="106"/>
      <c r="IC151" s="106"/>
      <c r="ID151" s="106"/>
      <c r="IE151" s="106"/>
      <c r="IF151" s="106"/>
      <c r="IG151" s="106"/>
      <c r="IH151" s="106"/>
      <c r="II151" s="106"/>
    </row>
    <row r="152" spans="1:243" ht="22.5">
      <c r="A152" s="99" t="s">
        <v>3593</v>
      </c>
      <c r="B152" s="116" t="s">
        <v>2162</v>
      </c>
      <c r="C152" s="136"/>
      <c r="D152" s="58">
        <f t="shared" ref="D152:J152" si="133">SUM(D153:D156)</f>
        <v>61928.5</v>
      </c>
      <c r="E152" s="58">
        <f t="shared" si="133"/>
        <v>60835.71</v>
      </c>
      <c r="F152" s="58">
        <f t="shared" si="133"/>
        <v>54790.65</v>
      </c>
      <c r="G152" s="58">
        <f t="shared" si="133"/>
        <v>20112.010000000002</v>
      </c>
      <c r="H152" s="58">
        <f t="shared" si="133"/>
        <v>29210.94</v>
      </c>
      <c r="I152" s="58">
        <f t="shared" si="133"/>
        <v>31372.92</v>
      </c>
      <c r="J152" s="58">
        <f t="shared" si="133"/>
        <v>42504.22</v>
      </c>
      <c r="K152" s="58">
        <f t="shared" ref="K152" si="134">SUM(K153:K156)</f>
        <v>34362.693333333329</v>
      </c>
      <c r="L152" s="58">
        <f t="shared" ref="L152" si="135">SUM(L153:L156)</f>
        <v>36079.944444444438</v>
      </c>
      <c r="M152" s="58">
        <f t="shared" ref="M152" si="136">SUM(M153:M156)</f>
        <v>37648.952592592592</v>
      </c>
      <c r="N152" s="58">
        <f t="shared" ref="N152" si="137">SUM(N153:N156)</f>
        <v>36030.530123456796</v>
      </c>
      <c r="O152" s="58">
        <f t="shared" ref="O152" si="138">SUM(O153:O156)</f>
        <v>36586.475720164613</v>
      </c>
      <c r="P152" s="58">
        <f>SUM(P153:P156)</f>
        <v>481463.54621399182</v>
      </c>
    </row>
    <row r="153" spans="1:243">
      <c r="A153" s="97" t="s">
        <v>3594</v>
      </c>
      <c r="B153" s="117" t="s">
        <v>2164</v>
      </c>
      <c r="C153" s="136" t="s">
        <v>29</v>
      </c>
      <c r="D153" s="60">
        <v>12.04</v>
      </c>
      <c r="E153" s="60">
        <v>0</v>
      </c>
      <c r="F153" s="60">
        <v>0</v>
      </c>
      <c r="G153" s="60">
        <v>0</v>
      </c>
      <c r="H153" s="60">
        <v>0</v>
      </c>
      <c r="I153" s="60">
        <v>0</v>
      </c>
      <c r="J153" s="60">
        <v>0</v>
      </c>
      <c r="K153" s="60">
        <v>0</v>
      </c>
      <c r="L153" s="60">
        <v>0</v>
      </c>
      <c r="M153" s="60">
        <v>0</v>
      </c>
      <c r="N153" s="60">
        <v>0</v>
      </c>
      <c r="O153" s="60">
        <v>0</v>
      </c>
      <c r="P153" s="60">
        <f t="shared" ref="P153:P156" si="139">SUM(D153:O153)</f>
        <v>12.04</v>
      </c>
    </row>
    <row r="154" spans="1:243">
      <c r="A154" s="97" t="s">
        <v>3595</v>
      </c>
      <c r="B154" s="117" t="s">
        <v>2166</v>
      </c>
      <c r="C154" s="136" t="s">
        <v>29</v>
      </c>
      <c r="D154" s="60">
        <v>3767.18</v>
      </c>
      <c r="E154" s="60">
        <v>7992.14</v>
      </c>
      <c r="F154" s="60">
        <v>3321.58</v>
      </c>
      <c r="G154" s="60">
        <v>825.54</v>
      </c>
      <c r="H154" s="60">
        <v>1697.34</v>
      </c>
      <c r="I154" s="60">
        <v>1209.75</v>
      </c>
      <c r="J154" s="60">
        <v>1921.72</v>
      </c>
      <c r="K154" s="60">
        <v>1609.6033333333335</v>
      </c>
      <c r="L154" s="60">
        <v>1580.357777777778</v>
      </c>
      <c r="M154" s="60">
        <v>1703.893703703704</v>
      </c>
      <c r="N154" s="60">
        <v>1631.2849382716051</v>
      </c>
      <c r="O154" s="60">
        <v>1638.5121399176958</v>
      </c>
      <c r="P154" s="60">
        <f t="shared" si="139"/>
        <v>28898.901893004117</v>
      </c>
    </row>
    <row r="155" spans="1:243">
      <c r="A155" s="97" t="s">
        <v>3596</v>
      </c>
      <c r="B155" s="117" t="s">
        <v>2168</v>
      </c>
      <c r="C155" s="136" t="s">
        <v>29</v>
      </c>
      <c r="D155" s="60">
        <v>58149.279999999999</v>
      </c>
      <c r="E155" s="60">
        <v>52843.57</v>
      </c>
      <c r="F155" s="60">
        <v>51431.75</v>
      </c>
      <c r="G155" s="60">
        <v>19286.47</v>
      </c>
      <c r="H155" s="60">
        <v>27513.599999999999</v>
      </c>
      <c r="I155" s="60">
        <v>30163.17</v>
      </c>
      <c r="J155" s="60">
        <v>40582.5</v>
      </c>
      <c r="K155" s="60">
        <v>32753.089999999997</v>
      </c>
      <c r="L155" s="60">
        <v>34499.586666666662</v>
      </c>
      <c r="M155" s="60">
        <v>35945.058888888889</v>
      </c>
      <c r="N155" s="60">
        <v>34399.245185185187</v>
      </c>
      <c r="O155" s="60">
        <v>34947.96358024692</v>
      </c>
      <c r="P155" s="60">
        <f t="shared" si="139"/>
        <v>452515.2843209877</v>
      </c>
    </row>
    <row r="156" spans="1:243" ht="18">
      <c r="A156" s="97" t="s">
        <v>3597</v>
      </c>
      <c r="B156" s="117" t="s">
        <v>2169</v>
      </c>
      <c r="C156" s="136" t="s">
        <v>29</v>
      </c>
      <c r="D156" s="60">
        <v>0</v>
      </c>
      <c r="E156" s="60">
        <v>0</v>
      </c>
      <c r="F156" s="60">
        <v>37.32</v>
      </c>
      <c r="G156" s="60">
        <v>0</v>
      </c>
      <c r="H156" s="60">
        <v>0</v>
      </c>
      <c r="I156" s="60">
        <v>0</v>
      </c>
      <c r="J156" s="60">
        <v>0</v>
      </c>
      <c r="K156" s="60">
        <v>0</v>
      </c>
      <c r="L156" s="60">
        <v>0</v>
      </c>
      <c r="M156" s="60">
        <v>0</v>
      </c>
      <c r="N156" s="60">
        <v>0</v>
      </c>
      <c r="O156" s="60">
        <v>0</v>
      </c>
      <c r="P156" s="60">
        <f t="shared" si="139"/>
        <v>37.32</v>
      </c>
    </row>
    <row r="157" spans="1:243" ht="14.25" customHeight="1">
      <c r="A157" s="129" t="s">
        <v>2228</v>
      </c>
      <c r="B157" s="130" t="s">
        <v>2229</v>
      </c>
      <c r="C157" s="131"/>
      <c r="D157" s="128">
        <f t="shared" ref="D157:E157" si="140">D158+D185</f>
        <v>5686481.54</v>
      </c>
      <c r="E157" s="128">
        <f t="shared" si="140"/>
        <v>3676682.5000000005</v>
      </c>
      <c r="F157" s="128">
        <f t="shared" ref="F157:G157" si="141">F158+F185</f>
        <v>3678477.54</v>
      </c>
      <c r="G157" s="128">
        <f t="shared" si="141"/>
        <v>3714161.8900000006</v>
      </c>
      <c r="H157" s="128">
        <f t="shared" ref="H157:P157" si="142">H158+H185</f>
        <v>3809803.9299999997</v>
      </c>
      <c r="I157" s="128">
        <f t="shared" si="142"/>
        <v>3878319.41</v>
      </c>
      <c r="J157" s="128">
        <f t="shared" si="142"/>
        <v>3833636.0200000005</v>
      </c>
      <c r="K157" s="128">
        <f t="shared" si="142"/>
        <v>756735.03333333344</v>
      </c>
      <c r="L157" s="128">
        <f t="shared" si="142"/>
        <v>769485.2111111111</v>
      </c>
      <c r="M157" s="128">
        <f t="shared" si="142"/>
        <v>761128.02481481468</v>
      </c>
      <c r="N157" s="128">
        <f t="shared" si="142"/>
        <v>762449.42308641959</v>
      </c>
      <c r="O157" s="128">
        <f t="shared" si="142"/>
        <v>764354.21967078175</v>
      </c>
      <c r="P157" s="128">
        <f t="shared" si="142"/>
        <v>49155156.532016456</v>
      </c>
    </row>
    <row r="158" spans="1:243" s="20" customFormat="1" ht="13.5" customHeight="1">
      <c r="A158" s="99" t="s">
        <v>2230</v>
      </c>
      <c r="B158" s="116" t="s">
        <v>165</v>
      </c>
      <c r="C158" s="136"/>
      <c r="D158" s="58">
        <f>D159+D174</f>
        <v>4752345.74</v>
      </c>
      <c r="E158" s="58">
        <f t="shared" ref="E158:F158" si="143">E159+E174</f>
        <v>2944741.5600000005</v>
      </c>
      <c r="F158" s="58">
        <f t="shared" si="143"/>
        <v>2914012.49</v>
      </c>
      <c r="G158" s="58">
        <f t="shared" ref="G158:P158" si="144">G159+G174</f>
        <v>3018172.7700000005</v>
      </c>
      <c r="H158" s="58">
        <f t="shared" si="144"/>
        <v>3091319.4299999997</v>
      </c>
      <c r="I158" s="58">
        <f t="shared" si="144"/>
        <v>3083762.64</v>
      </c>
      <c r="J158" s="58">
        <f t="shared" si="144"/>
        <v>3076472.1900000004</v>
      </c>
      <c r="K158" s="58">
        <f t="shared" si="144"/>
        <v>0</v>
      </c>
      <c r="L158" s="58">
        <f t="shared" si="144"/>
        <v>0</v>
      </c>
      <c r="M158" s="58">
        <f t="shared" si="144"/>
        <v>0</v>
      </c>
      <c r="N158" s="58">
        <f t="shared" si="144"/>
        <v>0</v>
      </c>
      <c r="O158" s="58">
        <f t="shared" si="144"/>
        <v>0</v>
      </c>
      <c r="P158" s="58">
        <f t="shared" si="144"/>
        <v>39944268.609999999</v>
      </c>
      <c r="HS158" s="106"/>
      <c r="HT158" s="106"/>
      <c r="HU158" s="106"/>
      <c r="HV158" s="106"/>
      <c r="HW158" s="106"/>
      <c r="HX158" s="106"/>
      <c r="HY158" s="106"/>
      <c r="HZ158" s="106"/>
      <c r="IA158" s="106"/>
      <c r="IB158" s="106"/>
      <c r="IC158" s="106"/>
      <c r="ID158" s="106"/>
      <c r="IE158" s="106"/>
      <c r="IF158" s="106"/>
      <c r="IG158" s="106"/>
      <c r="IH158" s="106"/>
      <c r="II158" s="106"/>
    </row>
    <row r="159" spans="1:243" ht="18.75" customHeight="1">
      <c r="A159" s="99" t="s">
        <v>2248</v>
      </c>
      <c r="B159" s="116" t="s">
        <v>2249</v>
      </c>
      <c r="C159" s="136"/>
      <c r="D159" s="58">
        <f t="shared" ref="D159:E159" si="145">D160+D172</f>
        <v>3287243.59</v>
      </c>
      <c r="E159" s="58">
        <f t="shared" si="145"/>
        <v>1747085.84</v>
      </c>
      <c r="F159" s="58">
        <f t="shared" ref="F159:G159" si="146">F160+F172</f>
        <v>1746743.7000000004</v>
      </c>
      <c r="G159" s="58">
        <f t="shared" si="146"/>
        <v>1864724.1800000002</v>
      </c>
      <c r="H159" s="58">
        <f t="shared" ref="H159:P159" si="147">H160+H172</f>
        <v>1930216.2299999997</v>
      </c>
      <c r="I159" s="58">
        <f t="shared" si="147"/>
        <v>1912130.6500000001</v>
      </c>
      <c r="J159" s="58">
        <f t="shared" si="147"/>
        <v>1899886.7300000002</v>
      </c>
      <c r="K159" s="58">
        <f t="shared" si="147"/>
        <v>0</v>
      </c>
      <c r="L159" s="58">
        <f t="shared" si="147"/>
        <v>0</v>
      </c>
      <c r="M159" s="58">
        <f t="shared" si="147"/>
        <v>0</v>
      </c>
      <c r="N159" s="58">
        <f t="shared" si="147"/>
        <v>0</v>
      </c>
      <c r="O159" s="58">
        <f t="shared" si="147"/>
        <v>0</v>
      </c>
      <c r="P159" s="58">
        <f t="shared" si="147"/>
        <v>25776003.049999997</v>
      </c>
    </row>
    <row r="160" spans="1:243" ht="18.75" customHeight="1">
      <c r="A160" s="99" t="s">
        <v>2250</v>
      </c>
      <c r="B160" s="116" t="s">
        <v>2251</v>
      </c>
      <c r="C160" s="136"/>
      <c r="D160" s="58">
        <f t="shared" ref="D160:E160" si="148">D161+D168+D170</f>
        <v>3285684.29</v>
      </c>
      <c r="E160" s="58">
        <f t="shared" si="148"/>
        <v>1744709.6500000001</v>
      </c>
      <c r="F160" s="58">
        <f t="shared" ref="F160:G160" si="149">F161+F168+F170</f>
        <v>1743550.6200000003</v>
      </c>
      <c r="G160" s="58">
        <f t="shared" si="149"/>
        <v>1862347.9900000002</v>
      </c>
      <c r="H160" s="58">
        <f t="shared" ref="H160:P160" si="150">H161+H168+H170</f>
        <v>1927479.7999999998</v>
      </c>
      <c r="I160" s="58">
        <f t="shared" si="150"/>
        <v>1908415.6400000001</v>
      </c>
      <c r="J160" s="58">
        <f t="shared" si="150"/>
        <v>1896420.4300000002</v>
      </c>
      <c r="K160" s="58">
        <f t="shared" si="150"/>
        <v>0</v>
      </c>
      <c r="L160" s="58">
        <f t="shared" si="150"/>
        <v>0</v>
      </c>
      <c r="M160" s="58">
        <f t="shared" si="150"/>
        <v>0</v>
      </c>
      <c r="N160" s="58">
        <f t="shared" si="150"/>
        <v>0</v>
      </c>
      <c r="O160" s="58">
        <f t="shared" si="150"/>
        <v>0</v>
      </c>
      <c r="P160" s="58">
        <f t="shared" si="150"/>
        <v>25735782.749999996</v>
      </c>
    </row>
    <row r="161" spans="1:243" ht="18.75" customHeight="1">
      <c r="A161" s="99" t="s">
        <v>2252</v>
      </c>
      <c r="B161" s="116" t="s">
        <v>2253</v>
      </c>
      <c r="C161" s="136"/>
      <c r="D161" s="58">
        <f t="shared" ref="D161:P161" si="151">D162</f>
        <v>3020417.14</v>
      </c>
      <c r="E161" s="58">
        <f t="shared" si="151"/>
        <v>1479197.84</v>
      </c>
      <c r="F161" s="58">
        <f t="shared" si="151"/>
        <v>1474404.2700000003</v>
      </c>
      <c r="G161" s="58">
        <f t="shared" si="151"/>
        <v>1591647.04</v>
      </c>
      <c r="H161" s="58">
        <f t="shared" si="151"/>
        <v>1659092.2499999998</v>
      </c>
      <c r="I161" s="58">
        <f t="shared" si="151"/>
        <v>1636468.31</v>
      </c>
      <c r="J161" s="58">
        <f t="shared" si="151"/>
        <v>1625948.93</v>
      </c>
      <c r="K161" s="58">
        <f t="shared" si="151"/>
        <v>0</v>
      </c>
      <c r="L161" s="58">
        <f t="shared" si="151"/>
        <v>0</v>
      </c>
      <c r="M161" s="58">
        <f t="shared" si="151"/>
        <v>0</v>
      </c>
      <c r="N161" s="58">
        <f t="shared" si="151"/>
        <v>0</v>
      </c>
      <c r="O161" s="58">
        <f t="shared" si="151"/>
        <v>0</v>
      </c>
      <c r="P161" s="58">
        <f t="shared" si="151"/>
        <v>22242869.359999996</v>
      </c>
    </row>
    <row r="162" spans="1:243" ht="18.75" customHeight="1">
      <c r="A162" s="99" t="s">
        <v>2254</v>
      </c>
      <c r="B162" s="116" t="s">
        <v>2255</v>
      </c>
      <c r="C162" s="136"/>
      <c r="D162" s="58">
        <f t="shared" ref="D162:E162" si="152">SUM(D163:D167)</f>
        <v>3020417.14</v>
      </c>
      <c r="E162" s="58">
        <f t="shared" si="152"/>
        <v>1479197.84</v>
      </c>
      <c r="F162" s="58">
        <f t="shared" ref="F162:G162" si="153">SUM(F163:F167)</f>
        <v>1474404.2700000003</v>
      </c>
      <c r="G162" s="58">
        <f t="shared" si="153"/>
        <v>1591647.04</v>
      </c>
      <c r="H162" s="58">
        <f t="shared" ref="H162:P162" si="154">SUM(H163:H167)</f>
        <v>1659092.2499999998</v>
      </c>
      <c r="I162" s="58">
        <f t="shared" si="154"/>
        <v>1636468.31</v>
      </c>
      <c r="J162" s="58">
        <f t="shared" si="154"/>
        <v>1625948.93</v>
      </c>
      <c r="K162" s="58">
        <f t="shared" si="154"/>
        <v>0</v>
      </c>
      <c r="L162" s="58">
        <f t="shared" si="154"/>
        <v>0</v>
      </c>
      <c r="M162" s="58">
        <f t="shared" si="154"/>
        <v>0</v>
      </c>
      <c r="N162" s="58">
        <f t="shared" si="154"/>
        <v>0</v>
      </c>
      <c r="O162" s="58">
        <f t="shared" si="154"/>
        <v>0</v>
      </c>
      <c r="P162" s="58">
        <f t="shared" si="154"/>
        <v>22242869.359999996</v>
      </c>
    </row>
    <row r="163" spans="1:243" s="173" customFormat="1" ht="15.75" customHeight="1">
      <c r="A163" s="97" t="s">
        <v>2256</v>
      </c>
      <c r="B163" s="117" t="s">
        <v>198</v>
      </c>
      <c r="C163" s="139" t="s">
        <v>173</v>
      </c>
      <c r="D163" s="60">
        <v>0</v>
      </c>
      <c r="E163" s="60">
        <v>29970.31</v>
      </c>
      <c r="F163" s="60">
        <v>28986.33</v>
      </c>
      <c r="G163" s="60">
        <v>29332.400000000001</v>
      </c>
      <c r="H163" s="60">
        <v>30182.71</v>
      </c>
      <c r="I163" s="60">
        <v>30491.54</v>
      </c>
      <c r="J163" s="60">
        <v>31474.720000000001</v>
      </c>
      <c r="K163" s="60"/>
      <c r="L163" s="60"/>
      <c r="M163" s="60"/>
      <c r="N163" s="60"/>
      <c r="O163" s="60"/>
      <c r="P163" s="60">
        <v>369286.33</v>
      </c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80"/>
      <c r="AZ163" s="180"/>
      <c r="BA163" s="180"/>
      <c r="BB163" s="180"/>
      <c r="BC163" s="180"/>
      <c r="BD163" s="180"/>
      <c r="BE163" s="180"/>
      <c r="BF163" s="180"/>
      <c r="BG163" s="180"/>
      <c r="BH163" s="180"/>
      <c r="BI163" s="180"/>
      <c r="BJ163" s="180"/>
      <c r="BK163" s="180"/>
      <c r="BL163" s="180"/>
      <c r="BM163" s="180"/>
      <c r="BN163" s="180"/>
      <c r="BO163" s="180"/>
      <c r="BP163" s="180"/>
      <c r="BQ163" s="180"/>
      <c r="BR163" s="180"/>
      <c r="BS163" s="180"/>
      <c r="BT163" s="180"/>
      <c r="BU163" s="180"/>
      <c r="BV163" s="180"/>
      <c r="BW163" s="180"/>
      <c r="BX163" s="180"/>
      <c r="BY163" s="180"/>
      <c r="BZ163" s="180"/>
      <c r="CA163" s="180"/>
      <c r="CB163" s="180"/>
      <c r="CC163" s="180"/>
      <c r="CD163" s="180"/>
      <c r="CE163" s="180"/>
      <c r="CF163" s="180"/>
      <c r="CG163" s="180"/>
      <c r="CH163" s="180"/>
      <c r="CI163" s="180"/>
      <c r="CJ163" s="180"/>
      <c r="CK163" s="180"/>
      <c r="CL163" s="180"/>
      <c r="CM163" s="180"/>
      <c r="CN163" s="180"/>
      <c r="CO163" s="180"/>
      <c r="CP163" s="180"/>
      <c r="CQ163" s="180"/>
      <c r="CR163" s="180"/>
      <c r="CS163" s="180"/>
      <c r="CT163" s="180"/>
      <c r="CU163" s="180"/>
      <c r="CV163" s="180"/>
      <c r="CW163" s="180"/>
      <c r="CX163" s="180"/>
      <c r="CY163" s="180"/>
      <c r="CZ163" s="180"/>
      <c r="DA163" s="180"/>
      <c r="DB163" s="180"/>
      <c r="DC163" s="180"/>
      <c r="DD163" s="180"/>
      <c r="DE163" s="180"/>
      <c r="DF163" s="180"/>
      <c r="DG163" s="180"/>
      <c r="DH163" s="180"/>
      <c r="DI163" s="180"/>
      <c r="DJ163" s="180"/>
      <c r="DK163" s="180"/>
      <c r="DL163" s="180"/>
      <c r="DM163" s="180"/>
      <c r="DN163" s="180"/>
      <c r="DO163" s="180"/>
      <c r="DP163" s="180"/>
      <c r="DQ163" s="180"/>
      <c r="DR163" s="180"/>
      <c r="DS163" s="180"/>
      <c r="DT163" s="180"/>
      <c r="DU163" s="180"/>
      <c r="DV163" s="180"/>
      <c r="DW163" s="180"/>
      <c r="DX163" s="180"/>
      <c r="DY163" s="180"/>
      <c r="DZ163" s="180"/>
      <c r="EA163" s="180"/>
      <c r="EB163" s="180"/>
      <c r="EC163" s="180"/>
      <c r="ED163" s="180"/>
      <c r="EE163" s="180"/>
      <c r="EF163" s="180"/>
      <c r="EG163" s="180"/>
      <c r="EH163" s="180"/>
      <c r="EI163" s="180"/>
      <c r="EJ163" s="180"/>
      <c r="EK163" s="180"/>
      <c r="EL163" s="180"/>
      <c r="EM163" s="180"/>
      <c r="EN163" s="180"/>
      <c r="EO163" s="180"/>
      <c r="EP163" s="180"/>
      <c r="EQ163" s="180"/>
      <c r="ER163" s="180"/>
      <c r="ES163" s="180"/>
      <c r="ET163" s="180"/>
      <c r="EU163" s="180"/>
      <c r="EV163" s="180"/>
      <c r="EW163" s="180"/>
      <c r="EX163" s="180"/>
      <c r="EY163" s="180"/>
      <c r="EZ163" s="180"/>
      <c r="FA163" s="180"/>
      <c r="FB163" s="180"/>
      <c r="FC163" s="180"/>
      <c r="FD163" s="180"/>
      <c r="FE163" s="180"/>
      <c r="FF163" s="180"/>
      <c r="FG163" s="180"/>
      <c r="FH163" s="180"/>
      <c r="FI163" s="180"/>
      <c r="FJ163" s="180"/>
      <c r="FK163" s="180"/>
      <c r="FL163" s="180"/>
      <c r="FM163" s="180"/>
      <c r="FN163" s="180"/>
      <c r="FO163" s="180"/>
      <c r="FP163" s="180"/>
      <c r="FQ163" s="180"/>
      <c r="FR163" s="180"/>
      <c r="FS163" s="180"/>
      <c r="FT163" s="180"/>
      <c r="FU163" s="180"/>
      <c r="FV163" s="180"/>
      <c r="FW163" s="180"/>
      <c r="FX163" s="180"/>
      <c r="FY163" s="180"/>
      <c r="FZ163" s="180"/>
      <c r="GA163" s="180"/>
      <c r="GB163" s="180"/>
      <c r="GC163" s="180"/>
      <c r="GD163" s="180"/>
      <c r="GE163" s="180"/>
      <c r="GF163" s="180"/>
      <c r="GG163" s="180"/>
      <c r="GH163" s="180"/>
      <c r="GI163" s="180"/>
      <c r="GJ163" s="180"/>
      <c r="GK163" s="180"/>
      <c r="GL163" s="180"/>
      <c r="GM163" s="180"/>
      <c r="GN163" s="180"/>
      <c r="GO163" s="180"/>
      <c r="GP163" s="180"/>
      <c r="GQ163" s="180"/>
      <c r="GR163" s="180"/>
      <c r="GS163" s="180"/>
      <c r="GT163" s="180"/>
      <c r="GU163" s="180"/>
      <c r="GV163" s="180"/>
      <c r="GW163" s="180"/>
      <c r="GX163" s="180"/>
      <c r="GY163" s="180"/>
      <c r="GZ163" s="180"/>
      <c r="HA163" s="180"/>
      <c r="HB163" s="180"/>
      <c r="HC163" s="180"/>
      <c r="HD163" s="180"/>
      <c r="HE163" s="180"/>
      <c r="HF163" s="180"/>
      <c r="HG163" s="180"/>
      <c r="HH163" s="180"/>
      <c r="HI163" s="180"/>
      <c r="HJ163" s="180"/>
      <c r="HK163" s="180"/>
      <c r="HL163" s="180"/>
      <c r="HM163" s="180"/>
      <c r="HN163" s="180"/>
      <c r="HO163" s="180"/>
      <c r="HP163" s="180"/>
      <c r="HQ163" s="180"/>
      <c r="HR163" s="180"/>
    </row>
    <row r="164" spans="1:243" s="173" customFormat="1" ht="15.75" customHeight="1">
      <c r="A164" s="97" t="s">
        <v>2257</v>
      </c>
      <c r="B164" s="117" t="s">
        <v>200</v>
      </c>
      <c r="C164" s="139" t="s">
        <v>173</v>
      </c>
      <c r="D164" s="60">
        <v>3010697.04</v>
      </c>
      <c r="E164" s="60">
        <v>1438849.66</v>
      </c>
      <c r="F164" s="60">
        <v>1427832.56</v>
      </c>
      <c r="G164" s="60">
        <v>1557921.77</v>
      </c>
      <c r="H164" s="60">
        <v>1618677.13</v>
      </c>
      <c r="I164" s="60">
        <v>1595747.45</v>
      </c>
      <c r="J164" s="60">
        <v>1583915.39</v>
      </c>
      <c r="K164" s="60"/>
      <c r="L164" s="60"/>
      <c r="M164" s="60"/>
      <c r="N164" s="60"/>
      <c r="O164" s="60"/>
      <c r="P164" s="60">
        <v>21737133.34</v>
      </c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180"/>
      <c r="AP164" s="180"/>
      <c r="AQ164" s="180"/>
      <c r="AR164" s="180"/>
      <c r="AS164" s="180"/>
      <c r="AT164" s="180"/>
      <c r="AU164" s="180"/>
      <c r="AV164" s="180"/>
      <c r="AW164" s="180"/>
      <c r="AX164" s="180"/>
      <c r="AY164" s="180"/>
      <c r="AZ164" s="180"/>
      <c r="BA164" s="180"/>
      <c r="BB164" s="180"/>
      <c r="BC164" s="180"/>
      <c r="BD164" s="180"/>
      <c r="BE164" s="180"/>
      <c r="BF164" s="180"/>
      <c r="BG164" s="180"/>
      <c r="BH164" s="180"/>
      <c r="BI164" s="180"/>
      <c r="BJ164" s="180"/>
      <c r="BK164" s="180"/>
      <c r="BL164" s="180"/>
      <c r="BM164" s="180"/>
      <c r="BN164" s="180"/>
      <c r="BO164" s="180"/>
      <c r="BP164" s="180"/>
      <c r="BQ164" s="180"/>
      <c r="BR164" s="180"/>
      <c r="BS164" s="180"/>
      <c r="BT164" s="180"/>
      <c r="BU164" s="180"/>
      <c r="BV164" s="180"/>
      <c r="BW164" s="180"/>
      <c r="BX164" s="180"/>
      <c r="BY164" s="180"/>
      <c r="BZ164" s="180"/>
      <c r="CA164" s="180"/>
      <c r="CB164" s="180"/>
      <c r="CC164" s="180"/>
      <c r="CD164" s="180"/>
      <c r="CE164" s="180"/>
      <c r="CF164" s="180"/>
      <c r="CG164" s="180"/>
      <c r="CH164" s="180"/>
      <c r="CI164" s="180"/>
      <c r="CJ164" s="180"/>
      <c r="CK164" s="180"/>
      <c r="CL164" s="180"/>
      <c r="CM164" s="180"/>
      <c r="CN164" s="180"/>
      <c r="CO164" s="180"/>
      <c r="CP164" s="180"/>
      <c r="CQ164" s="180"/>
      <c r="CR164" s="180"/>
      <c r="CS164" s="180"/>
      <c r="CT164" s="180"/>
      <c r="CU164" s="180"/>
      <c r="CV164" s="180"/>
      <c r="CW164" s="180"/>
      <c r="CX164" s="180"/>
      <c r="CY164" s="180"/>
      <c r="CZ164" s="180"/>
      <c r="DA164" s="180"/>
      <c r="DB164" s="180"/>
      <c r="DC164" s="180"/>
      <c r="DD164" s="180"/>
      <c r="DE164" s="180"/>
      <c r="DF164" s="180"/>
      <c r="DG164" s="180"/>
      <c r="DH164" s="180"/>
      <c r="DI164" s="180"/>
      <c r="DJ164" s="180"/>
      <c r="DK164" s="180"/>
      <c r="DL164" s="180"/>
      <c r="DM164" s="180"/>
      <c r="DN164" s="180"/>
      <c r="DO164" s="180"/>
      <c r="DP164" s="180"/>
      <c r="DQ164" s="180"/>
      <c r="DR164" s="180"/>
      <c r="DS164" s="180"/>
      <c r="DT164" s="180"/>
      <c r="DU164" s="180"/>
      <c r="DV164" s="180"/>
      <c r="DW164" s="180"/>
      <c r="DX164" s="180"/>
      <c r="DY164" s="180"/>
      <c r="DZ164" s="180"/>
      <c r="EA164" s="180"/>
      <c r="EB164" s="180"/>
      <c r="EC164" s="180"/>
      <c r="ED164" s="180"/>
      <c r="EE164" s="180"/>
      <c r="EF164" s="180"/>
      <c r="EG164" s="180"/>
      <c r="EH164" s="180"/>
      <c r="EI164" s="180"/>
      <c r="EJ164" s="180"/>
      <c r="EK164" s="180"/>
      <c r="EL164" s="180"/>
      <c r="EM164" s="180"/>
      <c r="EN164" s="180"/>
      <c r="EO164" s="180"/>
      <c r="EP164" s="180"/>
      <c r="EQ164" s="180"/>
      <c r="ER164" s="180"/>
      <c r="ES164" s="180"/>
      <c r="ET164" s="180"/>
      <c r="EU164" s="180"/>
      <c r="EV164" s="180"/>
      <c r="EW164" s="180"/>
      <c r="EX164" s="180"/>
      <c r="EY164" s="180"/>
      <c r="EZ164" s="180"/>
      <c r="FA164" s="180"/>
      <c r="FB164" s="180"/>
      <c r="FC164" s="180"/>
      <c r="FD164" s="180"/>
      <c r="FE164" s="180"/>
      <c r="FF164" s="180"/>
      <c r="FG164" s="180"/>
      <c r="FH164" s="180"/>
      <c r="FI164" s="180"/>
      <c r="FJ164" s="180"/>
      <c r="FK164" s="180"/>
      <c r="FL164" s="180"/>
      <c r="FM164" s="180"/>
      <c r="FN164" s="180"/>
      <c r="FO164" s="180"/>
      <c r="FP164" s="180"/>
      <c r="FQ164" s="180"/>
      <c r="FR164" s="180"/>
      <c r="FS164" s="180"/>
      <c r="FT164" s="180"/>
      <c r="FU164" s="180"/>
      <c r="FV164" s="180"/>
      <c r="FW164" s="180"/>
      <c r="FX164" s="180"/>
      <c r="FY164" s="180"/>
      <c r="FZ164" s="180"/>
      <c r="GA164" s="180"/>
      <c r="GB164" s="180"/>
      <c r="GC164" s="180"/>
      <c r="GD164" s="180"/>
      <c r="GE164" s="180"/>
      <c r="GF164" s="180"/>
      <c r="GG164" s="180"/>
      <c r="GH164" s="180"/>
      <c r="GI164" s="180"/>
      <c r="GJ164" s="180"/>
      <c r="GK164" s="180"/>
      <c r="GL164" s="180"/>
      <c r="GM164" s="180"/>
      <c r="GN164" s="180"/>
      <c r="GO164" s="180"/>
      <c r="GP164" s="180"/>
      <c r="GQ164" s="180"/>
      <c r="GR164" s="180"/>
      <c r="GS164" s="180"/>
      <c r="GT164" s="180"/>
      <c r="GU164" s="180"/>
      <c r="GV164" s="180"/>
      <c r="GW164" s="180"/>
      <c r="GX164" s="180"/>
      <c r="GY164" s="180"/>
      <c r="GZ164" s="180"/>
      <c r="HA164" s="180"/>
      <c r="HB164" s="180"/>
      <c r="HC164" s="180"/>
      <c r="HD164" s="180"/>
      <c r="HE164" s="180"/>
      <c r="HF164" s="180"/>
      <c r="HG164" s="180"/>
      <c r="HH164" s="180"/>
      <c r="HI164" s="180"/>
      <c r="HJ164" s="180"/>
      <c r="HK164" s="180"/>
      <c r="HL164" s="180"/>
      <c r="HM164" s="180"/>
      <c r="HN164" s="180"/>
      <c r="HO164" s="180"/>
      <c r="HP164" s="180"/>
      <c r="HQ164" s="180"/>
      <c r="HR164" s="180"/>
    </row>
    <row r="165" spans="1:243" s="173" customFormat="1" ht="15.75" customHeight="1">
      <c r="A165" s="97" t="s">
        <v>2258</v>
      </c>
      <c r="B165" s="117" t="s">
        <v>1557</v>
      </c>
      <c r="C165" s="139" t="s">
        <v>173</v>
      </c>
      <c r="D165" s="60">
        <v>0</v>
      </c>
      <c r="E165" s="60">
        <v>4941.99</v>
      </c>
      <c r="F165" s="60">
        <v>12693.3</v>
      </c>
      <c r="G165" s="60">
        <v>0</v>
      </c>
      <c r="H165" s="60">
        <v>6338.75</v>
      </c>
      <c r="I165" s="60">
        <v>6338.75</v>
      </c>
      <c r="J165" s="60">
        <v>6338.75</v>
      </c>
      <c r="K165" s="60"/>
      <c r="L165" s="60"/>
      <c r="M165" s="60"/>
      <c r="N165" s="60"/>
      <c r="O165" s="60"/>
      <c r="P165" s="60">
        <v>74684.039999999994</v>
      </c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0"/>
      <c r="AZ165" s="180"/>
      <c r="BA165" s="180"/>
      <c r="BB165" s="180"/>
      <c r="BC165" s="180"/>
      <c r="BD165" s="180"/>
      <c r="BE165" s="180"/>
      <c r="BF165" s="180"/>
      <c r="BG165" s="180"/>
      <c r="BH165" s="180"/>
      <c r="BI165" s="180"/>
      <c r="BJ165" s="180"/>
      <c r="BK165" s="180"/>
      <c r="BL165" s="180"/>
      <c r="BM165" s="180"/>
      <c r="BN165" s="180"/>
      <c r="BO165" s="180"/>
      <c r="BP165" s="180"/>
      <c r="BQ165" s="180"/>
      <c r="BR165" s="180"/>
      <c r="BS165" s="180"/>
      <c r="BT165" s="180"/>
      <c r="BU165" s="180"/>
      <c r="BV165" s="180"/>
      <c r="BW165" s="180"/>
      <c r="BX165" s="180"/>
      <c r="BY165" s="180"/>
      <c r="BZ165" s="180"/>
      <c r="CA165" s="180"/>
      <c r="CB165" s="180"/>
      <c r="CC165" s="180"/>
      <c r="CD165" s="180"/>
      <c r="CE165" s="180"/>
      <c r="CF165" s="180"/>
      <c r="CG165" s="180"/>
      <c r="CH165" s="180"/>
      <c r="CI165" s="180"/>
      <c r="CJ165" s="180"/>
      <c r="CK165" s="180"/>
      <c r="CL165" s="180"/>
      <c r="CM165" s="180"/>
      <c r="CN165" s="180"/>
      <c r="CO165" s="180"/>
      <c r="CP165" s="180"/>
      <c r="CQ165" s="180"/>
      <c r="CR165" s="180"/>
      <c r="CS165" s="180"/>
      <c r="CT165" s="180"/>
      <c r="CU165" s="180"/>
      <c r="CV165" s="180"/>
      <c r="CW165" s="180"/>
      <c r="CX165" s="180"/>
      <c r="CY165" s="180"/>
      <c r="CZ165" s="180"/>
      <c r="DA165" s="180"/>
      <c r="DB165" s="180"/>
      <c r="DC165" s="180"/>
      <c r="DD165" s="180"/>
      <c r="DE165" s="180"/>
      <c r="DF165" s="180"/>
      <c r="DG165" s="180"/>
      <c r="DH165" s="180"/>
      <c r="DI165" s="180"/>
      <c r="DJ165" s="180"/>
      <c r="DK165" s="180"/>
      <c r="DL165" s="180"/>
      <c r="DM165" s="180"/>
      <c r="DN165" s="180"/>
      <c r="DO165" s="180"/>
      <c r="DP165" s="180"/>
      <c r="DQ165" s="180"/>
      <c r="DR165" s="180"/>
      <c r="DS165" s="180"/>
      <c r="DT165" s="180"/>
      <c r="DU165" s="180"/>
      <c r="DV165" s="180"/>
      <c r="DW165" s="180"/>
      <c r="DX165" s="180"/>
      <c r="DY165" s="180"/>
      <c r="DZ165" s="180"/>
      <c r="EA165" s="180"/>
      <c r="EB165" s="180"/>
      <c r="EC165" s="180"/>
      <c r="ED165" s="180"/>
      <c r="EE165" s="180"/>
      <c r="EF165" s="180"/>
      <c r="EG165" s="180"/>
      <c r="EH165" s="180"/>
      <c r="EI165" s="180"/>
      <c r="EJ165" s="180"/>
      <c r="EK165" s="180"/>
      <c r="EL165" s="180"/>
      <c r="EM165" s="180"/>
      <c r="EN165" s="180"/>
      <c r="EO165" s="180"/>
      <c r="EP165" s="180"/>
      <c r="EQ165" s="180"/>
      <c r="ER165" s="180"/>
      <c r="ES165" s="180"/>
      <c r="ET165" s="180"/>
      <c r="EU165" s="180"/>
      <c r="EV165" s="180"/>
      <c r="EW165" s="180"/>
      <c r="EX165" s="180"/>
      <c r="EY165" s="180"/>
      <c r="EZ165" s="180"/>
      <c r="FA165" s="180"/>
      <c r="FB165" s="180"/>
      <c r="FC165" s="180"/>
      <c r="FD165" s="180"/>
      <c r="FE165" s="180"/>
      <c r="FF165" s="180"/>
      <c r="FG165" s="180"/>
      <c r="FH165" s="180"/>
      <c r="FI165" s="180"/>
      <c r="FJ165" s="180"/>
      <c r="FK165" s="180"/>
      <c r="FL165" s="180"/>
      <c r="FM165" s="180"/>
      <c r="FN165" s="180"/>
      <c r="FO165" s="180"/>
      <c r="FP165" s="180"/>
      <c r="FQ165" s="180"/>
      <c r="FR165" s="180"/>
      <c r="FS165" s="180"/>
      <c r="FT165" s="180"/>
      <c r="FU165" s="180"/>
      <c r="FV165" s="180"/>
      <c r="FW165" s="180"/>
      <c r="FX165" s="180"/>
      <c r="FY165" s="180"/>
      <c r="FZ165" s="180"/>
      <c r="GA165" s="180"/>
      <c r="GB165" s="180"/>
      <c r="GC165" s="180"/>
      <c r="GD165" s="180"/>
      <c r="GE165" s="180"/>
      <c r="GF165" s="180"/>
      <c r="GG165" s="180"/>
      <c r="GH165" s="180"/>
      <c r="GI165" s="180"/>
      <c r="GJ165" s="180"/>
      <c r="GK165" s="180"/>
      <c r="GL165" s="180"/>
      <c r="GM165" s="180"/>
      <c r="GN165" s="180"/>
      <c r="GO165" s="180"/>
      <c r="GP165" s="180"/>
      <c r="GQ165" s="180"/>
      <c r="GR165" s="180"/>
      <c r="GS165" s="180"/>
      <c r="GT165" s="180"/>
      <c r="GU165" s="180"/>
      <c r="GV165" s="180"/>
      <c r="GW165" s="180"/>
      <c r="GX165" s="180"/>
      <c r="GY165" s="180"/>
      <c r="GZ165" s="180"/>
      <c r="HA165" s="180"/>
      <c r="HB165" s="180"/>
      <c r="HC165" s="180"/>
      <c r="HD165" s="180"/>
      <c r="HE165" s="180"/>
      <c r="HF165" s="180"/>
      <c r="HG165" s="180"/>
      <c r="HH165" s="180"/>
      <c r="HI165" s="180"/>
      <c r="HJ165" s="180"/>
      <c r="HK165" s="180"/>
      <c r="HL165" s="180"/>
      <c r="HM165" s="180"/>
      <c r="HN165" s="180"/>
      <c r="HO165" s="180"/>
      <c r="HP165" s="180"/>
      <c r="HQ165" s="180"/>
      <c r="HR165" s="180"/>
    </row>
    <row r="166" spans="1:243" s="173" customFormat="1" ht="15.75" customHeight="1">
      <c r="A166" s="97" t="s">
        <v>2259</v>
      </c>
      <c r="B166" s="117" t="s">
        <v>204</v>
      </c>
      <c r="C166" s="139" t="s">
        <v>173</v>
      </c>
      <c r="D166" s="60">
        <v>8767.19</v>
      </c>
      <c r="E166" s="60">
        <v>3983.76</v>
      </c>
      <c r="F166" s="60">
        <v>2940.75</v>
      </c>
      <c r="G166" s="60">
        <v>2940.75</v>
      </c>
      <c r="H166" s="60">
        <v>2940.75</v>
      </c>
      <c r="I166" s="60">
        <v>3009.46</v>
      </c>
      <c r="J166" s="60">
        <v>2940.75</v>
      </c>
      <c r="K166" s="60"/>
      <c r="L166" s="60"/>
      <c r="M166" s="60"/>
      <c r="N166" s="60"/>
      <c r="O166" s="60"/>
      <c r="P166" s="60">
        <v>45167.91</v>
      </c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80"/>
      <c r="AK166" s="180"/>
      <c r="AL166" s="180"/>
      <c r="AM166" s="180"/>
      <c r="AN166" s="180"/>
      <c r="AO166" s="180"/>
      <c r="AP166" s="180"/>
      <c r="AQ166" s="180"/>
      <c r="AR166" s="180"/>
      <c r="AS166" s="180"/>
      <c r="AT166" s="180"/>
      <c r="AU166" s="180"/>
      <c r="AV166" s="180"/>
      <c r="AW166" s="180"/>
      <c r="AX166" s="180"/>
      <c r="AY166" s="180"/>
      <c r="AZ166" s="180"/>
      <c r="BA166" s="180"/>
      <c r="BB166" s="180"/>
      <c r="BC166" s="180"/>
      <c r="BD166" s="180"/>
      <c r="BE166" s="180"/>
      <c r="BF166" s="180"/>
      <c r="BG166" s="180"/>
      <c r="BH166" s="180"/>
      <c r="BI166" s="180"/>
      <c r="BJ166" s="180"/>
      <c r="BK166" s="180"/>
      <c r="BL166" s="180"/>
      <c r="BM166" s="180"/>
      <c r="BN166" s="180"/>
      <c r="BO166" s="180"/>
      <c r="BP166" s="180"/>
      <c r="BQ166" s="180"/>
      <c r="BR166" s="180"/>
      <c r="BS166" s="180"/>
      <c r="BT166" s="180"/>
      <c r="BU166" s="180"/>
      <c r="BV166" s="180"/>
      <c r="BW166" s="180"/>
      <c r="BX166" s="180"/>
      <c r="BY166" s="180"/>
      <c r="BZ166" s="180"/>
      <c r="CA166" s="180"/>
      <c r="CB166" s="180"/>
      <c r="CC166" s="180"/>
      <c r="CD166" s="180"/>
      <c r="CE166" s="180"/>
      <c r="CF166" s="180"/>
      <c r="CG166" s="180"/>
      <c r="CH166" s="180"/>
      <c r="CI166" s="180"/>
      <c r="CJ166" s="180"/>
      <c r="CK166" s="180"/>
      <c r="CL166" s="180"/>
      <c r="CM166" s="180"/>
      <c r="CN166" s="180"/>
      <c r="CO166" s="180"/>
      <c r="CP166" s="180"/>
      <c r="CQ166" s="180"/>
      <c r="CR166" s="180"/>
      <c r="CS166" s="180"/>
      <c r="CT166" s="180"/>
      <c r="CU166" s="180"/>
      <c r="CV166" s="180"/>
      <c r="CW166" s="180"/>
      <c r="CX166" s="180"/>
      <c r="CY166" s="180"/>
      <c r="CZ166" s="180"/>
      <c r="DA166" s="180"/>
      <c r="DB166" s="180"/>
      <c r="DC166" s="180"/>
      <c r="DD166" s="180"/>
      <c r="DE166" s="180"/>
      <c r="DF166" s="180"/>
      <c r="DG166" s="180"/>
      <c r="DH166" s="180"/>
      <c r="DI166" s="180"/>
      <c r="DJ166" s="180"/>
      <c r="DK166" s="180"/>
      <c r="DL166" s="180"/>
      <c r="DM166" s="180"/>
      <c r="DN166" s="180"/>
      <c r="DO166" s="180"/>
      <c r="DP166" s="180"/>
      <c r="DQ166" s="180"/>
      <c r="DR166" s="180"/>
      <c r="DS166" s="180"/>
      <c r="DT166" s="180"/>
      <c r="DU166" s="180"/>
      <c r="DV166" s="180"/>
      <c r="DW166" s="180"/>
      <c r="DX166" s="180"/>
      <c r="DY166" s="180"/>
      <c r="DZ166" s="180"/>
      <c r="EA166" s="180"/>
      <c r="EB166" s="180"/>
      <c r="EC166" s="180"/>
      <c r="ED166" s="180"/>
      <c r="EE166" s="180"/>
      <c r="EF166" s="180"/>
      <c r="EG166" s="180"/>
      <c r="EH166" s="180"/>
      <c r="EI166" s="180"/>
      <c r="EJ166" s="180"/>
      <c r="EK166" s="180"/>
      <c r="EL166" s="180"/>
      <c r="EM166" s="180"/>
      <c r="EN166" s="180"/>
      <c r="EO166" s="180"/>
      <c r="EP166" s="180"/>
      <c r="EQ166" s="180"/>
      <c r="ER166" s="180"/>
      <c r="ES166" s="180"/>
      <c r="ET166" s="180"/>
      <c r="EU166" s="180"/>
      <c r="EV166" s="180"/>
      <c r="EW166" s="180"/>
      <c r="EX166" s="180"/>
      <c r="EY166" s="180"/>
      <c r="EZ166" s="180"/>
      <c r="FA166" s="180"/>
      <c r="FB166" s="180"/>
      <c r="FC166" s="180"/>
      <c r="FD166" s="180"/>
      <c r="FE166" s="180"/>
      <c r="FF166" s="180"/>
      <c r="FG166" s="180"/>
      <c r="FH166" s="180"/>
      <c r="FI166" s="180"/>
      <c r="FJ166" s="180"/>
      <c r="FK166" s="180"/>
      <c r="FL166" s="180"/>
      <c r="FM166" s="180"/>
      <c r="FN166" s="180"/>
      <c r="FO166" s="180"/>
      <c r="FP166" s="180"/>
      <c r="FQ166" s="180"/>
      <c r="FR166" s="180"/>
      <c r="FS166" s="180"/>
      <c r="FT166" s="180"/>
      <c r="FU166" s="180"/>
      <c r="FV166" s="180"/>
      <c r="FW166" s="180"/>
      <c r="FX166" s="180"/>
      <c r="FY166" s="180"/>
      <c r="FZ166" s="180"/>
      <c r="GA166" s="180"/>
      <c r="GB166" s="180"/>
      <c r="GC166" s="180"/>
      <c r="GD166" s="180"/>
      <c r="GE166" s="180"/>
      <c r="GF166" s="180"/>
      <c r="GG166" s="180"/>
      <c r="GH166" s="180"/>
      <c r="GI166" s="180"/>
      <c r="GJ166" s="180"/>
      <c r="GK166" s="180"/>
      <c r="GL166" s="180"/>
      <c r="GM166" s="180"/>
      <c r="GN166" s="180"/>
      <c r="GO166" s="180"/>
      <c r="GP166" s="180"/>
      <c r="GQ166" s="180"/>
      <c r="GR166" s="180"/>
      <c r="GS166" s="180"/>
      <c r="GT166" s="180"/>
      <c r="GU166" s="180"/>
      <c r="GV166" s="180"/>
      <c r="GW166" s="180"/>
      <c r="GX166" s="180"/>
      <c r="GY166" s="180"/>
      <c r="GZ166" s="180"/>
      <c r="HA166" s="180"/>
      <c r="HB166" s="180"/>
      <c r="HC166" s="180"/>
      <c r="HD166" s="180"/>
      <c r="HE166" s="180"/>
      <c r="HF166" s="180"/>
      <c r="HG166" s="180"/>
      <c r="HH166" s="180"/>
      <c r="HI166" s="180"/>
      <c r="HJ166" s="180"/>
      <c r="HK166" s="180"/>
      <c r="HL166" s="180"/>
      <c r="HM166" s="180"/>
      <c r="HN166" s="180"/>
      <c r="HO166" s="180"/>
      <c r="HP166" s="180"/>
      <c r="HQ166" s="180"/>
      <c r="HR166" s="180"/>
    </row>
    <row r="167" spans="1:243" s="173" customFormat="1" ht="15.75" customHeight="1">
      <c r="A167" s="97" t="s">
        <v>2260</v>
      </c>
      <c r="B167" s="117" t="s">
        <v>206</v>
      </c>
      <c r="C167" s="139" t="s">
        <v>173</v>
      </c>
      <c r="D167" s="60">
        <v>952.91</v>
      </c>
      <c r="E167" s="60">
        <v>1452.12</v>
      </c>
      <c r="F167" s="60">
        <v>1951.33</v>
      </c>
      <c r="G167" s="60">
        <v>1452.12</v>
      </c>
      <c r="H167" s="60">
        <v>952.91</v>
      </c>
      <c r="I167" s="60">
        <v>881.11</v>
      </c>
      <c r="J167" s="60">
        <v>1279.32</v>
      </c>
      <c r="K167" s="60"/>
      <c r="L167" s="60"/>
      <c r="M167" s="60"/>
      <c r="N167" s="60"/>
      <c r="O167" s="60"/>
      <c r="P167" s="60">
        <v>16597.740000000002</v>
      </c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0"/>
      <c r="AM167" s="180"/>
      <c r="AN167" s="180"/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  <c r="BA167" s="180"/>
      <c r="BB167" s="180"/>
      <c r="BC167" s="180"/>
      <c r="BD167" s="180"/>
      <c r="BE167" s="180"/>
      <c r="BF167" s="180"/>
      <c r="BG167" s="180"/>
      <c r="BH167" s="180"/>
      <c r="BI167" s="180"/>
      <c r="BJ167" s="180"/>
      <c r="BK167" s="180"/>
      <c r="BL167" s="180"/>
      <c r="BM167" s="180"/>
      <c r="BN167" s="180"/>
      <c r="BO167" s="180"/>
      <c r="BP167" s="180"/>
      <c r="BQ167" s="180"/>
      <c r="BR167" s="180"/>
      <c r="BS167" s="180"/>
      <c r="BT167" s="180"/>
      <c r="BU167" s="180"/>
      <c r="BV167" s="180"/>
      <c r="BW167" s="180"/>
      <c r="BX167" s="180"/>
      <c r="BY167" s="180"/>
      <c r="BZ167" s="180"/>
      <c r="CA167" s="180"/>
      <c r="CB167" s="180"/>
      <c r="CC167" s="180"/>
      <c r="CD167" s="180"/>
      <c r="CE167" s="180"/>
      <c r="CF167" s="180"/>
      <c r="CG167" s="180"/>
      <c r="CH167" s="180"/>
      <c r="CI167" s="180"/>
      <c r="CJ167" s="180"/>
      <c r="CK167" s="180"/>
      <c r="CL167" s="180"/>
      <c r="CM167" s="180"/>
      <c r="CN167" s="180"/>
      <c r="CO167" s="180"/>
      <c r="CP167" s="180"/>
      <c r="CQ167" s="180"/>
      <c r="CR167" s="180"/>
      <c r="CS167" s="180"/>
      <c r="CT167" s="180"/>
      <c r="CU167" s="180"/>
      <c r="CV167" s="180"/>
      <c r="CW167" s="180"/>
      <c r="CX167" s="180"/>
      <c r="CY167" s="180"/>
      <c r="CZ167" s="180"/>
      <c r="DA167" s="180"/>
      <c r="DB167" s="180"/>
      <c r="DC167" s="180"/>
      <c r="DD167" s="180"/>
      <c r="DE167" s="180"/>
      <c r="DF167" s="180"/>
      <c r="DG167" s="180"/>
      <c r="DH167" s="180"/>
      <c r="DI167" s="180"/>
      <c r="DJ167" s="180"/>
      <c r="DK167" s="180"/>
      <c r="DL167" s="180"/>
      <c r="DM167" s="180"/>
      <c r="DN167" s="180"/>
      <c r="DO167" s="180"/>
      <c r="DP167" s="180"/>
      <c r="DQ167" s="180"/>
      <c r="DR167" s="180"/>
      <c r="DS167" s="180"/>
      <c r="DT167" s="180"/>
      <c r="DU167" s="180"/>
      <c r="DV167" s="180"/>
      <c r="DW167" s="180"/>
      <c r="DX167" s="180"/>
      <c r="DY167" s="180"/>
      <c r="DZ167" s="180"/>
      <c r="EA167" s="180"/>
      <c r="EB167" s="180"/>
      <c r="EC167" s="180"/>
      <c r="ED167" s="180"/>
      <c r="EE167" s="180"/>
      <c r="EF167" s="180"/>
      <c r="EG167" s="180"/>
      <c r="EH167" s="180"/>
      <c r="EI167" s="180"/>
      <c r="EJ167" s="180"/>
      <c r="EK167" s="180"/>
      <c r="EL167" s="180"/>
      <c r="EM167" s="180"/>
      <c r="EN167" s="180"/>
      <c r="EO167" s="180"/>
      <c r="EP167" s="180"/>
      <c r="EQ167" s="180"/>
      <c r="ER167" s="180"/>
      <c r="ES167" s="180"/>
      <c r="ET167" s="180"/>
      <c r="EU167" s="180"/>
      <c r="EV167" s="180"/>
      <c r="EW167" s="180"/>
      <c r="EX167" s="180"/>
      <c r="EY167" s="180"/>
      <c r="EZ167" s="180"/>
      <c r="FA167" s="180"/>
      <c r="FB167" s="180"/>
      <c r="FC167" s="180"/>
      <c r="FD167" s="180"/>
      <c r="FE167" s="180"/>
      <c r="FF167" s="180"/>
      <c r="FG167" s="180"/>
      <c r="FH167" s="180"/>
      <c r="FI167" s="180"/>
      <c r="FJ167" s="180"/>
      <c r="FK167" s="180"/>
      <c r="FL167" s="180"/>
      <c r="FM167" s="180"/>
      <c r="FN167" s="180"/>
      <c r="FO167" s="180"/>
      <c r="FP167" s="180"/>
      <c r="FQ167" s="180"/>
      <c r="FR167" s="180"/>
      <c r="FS167" s="180"/>
      <c r="FT167" s="180"/>
      <c r="FU167" s="180"/>
      <c r="FV167" s="180"/>
      <c r="FW167" s="180"/>
      <c r="FX167" s="180"/>
      <c r="FY167" s="180"/>
      <c r="FZ167" s="180"/>
      <c r="GA167" s="180"/>
      <c r="GB167" s="180"/>
      <c r="GC167" s="180"/>
      <c r="GD167" s="180"/>
      <c r="GE167" s="180"/>
      <c r="GF167" s="180"/>
      <c r="GG167" s="180"/>
      <c r="GH167" s="180"/>
      <c r="GI167" s="180"/>
      <c r="GJ167" s="180"/>
      <c r="GK167" s="180"/>
      <c r="GL167" s="180"/>
      <c r="GM167" s="180"/>
      <c r="GN167" s="180"/>
      <c r="GO167" s="180"/>
      <c r="GP167" s="180"/>
      <c r="GQ167" s="180"/>
      <c r="GR167" s="180"/>
      <c r="GS167" s="180"/>
      <c r="GT167" s="180"/>
      <c r="GU167" s="180"/>
      <c r="GV167" s="180"/>
      <c r="GW167" s="180"/>
      <c r="GX167" s="180"/>
      <c r="GY167" s="180"/>
      <c r="GZ167" s="180"/>
      <c r="HA167" s="180"/>
      <c r="HB167" s="180"/>
      <c r="HC167" s="180"/>
      <c r="HD167" s="180"/>
      <c r="HE167" s="180"/>
      <c r="HF167" s="180"/>
      <c r="HG167" s="180"/>
      <c r="HH167" s="180"/>
      <c r="HI167" s="180"/>
      <c r="HJ167" s="180"/>
      <c r="HK167" s="180"/>
      <c r="HL167" s="180"/>
      <c r="HM167" s="180"/>
      <c r="HN167" s="180"/>
      <c r="HO167" s="180"/>
      <c r="HP167" s="180"/>
      <c r="HQ167" s="180"/>
      <c r="HR167" s="180"/>
    </row>
    <row r="168" spans="1:243" s="137" customFormat="1" ht="14.25" customHeight="1">
      <c r="A168" s="99" t="s">
        <v>2269</v>
      </c>
      <c r="B168" s="116" t="s">
        <v>3600</v>
      </c>
      <c r="C168" s="136"/>
      <c r="D168" s="58">
        <f t="shared" ref="D168:P168" si="155">D169</f>
        <v>260429.07</v>
      </c>
      <c r="E168" s="58">
        <f t="shared" si="155"/>
        <v>259653.77</v>
      </c>
      <c r="F168" s="58">
        <f t="shared" si="155"/>
        <v>262947.08</v>
      </c>
      <c r="G168" s="58">
        <f t="shared" si="155"/>
        <v>263884.59000000003</v>
      </c>
      <c r="H168" s="58">
        <f t="shared" si="155"/>
        <v>262895.65000000002</v>
      </c>
      <c r="I168" s="58">
        <f t="shared" si="155"/>
        <v>265811.73</v>
      </c>
      <c r="J168" s="58">
        <f t="shared" si="155"/>
        <v>264335.90000000002</v>
      </c>
      <c r="K168" s="58">
        <f t="shared" si="155"/>
        <v>0</v>
      </c>
      <c r="L168" s="58">
        <f t="shared" si="155"/>
        <v>0</v>
      </c>
      <c r="M168" s="58">
        <f t="shared" si="155"/>
        <v>0</v>
      </c>
      <c r="N168" s="58">
        <f t="shared" si="155"/>
        <v>0</v>
      </c>
      <c r="O168" s="58">
        <f t="shared" si="155"/>
        <v>0</v>
      </c>
      <c r="P168" s="58">
        <f t="shared" si="155"/>
        <v>3414969.79</v>
      </c>
      <c r="HS168" s="138"/>
      <c r="HT168" s="138"/>
      <c r="HU168" s="138"/>
      <c r="HV168" s="138"/>
      <c r="HW168" s="138"/>
      <c r="HX168" s="138"/>
      <c r="HY168" s="138"/>
      <c r="HZ168" s="138"/>
      <c r="IA168" s="138"/>
      <c r="IB168" s="138"/>
      <c r="IC168" s="138"/>
      <c r="ID168" s="138"/>
      <c r="IE168" s="138"/>
      <c r="IF168" s="138"/>
      <c r="IG168" s="138"/>
      <c r="IH168" s="138"/>
      <c r="II168" s="138"/>
    </row>
    <row r="169" spans="1:243" s="137" customFormat="1" ht="14.25" customHeight="1">
      <c r="A169" s="99" t="s">
        <v>2270</v>
      </c>
      <c r="B169" s="116" t="s">
        <v>2271</v>
      </c>
      <c r="C169" s="136" t="s">
        <v>173</v>
      </c>
      <c r="D169" s="60">
        <v>260429.07</v>
      </c>
      <c r="E169" s="60">
        <v>259653.77</v>
      </c>
      <c r="F169" s="60">
        <v>262947.08</v>
      </c>
      <c r="G169" s="60">
        <v>263884.59000000003</v>
      </c>
      <c r="H169" s="60">
        <v>262895.65000000002</v>
      </c>
      <c r="I169" s="60">
        <v>265811.73</v>
      </c>
      <c r="J169" s="60">
        <v>264335.90000000002</v>
      </c>
      <c r="K169" s="60"/>
      <c r="L169" s="60"/>
      <c r="M169" s="60"/>
      <c r="N169" s="60"/>
      <c r="O169" s="60"/>
      <c r="P169" s="60">
        <v>3414969.79</v>
      </c>
      <c r="HS169" s="138"/>
      <c r="HT169" s="138"/>
      <c r="HU169" s="138"/>
      <c r="HV169" s="138"/>
      <c r="HW169" s="138"/>
      <c r="HX169" s="138"/>
      <c r="HY169" s="138"/>
      <c r="HZ169" s="138"/>
      <c r="IA169" s="138"/>
      <c r="IB169" s="138"/>
      <c r="IC169" s="138"/>
      <c r="ID169" s="138"/>
      <c r="IE169" s="138"/>
      <c r="IF169" s="138"/>
      <c r="IG169" s="138"/>
      <c r="IH169" s="138"/>
      <c r="II169" s="138"/>
    </row>
    <row r="170" spans="1:243" s="137" customFormat="1" ht="14.25" customHeight="1">
      <c r="A170" s="99" t="s">
        <v>2261</v>
      </c>
      <c r="B170" s="116" t="s">
        <v>2262</v>
      </c>
      <c r="C170" s="136"/>
      <c r="D170" s="58">
        <f t="shared" ref="D170:P170" si="156">D171</f>
        <v>4838.08</v>
      </c>
      <c r="E170" s="58">
        <f t="shared" si="156"/>
        <v>5858.04</v>
      </c>
      <c r="F170" s="58">
        <f t="shared" si="156"/>
        <v>6199.27</v>
      </c>
      <c r="G170" s="58">
        <f t="shared" si="156"/>
        <v>6816.36</v>
      </c>
      <c r="H170" s="58">
        <f t="shared" si="156"/>
        <v>5491.9</v>
      </c>
      <c r="I170" s="58">
        <f t="shared" si="156"/>
        <v>6135.6</v>
      </c>
      <c r="J170" s="58">
        <f t="shared" si="156"/>
        <v>6135.6</v>
      </c>
      <c r="K170" s="58">
        <f t="shared" si="156"/>
        <v>0</v>
      </c>
      <c r="L170" s="58">
        <f t="shared" si="156"/>
        <v>0</v>
      </c>
      <c r="M170" s="58">
        <f t="shared" si="156"/>
        <v>0</v>
      </c>
      <c r="N170" s="58">
        <f t="shared" si="156"/>
        <v>0</v>
      </c>
      <c r="O170" s="58">
        <f t="shared" si="156"/>
        <v>0</v>
      </c>
      <c r="P170" s="58">
        <f t="shared" si="156"/>
        <v>77943.600000000006</v>
      </c>
      <c r="HS170" s="138"/>
      <c r="HT170" s="138"/>
      <c r="HU170" s="138"/>
      <c r="HV170" s="138"/>
      <c r="HW170" s="138"/>
      <c r="HX170" s="138"/>
      <c r="HY170" s="138"/>
      <c r="HZ170" s="138"/>
      <c r="IA170" s="138"/>
      <c r="IB170" s="138"/>
      <c r="IC170" s="138"/>
      <c r="ID170" s="138"/>
      <c r="IE170" s="138"/>
      <c r="IF170" s="138"/>
      <c r="IG170" s="138"/>
      <c r="IH170" s="138"/>
      <c r="II170" s="138"/>
    </row>
    <row r="171" spans="1:243" s="137" customFormat="1" ht="14.25" customHeight="1">
      <c r="A171" s="99" t="s">
        <v>2263</v>
      </c>
      <c r="B171" s="116" t="s">
        <v>2264</v>
      </c>
      <c r="C171" s="136" t="s">
        <v>173</v>
      </c>
      <c r="D171" s="60">
        <v>4838.08</v>
      </c>
      <c r="E171" s="60">
        <v>5858.04</v>
      </c>
      <c r="F171" s="60">
        <v>6199.27</v>
      </c>
      <c r="G171" s="60">
        <v>6816.36</v>
      </c>
      <c r="H171" s="60">
        <v>5491.9</v>
      </c>
      <c r="I171" s="60">
        <v>6135.6</v>
      </c>
      <c r="J171" s="60">
        <v>6135.6</v>
      </c>
      <c r="K171" s="60"/>
      <c r="L171" s="60"/>
      <c r="M171" s="60"/>
      <c r="N171" s="60"/>
      <c r="O171" s="60"/>
      <c r="P171" s="60">
        <v>77943.600000000006</v>
      </c>
      <c r="HS171" s="138"/>
      <c r="HT171" s="138"/>
      <c r="HU171" s="138"/>
      <c r="HV171" s="138"/>
      <c r="HW171" s="138"/>
      <c r="HX171" s="138"/>
      <c r="HY171" s="138"/>
      <c r="HZ171" s="138"/>
      <c r="IA171" s="138"/>
      <c r="IB171" s="138"/>
      <c r="IC171" s="138"/>
      <c r="ID171" s="138"/>
      <c r="IE171" s="138"/>
      <c r="IF171" s="138"/>
      <c r="IG171" s="138"/>
      <c r="IH171" s="138"/>
      <c r="II171" s="138"/>
    </row>
    <row r="172" spans="1:243" s="20" customFormat="1" ht="19.5" customHeight="1">
      <c r="A172" s="99" t="s">
        <v>2265</v>
      </c>
      <c r="B172" s="116" t="s">
        <v>2266</v>
      </c>
      <c r="C172" s="136"/>
      <c r="D172" s="58">
        <f t="shared" ref="D172:P172" si="157">D173</f>
        <v>1559.3</v>
      </c>
      <c r="E172" s="58">
        <f t="shared" si="157"/>
        <v>2376.19</v>
      </c>
      <c r="F172" s="58">
        <f t="shared" si="157"/>
        <v>3193.08</v>
      </c>
      <c r="G172" s="58">
        <f t="shared" si="157"/>
        <v>2376.19</v>
      </c>
      <c r="H172" s="58">
        <f t="shared" si="157"/>
        <v>2736.43</v>
      </c>
      <c r="I172" s="58">
        <f t="shared" si="157"/>
        <v>3715.01</v>
      </c>
      <c r="J172" s="58">
        <f t="shared" si="157"/>
        <v>3466.3</v>
      </c>
      <c r="K172" s="58">
        <f t="shared" si="157"/>
        <v>0</v>
      </c>
      <c r="L172" s="58">
        <f t="shared" si="157"/>
        <v>0</v>
      </c>
      <c r="M172" s="58">
        <f t="shared" si="157"/>
        <v>0</v>
      </c>
      <c r="N172" s="58">
        <f t="shared" si="157"/>
        <v>0</v>
      </c>
      <c r="O172" s="58">
        <f t="shared" si="157"/>
        <v>0</v>
      </c>
      <c r="P172" s="58">
        <f t="shared" si="157"/>
        <v>40220.300000000003</v>
      </c>
      <c r="HS172" s="106"/>
      <c r="HT172" s="106"/>
      <c r="HU172" s="106"/>
      <c r="HV172" s="106"/>
      <c r="HW172" s="106"/>
      <c r="HX172" s="106"/>
      <c r="HY172" s="106"/>
      <c r="HZ172" s="106"/>
      <c r="IA172" s="106"/>
      <c r="IB172" s="106"/>
      <c r="IC172" s="106"/>
      <c r="ID172" s="106"/>
      <c r="IE172" s="106"/>
      <c r="IF172" s="106"/>
      <c r="IG172" s="106"/>
      <c r="IH172" s="106"/>
      <c r="II172" s="106"/>
    </row>
    <row r="173" spans="1:243" s="20" customFormat="1" ht="18" customHeight="1">
      <c r="A173" s="99" t="s">
        <v>2267</v>
      </c>
      <c r="B173" s="116" t="s">
        <v>2268</v>
      </c>
      <c r="C173" s="136" t="s">
        <v>173</v>
      </c>
      <c r="D173" s="60">
        <v>1559.3</v>
      </c>
      <c r="E173" s="60">
        <v>2376.19</v>
      </c>
      <c r="F173" s="60">
        <v>3193.08</v>
      </c>
      <c r="G173" s="60">
        <v>2376.19</v>
      </c>
      <c r="H173" s="60">
        <v>2736.43</v>
      </c>
      <c r="I173" s="60">
        <v>3715.01</v>
      </c>
      <c r="J173" s="60">
        <v>3466.3</v>
      </c>
      <c r="K173" s="60"/>
      <c r="L173" s="60"/>
      <c r="M173" s="60"/>
      <c r="N173" s="60"/>
      <c r="O173" s="60"/>
      <c r="P173" s="60">
        <v>40220.300000000003</v>
      </c>
      <c r="HS173" s="106"/>
      <c r="HT173" s="106"/>
      <c r="HU173" s="106"/>
      <c r="HV173" s="106"/>
      <c r="HW173" s="106"/>
      <c r="HX173" s="106"/>
      <c r="HY173" s="106"/>
      <c r="HZ173" s="106"/>
      <c r="IA173" s="106"/>
      <c r="IB173" s="106"/>
      <c r="IC173" s="106"/>
      <c r="ID173" s="106"/>
      <c r="IE173" s="106"/>
      <c r="IF173" s="106"/>
      <c r="IG173" s="106"/>
      <c r="IH173" s="106"/>
      <c r="II173" s="106"/>
    </row>
    <row r="174" spans="1:243" s="138" customFormat="1" ht="18.75" customHeight="1">
      <c r="A174" s="99" t="s">
        <v>3411</v>
      </c>
      <c r="B174" s="116" t="s">
        <v>216</v>
      </c>
      <c r="C174" s="136"/>
      <c r="D174" s="58">
        <f t="shared" ref="D174:P175" si="158">D175</f>
        <v>1465102.1500000001</v>
      </c>
      <c r="E174" s="58">
        <f t="shared" si="158"/>
        <v>1197655.7200000002</v>
      </c>
      <c r="F174" s="58">
        <f t="shared" si="158"/>
        <v>1167268.7899999998</v>
      </c>
      <c r="G174" s="58">
        <f t="shared" si="158"/>
        <v>1153448.5900000001</v>
      </c>
      <c r="H174" s="58">
        <f t="shared" si="158"/>
        <v>1161103.2</v>
      </c>
      <c r="I174" s="58">
        <f t="shared" si="158"/>
        <v>1171631.99</v>
      </c>
      <c r="J174" s="58">
        <f t="shared" si="158"/>
        <v>1176585.46</v>
      </c>
      <c r="K174" s="58">
        <f t="shared" si="158"/>
        <v>0</v>
      </c>
      <c r="L174" s="58">
        <f t="shared" si="158"/>
        <v>0</v>
      </c>
      <c r="M174" s="58">
        <f t="shared" si="158"/>
        <v>0</v>
      </c>
      <c r="N174" s="58">
        <f t="shared" si="158"/>
        <v>0</v>
      </c>
      <c r="O174" s="58">
        <f t="shared" si="158"/>
        <v>0</v>
      </c>
      <c r="P174" s="58">
        <f t="shared" si="158"/>
        <v>14168265.560000001</v>
      </c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  <c r="BE174" s="140"/>
      <c r="BF174" s="140"/>
      <c r="BG174" s="140"/>
      <c r="BH174" s="140"/>
      <c r="BI174" s="140"/>
      <c r="BJ174" s="140"/>
      <c r="BK174" s="140"/>
      <c r="BL174" s="140"/>
      <c r="BM174" s="140"/>
      <c r="BN174" s="140"/>
      <c r="BO174" s="140"/>
      <c r="BP174" s="140"/>
      <c r="BQ174" s="140"/>
      <c r="BR174" s="140"/>
      <c r="BS174" s="140"/>
      <c r="BT174" s="140"/>
      <c r="BU174" s="140"/>
      <c r="BV174" s="140"/>
      <c r="BW174" s="140"/>
      <c r="BX174" s="140"/>
      <c r="BY174" s="140"/>
      <c r="BZ174" s="140"/>
      <c r="CA174" s="140"/>
      <c r="CB174" s="140"/>
      <c r="CC174" s="140"/>
      <c r="CD174" s="140"/>
      <c r="CE174" s="140"/>
      <c r="CF174" s="140"/>
      <c r="CG174" s="140"/>
      <c r="CH174" s="140"/>
      <c r="CI174" s="140"/>
      <c r="CJ174" s="140"/>
      <c r="CK174" s="140"/>
      <c r="CL174" s="140"/>
      <c r="CM174" s="140"/>
      <c r="CN174" s="140"/>
      <c r="CO174" s="140"/>
      <c r="CP174" s="140"/>
      <c r="CQ174" s="140"/>
      <c r="CR174" s="140"/>
      <c r="CS174" s="140"/>
      <c r="CT174" s="140"/>
      <c r="CU174" s="140"/>
      <c r="CV174" s="140"/>
      <c r="CW174" s="140"/>
      <c r="CX174" s="140"/>
      <c r="CY174" s="140"/>
      <c r="CZ174" s="140"/>
      <c r="DA174" s="140"/>
      <c r="DB174" s="140"/>
      <c r="DC174" s="140"/>
      <c r="DD174" s="140"/>
      <c r="DE174" s="140"/>
      <c r="DF174" s="140"/>
      <c r="DG174" s="140"/>
      <c r="DH174" s="140"/>
      <c r="DI174" s="140"/>
      <c r="DJ174" s="140"/>
      <c r="DK174" s="140"/>
      <c r="DL174" s="140"/>
      <c r="DM174" s="140"/>
      <c r="DN174" s="140"/>
      <c r="DO174" s="140"/>
      <c r="DP174" s="140"/>
      <c r="DQ174" s="140"/>
      <c r="DR174" s="140"/>
      <c r="DS174" s="140"/>
      <c r="DT174" s="140"/>
      <c r="DU174" s="140"/>
      <c r="DV174" s="140"/>
      <c r="DW174" s="140"/>
      <c r="DX174" s="140"/>
      <c r="DY174" s="140"/>
      <c r="DZ174" s="140"/>
      <c r="EA174" s="140"/>
      <c r="EB174" s="140"/>
      <c r="EC174" s="140"/>
      <c r="ED174" s="140"/>
      <c r="EE174" s="140"/>
      <c r="EF174" s="140"/>
      <c r="EG174" s="140"/>
      <c r="EH174" s="140"/>
      <c r="EI174" s="140"/>
      <c r="EJ174" s="140"/>
      <c r="EK174" s="140"/>
      <c r="EL174" s="140"/>
      <c r="EM174" s="140"/>
      <c r="EN174" s="140"/>
      <c r="EO174" s="140"/>
      <c r="EP174" s="140"/>
      <c r="EQ174" s="140"/>
      <c r="ER174" s="140"/>
      <c r="ES174" s="140"/>
      <c r="ET174" s="140"/>
      <c r="EU174" s="140"/>
      <c r="EV174" s="140"/>
      <c r="EW174" s="140"/>
      <c r="EX174" s="140"/>
      <c r="EY174" s="140"/>
      <c r="EZ174" s="140"/>
      <c r="FA174" s="140"/>
      <c r="FB174" s="140"/>
      <c r="FC174" s="140"/>
      <c r="FD174" s="140"/>
      <c r="FE174" s="140"/>
      <c r="FF174" s="140"/>
      <c r="FG174" s="140"/>
      <c r="FH174" s="140"/>
      <c r="FI174" s="140"/>
      <c r="FJ174" s="140"/>
      <c r="FK174" s="140"/>
      <c r="FL174" s="140"/>
      <c r="FM174" s="140"/>
      <c r="FN174" s="140"/>
      <c r="FO174" s="140"/>
      <c r="FP174" s="140"/>
      <c r="FQ174" s="140"/>
      <c r="FR174" s="140"/>
      <c r="FS174" s="140"/>
      <c r="FT174" s="140"/>
      <c r="FU174" s="140"/>
      <c r="FV174" s="140"/>
      <c r="FW174" s="140"/>
      <c r="FX174" s="140"/>
      <c r="FY174" s="140"/>
      <c r="FZ174" s="140"/>
      <c r="GA174" s="140"/>
      <c r="GB174" s="140"/>
      <c r="GC174" s="140"/>
      <c r="GD174" s="140"/>
      <c r="GE174" s="140"/>
      <c r="GF174" s="140"/>
      <c r="GG174" s="140"/>
      <c r="GH174" s="140"/>
      <c r="GI174" s="140"/>
      <c r="GJ174" s="140"/>
      <c r="GK174" s="140"/>
      <c r="GL174" s="140"/>
      <c r="GM174" s="140"/>
      <c r="GN174" s="140"/>
      <c r="GO174" s="140"/>
      <c r="GP174" s="140"/>
      <c r="GQ174" s="140"/>
      <c r="GR174" s="140"/>
      <c r="GS174" s="140"/>
      <c r="GT174" s="140"/>
      <c r="GU174" s="140"/>
      <c r="GV174" s="140"/>
      <c r="GW174" s="140"/>
      <c r="GX174" s="140"/>
      <c r="GY174" s="140"/>
      <c r="GZ174" s="140"/>
      <c r="HA174" s="140"/>
      <c r="HB174" s="140"/>
      <c r="HC174" s="140"/>
      <c r="HD174" s="140"/>
      <c r="HE174" s="140"/>
      <c r="HF174" s="140"/>
      <c r="HG174" s="140"/>
      <c r="HH174" s="140"/>
      <c r="HI174" s="140"/>
      <c r="HJ174" s="140"/>
      <c r="HK174" s="140"/>
      <c r="HL174" s="140"/>
      <c r="HM174" s="140"/>
      <c r="HN174" s="140"/>
      <c r="HO174" s="140"/>
      <c r="HP174" s="140"/>
      <c r="HQ174" s="140"/>
      <c r="HR174" s="140"/>
    </row>
    <row r="175" spans="1:243" s="137" customFormat="1" ht="16.5" customHeight="1">
      <c r="A175" s="99" t="s">
        <v>3412</v>
      </c>
      <c r="B175" s="116" t="s">
        <v>3413</v>
      </c>
      <c r="C175" s="136"/>
      <c r="D175" s="58">
        <f t="shared" si="158"/>
        <v>1465102.1500000001</v>
      </c>
      <c r="E175" s="58">
        <f t="shared" si="158"/>
        <v>1197655.7200000002</v>
      </c>
      <c r="F175" s="58">
        <f t="shared" si="158"/>
        <v>1167268.7899999998</v>
      </c>
      <c r="G175" s="58">
        <f t="shared" si="158"/>
        <v>1153448.5900000001</v>
      </c>
      <c r="H175" s="58">
        <f t="shared" si="158"/>
        <v>1161103.2</v>
      </c>
      <c r="I175" s="58">
        <f t="shared" si="158"/>
        <v>1171631.99</v>
      </c>
      <c r="J175" s="58">
        <f t="shared" si="158"/>
        <v>1176585.46</v>
      </c>
      <c r="K175" s="58">
        <f t="shared" si="158"/>
        <v>0</v>
      </c>
      <c r="L175" s="58">
        <f t="shared" si="158"/>
        <v>0</v>
      </c>
      <c r="M175" s="58">
        <f t="shared" si="158"/>
        <v>0</v>
      </c>
      <c r="N175" s="58">
        <f t="shared" si="158"/>
        <v>0</v>
      </c>
      <c r="O175" s="58">
        <f t="shared" si="158"/>
        <v>0</v>
      </c>
      <c r="P175" s="58">
        <f t="shared" si="158"/>
        <v>14168265.560000001</v>
      </c>
      <c r="HS175" s="138"/>
      <c r="HT175" s="138"/>
      <c r="HU175" s="138"/>
      <c r="HV175" s="138"/>
      <c r="HW175" s="138"/>
      <c r="HX175" s="138"/>
      <c r="HY175" s="138"/>
      <c r="HZ175" s="138"/>
      <c r="IA175" s="138"/>
      <c r="IB175" s="138"/>
      <c r="IC175" s="138"/>
      <c r="ID175" s="138"/>
      <c r="IE175" s="138"/>
      <c r="IF175" s="138"/>
      <c r="IG175" s="138"/>
      <c r="IH175" s="138"/>
      <c r="II175" s="138"/>
    </row>
    <row r="176" spans="1:243" s="137" customFormat="1" ht="16.5" customHeight="1">
      <c r="A176" s="99" t="s">
        <v>3414</v>
      </c>
      <c r="B176" s="116" t="s">
        <v>3413</v>
      </c>
      <c r="C176" s="136"/>
      <c r="D176" s="58">
        <f t="shared" ref="D176:E176" si="159">SUM(D179:D184)</f>
        <v>1465102.1500000001</v>
      </c>
      <c r="E176" s="58">
        <f t="shared" si="159"/>
        <v>1197655.7200000002</v>
      </c>
      <c r="F176" s="58">
        <f t="shared" ref="F176:G176" si="160">SUM(F179:F184)</f>
        <v>1167268.7899999998</v>
      </c>
      <c r="G176" s="58">
        <f t="shared" si="160"/>
        <v>1153448.5900000001</v>
      </c>
      <c r="H176" s="58">
        <f t="shared" ref="H176:P176" si="161">SUM(H179:H184)</f>
        <v>1161103.2</v>
      </c>
      <c r="I176" s="58">
        <f t="shared" si="161"/>
        <v>1171631.99</v>
      </c>
      <c r="J176" s="58">
        <f t="shared" si="161"/>
        <v>1176585.46</v>
      </c>
      <c r="K176" s="58">
        <f t="shared" si="161"/>
        <v>0</v>
      </c>
      <c r="L176" s="58">
        <f t="shared" si="161"/>
        <v>0</v>
      </c>
      <c r="M176" s="58">
        <f t="shared" si="161"/>
        <v>0</v>
      </c>
      <c r="N176" s="58">
        <f t="shared" si="161"/>
        <v>0</v>
      </c>
      <c r="O176" s="58">
        <f t="shared" si="161"/>
        <v>0</v>
      </c>
      <c r="P176" s="58">
        <f t="shared" si="161"/>
        <v>14168265.560000001</v>
      </c>
      <c r="HS176" s="138"/>
      <c r="HT176" s="138"/>
      <c r="HU176" s="138"/>
      <c r="HV176" s="138"/>
      <c r="HW176" s="138"/>
      <c r="HX176" s="138"/>
      <c r="HY176" s="138"/>
      <c r="HZ176" s="138"/>
      <c r="IA176" s="138"/>
      <c r="IB176" s="138"/>
      <c r="IC176" s="138"/>
      <c r="ID176" s="138"/>
      <c r="IE176" s="138"/>
      <c r="IF176" s="138"/>
      <c r="IG176" s="138"/>
      <c r="IH176" s="138"/>
      <c r="II176" s="138"/>
    </row>
    <row r="177" spans="1:243" s="137" customFormat="1" ht="16.5" customHeight="1">
      <c r="A177" s="99" t="s">
        <v>3415</v>
      </c>
      <c r="B177" s="116" t="s">
        <v>3416</v>
      </c>
      <c r="C177" s="136"/>
      <c r="D177" s="58">
        <f>D178</f>
        <v>1465102.1500000001</v>
      </c>
      <c r="E177" s="58">
        <f>E178</f>
        <v>1197655.7200000002</v>
      </c>
      <c r="F177" s="58">
        <f>F178</f>
        <v>1167268.7899999998</v>
      </c>
      <c r="G177" s="58">
        <f>G178</f>
        <v>1153448.5900000001</v>
      </c>
      <c r="H177" s="58">
        <f>H178</f>
        <v>1161103.2</v>
      </c>
      <c r="I177" s="58">
        <f t="shared" ref="I177:P177" si="162">I178</f>
        <v>1171631.99</v>
      </c>
      <c r="J177" s="58">
        <f t="shared" si="162"/>
        <v>1176585.46</v>
      </c>
      <c r="K177" s="58">
        <f t="shared" si="162"/>
        <v>0</v>
      </c>
      <c r="L177" s="58">
        <f t="shared" si="162"/>
        <v>0</v>
      </c>
      <c r="M177" s="58">
        <f t="shared" si="162"/>
        <v>0</v>
      </c>
      <c r="N177" s="58">
        <f t="shared" si="162"/>
        <v>0</v>
      </c>
      <c r="O177" s="58">
        <f t="shared" si="162"/>
        <v>0</v>
      </c>
      <c r="P177" s="58">
        <f t="shared" si="162"/>
        <v>14168265.560000001</v>
      </c>
      <c r="HS177" s="138"/>
      <c r="HT177" s="138"/>
      <c r="HU177" s="138"/>
      <c r="HV177" s="138"/>
      <c r="HW177" s="138"/>
      <c r="HX177" s="138"/>
      <c r="HY177" s="138"/>
      <c r="HZ177" s="138"/>
      <c r="IA177" s="138"/>
      <c r="IB177" s="138"/>
      <c r="IC177" s="138"/>
      <c r="ID177" s="138"/>
      <c r="IE177" s="138"/>
      <c r="IF177" s="138"/>
      <c r="IG177" s="138"/>
      <c r="IH177" s="138"/>
      <c r="II177" s="138"/>
    </row>
    <row r="178" spans="1:243" s="137" customFormat="1" ht="16.5" customHeight="1">
      <c r="A178" s="99" t="s">
        <v>3417</v>
      </c>
      <c r="B178" s="116" t="s">
        <v>3492</v>
      </c>
      <c r="C178" s="136"/>
      <c r="D178" s="58">
        <f t="shared" ref="D178:E178" si="163">SUM(D179:D184)</f>
        <v>1465102.1500000001</v>
      </c>
      <c r="E178" s="58">
        <f t="shared" si="163"/>
        <v>1197655.7200000002</v>
      </c>
      <c r="F178" s="58">
        <f t="shared" ref="F178:G178" si="164">SUM(F179:F184)</f>
        <v>1167268.7899999998</v>
      </c>
      <c r="G178" s="58">
        <f t="shared" si="164"/>
        <v>1153448.5900000001</v>
      </c>
      <c r="H178" s="58">
        <f t="shared" ref="H178:P178" si="165">SUM(H179:H184)</f>
        <v>1161103.2</v>
      </c>
      <c r="I178" s="58">
        <f t="shared" si="165"/>
        <v>1171631.99</v>
      </c>
      <c r="J178" s="58">
        <f t="shared" si="165"/>
        <v>1176585.46</v>
      </c>
      <c r="K178" s="58">
        <f t="shared" si="165"/>
        <v>0</v>
      </c>
      <c r="L178" s="58">
        <f t="shared" si="165"/>
        <v>0</v>
      </c>
      <c r="M178" s="58">
        <f t="shared" si="165"/>
        <v>0</v>
      </c>
      <c r="N178" s="58">
        <f t="shared" si="165"/>
        <v>0</v>
      </c>
      <c r="O178" s="58">
        <f t="shared" si="165"/>
        <v>0</v>
      </c>
      <c r="P178" s="58">
        <f t="shared" si="165"/>
        <v>14168265.560000001</v>
      </c>
      <c r="HS178" s="138"/>
      <c r="HT178" s="138"/>
      <c r="HU178" s="138"/>
      <c r="HV178" s="138"/>
      <c r="HW178" s="138"/>
      <c r="HX178" s="138"/>
      <c r="HY178" s="138"/>
      <c r="HZ178" s="138"/>
      <c r="IA178" s="138"/>
      <c r="IB178" s="138"/>
      <c r="IC178" s="138"/>
      <c r="ID178" s="138"/>
      <c r="IE178" s="138"/>
      <c r="IF178" s="138"/>
      <c r="IG178" s="138"/>
      <c r="IH178" s="138"/>
      <c r="II178" s="138"/>
    </row>
    <row r="179" spans="1:243" s="138" customFormat="1" ht="18">
      <c r="A179" s="97" t="s">
        <v>3418</v>
      </c>
      <c r="B179" s="117" t="s">
        <v>174</v>
      </c>
      <c r="C179" s="139" t="s">
        <v>173</v>
      </c>
      <c r="D179" s="60">
        <v>0</v>
      </c>
      <c r="E179" s="60">
        <v>5761.36</v>
      </c>
      <c r="F179" s="60">
        <v>5355.99</v>
      </c>
      <c r="G179" s="60">
        <v>5355.99</v>
      </c>
      <c r="H179" s="60">
        <v>5772.33</v>
      </c>
      <c r="I179" s="60">
        <v>5626.08</v>
      </c>
      <c r="J179" s="60">
        <v>6111.4</v>
      </c>
      <c r="K179" s="60"/>
      <c r="L179" s="60"/>
      <c r="M179" s="60"/>
      <c r="N179" s="60"/>
      <c r="O179" s="60"/>
      <c r="P179" s="60">
        <v>64427.46</v>
      </c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  <c r="BE179" s="140"/>
      <c r="BF179" s="140"/>
      <c r="BG179" s="140"/>
      <c r="BH179" s="140"/>
      <c r="BI179" s="140"/>
      <c r="BJ179" s="140"/>
      <c r="BK179" s="140"/>
      <c r="BL179" s="140"/>
      <c r="BM179" s="140"/>
      <c r="BN179" s="140"/>
      <c r="BO179" s="140"/>
      <c r="BP179" s="140"/>
      <c r="BQ179" s="140"/>
      <c r="BR179" s="140"/>
      <c r="BS179" s="140"/>
      <c r="BT179" s="140"/>
      <c r="BU179" s="140"/>
      <c r="BV179" s="140"/>
      <c r="BW179" s="140"/>
      <c r="BX179" s="140"/>
      <c r="BY179" s="140"/>
      <c r="BZ179" s="140"/>
      <c r="CA179" s="140"/>
      <c r="CB179" s="140"/>
      <c r="CC179" s="140"/>
      <c r="CD179" s="140"/>
      <c r="CE179" s="140"/>
      <c r="CF179" s="140"/>
      <c r="CG179" s="140"/>
      <c r="CH179" s="140"/>
      <c r="CI179" s="140"/>
      <c r="CJ179" s="140"/>
      <c r="CK179" s="140"/>
      <c r="CL179" s="140"/>
      <c r="CM179" s="140"/>
      <c r="CN179" s="140"/>
      <c r="CO179" s="140"/>
      <c r="CP179" s="140"/>
      <c r="CQ179" s="140"/>
      <c r="CR179" s="140"/>
      <c r="CS179" s="140"/>
      <c r="CT179" s="140"/>
      <c r="CU179" s="140"/>
      <c r="CV179" s="140"/>
      <c r="CW179" s="140"/>
      <c r="CX179" s="140"/>
      <c r="CY179" s="140"/>
      <c r="CZ179" s="140"/>
      <c r="DA179" s="140"/>
      <c r="DB179" s="140"/>
      <c r="DC179" s="140"/>
      <c r="DD179" s="140"/>
      <c r="DE179" s="140"/>
      <c r="DF179" s="140"/>
      <c r="DG179" s="140"/>
      <c r="DH179" s="140"/>
      <c r="DI179" s="140"/>
      <c r="DJ179" s="140"/>
      <c r="DK179" s="140"/>
      <c r="DL179" s="140"/>
      <c r="DM179" s="140"/>
      <c r="DN179" s="140"/>
      <c r="DO179" s="140"/>
      <c r="DP179" s="140"/>
      <c r="DQ179" s="140"/>
      <c r="DR179" s="140"/>
      <c r="DS179" s="140"/>
      <c r="DT179" s="140"/>
      <c r="DU179" s="140"/>
      <c r="DV179" s="140"/>
      <c r="DW179" s="140"/>
      <c r="DX179" s="140"/>
      <c r="DY179" s="140"/>
      <c r="DZ179" s="140"/>
      <c r="EA179" s="140"/>
      <c r="EB179" s="140"/>
      <c r="EC179" s="140"/>
      <c r="ED179" s="140"/>
      <c r="EE179" s="140"/>
      <c r="EF179" s="140"/>
      <c r="EG179" s="140"/>
      <c r="EH179" s="140"/>
      <c r="EI179" s="140"/>
      <c r="EJ179" s="140"/>
      <c r="EK179" s="140"/>
      <c r="EL179" s="140"/>
      <c r="EM179" s="140"/>
      <c r="EN179" s="140"/>
      <c r="EO179" s="140"/>
      <c r="EP179" s="140"/>
      <c r="EQ179" s="140"/>
      <c r="ER179" s="140"/>
      <c r="ES179" s="140"/>
      <c r="ET179" s="140"/>
      <c r="EU179" s="140"/>
      <c r="EV179" s="140"/>
      <c r="EW179" s="140"/>
      <c r="EX179" s="140"/>
      <c r="EY179" s="140"/>
      <c r="EZ179" s="140"/>
      <c r="FA179" s="140"/>
      <c r="FB179" s="140"/>
      <c r="FC179" s="140"/>
      <c r="FD179" s="140"/>
      <c r="FE179" s="140"/>
      <c r="FF179" s="140"/>
      <c r="FG179" s="140"/>
      <c r="FH179" s="140"/>
      <c r="FI179" s="140"/>
      <c r="FJ179" s="140"/>
      <c r="FK179" s="140"/>
      <c r="FL179" s="140"/>
      <c r="FM179" s="140"/>
      <c r="FN179" s="140"/>
      <c r="FO179" s="140"/>
      <c r="FP179" s="140"/>
      <c r="FQ179" s="140"/>
      <c r="FR179" s="140"/>
      <c r="FS179" s="140"/>
      <c r="FT179" s="140"/>
      <c r="FU179" s="140"/>
      <c r="FV179" s="140"/>
      <c r="FW179" s="140"/>
      <c r="FX179" s="140"/>
      <c r="FY179" s="140"/>
      <c r="FZ179" s="140"/>
      <c r="GA179" s="140"/>
      <c r="GB179" s="140"/>
      <c r="GC179" s="140"/>
      <c r="GD179" s="140"/>
      <c r="GE179" s="140"/>
      <c r="GF179" s="140"/>
      <c r="GG179" s="140"/>
      <c r="GH179" s="140"/>
      <c r="GI179" s="140"/>
      <c r="GJ179" s="140"/>
      <c r="GK179" s="140"/>
      <c r="GL179" s="140"/>
      <c r="GM179" s="140"/>
      <c r="GN179" s="140"/>
      <c r="GO179" s="140"/>
      <c r="GP179" s="140"/>
      <c r="GQ179" s="140"/>
      <c r="GR179" s="140"/>
      <c r="GS179" s="140"/>
      <c r="GT179" s="140"/>
      <c r="GU179" s="140"/>
      <c r="GV179" s="140"/>
      <c r="GW179" s="140"/>
      <c r="GX179" s="140"/>
      <c r="GY179" s="140"/>
      <c r="GZ179" s="140"/>
      <c r="HA179" s="140"/>
      <c r="HB179" s="140"/>
      <c r="HC179" s="140"/>
      <c r="HD179" s="140"/>
      <c r="HE179" s="140"/>
      <c r="HF179" s="140"/>
      <c r="HG179" s="140"/>
      <c r="HH179" s="140"/>
      <c r="HI179" s="140"/>
      <c r="HJ179" s="140"/>
      <c r="HK179" s="140"/>
      <c r="HL179" s="140"/>
      <c r="HM179" s="140"/>
      <c r="HN179" s="140"/>
      <c r="HO179" s="140"/>
      <c r="HP179" s="140"/>
      <c r="HQ179" s="140"/>
      <c r="HR179" s="140"/>
    </row>
    <row r="180" spans="1:243" s="138" customFormat="1" ht="18">
      <c r="A180" s="97" t="s">
        <v>3419</v>
      </c>
      <c r="B180" s="117" t="s">
        <v>176</v>
      </c>
      <c r="C180" s="139" t="s">
        <v>173</v>
      </c>
      <c r="D180" s="60">
        <v>610191.68000000005</v>
      </c>
      <c r="E180" s="60">
        <v>558366.92000000004</v>
      </c>
      <c r="F180" s="60">
        <v>529861.21</v>
      </c>
      <c r="G180" s="60">
        <v>520487.72</v>
      </c>
      <c r="H180" s="60">
        <v>518970.85</v>
      </c>
      <c r="I180" s="60">
        <v>529315.30000000005</v>
      </c>
      <c r="J180" s="60">
        <v>524581.26</v>
      </c>
      <c r="K180" s="60"/>
      <c r="L180" s="60"/>
      <c r="M180" s="60"/>
      <c r="N180" s="60"/>
      <c r="O180" s="60"/>
      <c r="P180" s="60">
        <v>6333577.79</v>
      </c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  <c r="BE180" s="140"/>
      <c r="BF180" s="140"/>
      <c r="BG180" s="140"/>
      <c r="BH180" s="140"/>
      <c r="BI180" s="140"/>
      <c r="BJ180" s="140"/>
      <c r="BK180" s="140"/>
      <c r="BL180" s="140"/>
      <c r="BM180" s="140"/>
      <c r="BN180" s="140"/>
      <c r="BO180" s="140"/>
      <c r="BP180" s="140"/>
      <c r="BQ180" s="140"/>
      <c r="BR180" s="140"/>
      <c r="BS180" s="140"/>
      <c r="BT180" s="140"/>
      <c r="BU180" s="140"/>
      <c r="BV180" s="140"/>
      <c r="BW180" s="140"/>
      <c r="BX180" s="140"/>
      <c r="BY180" s="140"/>
      <c r="BZ180" s="140"/>
      <c r="CA180" s="140"/>
      <c r="CB180" s="140"/>
      <c r="CC180" s="140"/>
      <c r="CD180" s="140"/>
      <c r="CE180" s="140"/>
      <c r="CF180" s="140"/>
      <c r="CG180" s="140"/>
      <c r="CH180" s="140"/>
      <c r="CI180" s="140"/>
      <c r="CJ180" s="140"/>
      <c r="CK180" s="140"/>
      <c r="CL180" s="140"/>
      <c r="CM180" s="140"/>
      <c r="CN180" s="140"/>
      <c r="CO180" s="140"/>
      <c r="CP180" s="140"/>
      <c r="CQ180" s="140"/>
      <c r="CR180" s="140"/>
      <c r="CS180" s="140"/>
      <c r="CT180" s="140"/>
      <c r="CU180" s="140"/>
      <c r="CV180" s="140"/>
      <c r="CW180" s="140"/>
      <c r="CX180" s="140"/>
      <c r="CY180" s="140"/>
      <c r="CZ180" s="140"/>
      <c r="DA180" s="140"/>
      <c r="DB180" s="140"/>
      <c r="DC180" s="140"/>
      <c r="DD180" s="140"/>
      <c r="DE180" s="140"/>
      <c r="DF180" s="140"/>
      <c r="DG180" s="140"/>
      <c r="DH180" s="140"/>
      <c r="DI180" s="140"/>
      <c r="DJ180" s="140"/>
      <c r="DK180" s="140"/>
      <c r="DL180" s="140"/>
      <c r="DM180" s="140"/>
      <c r="DN180" s="140"/>
      <c r="DO180" s="140"/>
      <c r="DP180" s="140"/>
      <c r="DQ180" s="140"/>
      <c r="DR180" s="140"/>
      <c r="DS180" s="140"/>
      <c r="DT180" s="140"/>
      <c r="DU180" s="140"/>
      <c r="DV180" s="140"/>
      <c r="DW180" s="140"/>
      <c r="DX180" s="140"/>
      <c r="DY180" s="140"/>
      <c r="DZ180" s="140"/>
      <c r="EA180" s="140"/>
      <c r="EB180" s="140"/>
      <c r="EC180" s="140"/>
      <c r="ED180" s="140"/>
      <c r="EE180" s="140"/>
      <c r="EF180" s="140"/>
      <c r="EG180" s="140"/>
      <c r="EH180" s="140"/>
      <c r="EI180" s="140"/>
      <c r="EJ180" s="140"/>
      <c r="EK180" s="140"/>
      <c r="EL180" s="140"/>
      <c r="EM180" s="140"/>
      <c r="EN180" s="140"/>
      <c r="EO180" s="140"/>
      <c r="EP180" s="140"/>
      <c r="EQ180" s="140"/>
      <c r="ER180" s="140"/>
      <c r="ES180" s="140"/>
      <c r="ET180" s="140"/>
      <c r="EU180" s="140"/>
      <c r="EV180" s="140"/>
      <c r="EW180" s="140"/>
      <c r="EX180" s="140"/>
      <c r="EY180" s="140"/>
      <c r="EZ180" s="140"/>
      <c r="FA180" s="140"/>
      <c r="FB180" s="140"/>
      <c r="FC180" s="140"/>
      <c r="FD180" s="140"/>
      <c r="FE180" s="140"/>
      <c r="FF180" s="140"/>
      <c r="FG180" s="140"/>
      <c r="FH180" s="140"/>
      <c r="FI180" s="140"/>
      <c r="FJ180" s="140"/>
      <c r="FK180" s="140"/>
      <c r="FL180" s="140"/>
      <c r="FM180" s="140"/>
      <c r="FN180" s="140"/>
      <c r="FO180" s="140"/>
      <c r="FP180" s="140"/>
      <c r="FQ180" s="140"/>
      <c r="FR180" s="140"/>
      <c r="FS180" s="140"/>
      <c r="FT180" s="140"/>
      <c r="FU180" s="140"/>
      <c r="FV180" s="140"/>
      <c r="FW180" s="140"/>
      <c r="FX180" s="140"/>
      <c r="FY180" s="140"/>
      <c r="FZ180" s="140"/>
      <c r="GA180" s="140"/>
      <c r="GB180" s="140"/>
      <c r="GC180" s="140"/>
      <c r="GD180" s="140"/>
      <c r="GE180" s="140"/>
      <c r="GF180" s="140"/>
      <c r="GG180" s="140"/>
      <c r="GH180" s="140"/>
      <c r="GI180" s="140"/>
      <c r="GJ180" s="140"/>
      <c r="GK180" s="140"/>
      <c r="GL180" s="140"/>
      <c r="GM180" s="140"/>
      <c r="GN180" s="140"/>
      <c r="GO180" s="140"/>
      <c r="GP180" s="140"/>
      <c r="GQ180" s="140"/>
      <c r="GR180" s="140"/>
      <c r="GS180" s="140"/>
      <c r="GT180" s="140"/>
      <c r="GU180" s="140"/>
      <c r="GV180" s="140"/>
      <c r="GW180" s="140"/>
      <c r="GX180" s="140"/>
      <c r="GY180" s="140"/>
      <c r="GZ180" s="140"/>
      <c r="HA180" s="140"/>
      <c r="HB180" s="140"/>
      <c r="HC180" s="140"/>
      <c r="HD180" s="140"/>
      <c r="HE180" s="140"/>
      <c r="HF180" s="140"/>
      <c r="HG180" s="140"/>
      <c r="HH180" s="140"/>
      <c r="HI180" s="140"/>
      <c r="HJ180" s="140"/>
      <c r="HK180" s="140"/>
      <c r="HL180" s="140"/>
      <c r="HM180" s="140"/>
      <c r="HN180" s="140"/>
      <c r="HO180" s="140"/>
      <c r="HP180" s="140"/>
      <c r="HQ180" s="140"/>
      <c r="HR180" s="140"/>
    </row>
    <row r="181" spans="1:243" s="138" customFormat="1">
      <c r="A181" s="97" t="s">
        <v>3420</v>
      </c>
      <c r="B181" s="117" t="s">
        <v>2242</v>
      </c>
      <c r="C181" s="139" t="s">
        <v>173</v>
      </c>
      <c r="D181" s="60">
        <v>0</v>
      </c>
      <c r="E181" s="60">
        <v>3751.78</v>
      </c>
      <c r="F181" s="60">
        <v>7503.56</v>
      </c>
      <c r="G181" s="60">
        <v>0</v>
      </c>
      <c r="H181" s="60">
        <v>3751.78</v>
      </c>
      <c r="I181" s="60">
        <v>3751.78</v>
      </c>
      <c r="J181" s="60">
        <v>3751.78</v>
      </c>
      <c r="K181" s="60"/>
      <c r="L181" s="60"/>
      <c r="M181" s="60"/>
      <c r="N181" s="60"/>
      <c r="O181" s="60"/>
      <c r="P181" s="60">
        <v>41269.58</v>
      </c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  <c r="BE181" s="140"/>
      <c r="BF181" s="140"/>
      <c r="BG181" s="140"/>
      <c r="BH181" s="140"/>
      <c r="BI181" s="140"/>
      <c r="BJ181" s="140"/>
      <c r="BK181" s="140"/>
      <c r="BL181" s="140"/>
      <c r="BM181" s="140"/>
      <c r="BN181" s="140"/>
      <c r="BO181" s="140"/>
      <c r="BP181" s="140"/>
      <c r="BQ181" s="140"/>
      <c r="BR181" s="140"/>
      <c r="BS181" s="140"/>
      <c r="BT181" s="140"/>
      <c r="BU181" s="140"/>
      <c r="BV181" s="140"/>
      <c r="BW181" s="140"/>
      <c r="BX181" s="140"/>
      <c r="BY181" s="140"/>
      <c r="BZ181" s="140"/>
      <c r="CA181" s="140"/>
      <c r="CB181" s="140"/>
      <c r="CC181" s="140"/>
      <c r="CD181" s="140"/>
      <c r="CE181" s="140"/>
      <c r="CF181" s="140"/>
      <c r="CG181" s="140"/>
      <c r="CH181" s="140"/>
      <c r="CI181" s="140"/>
      <c r="CJ181" s="140"/>
      <c r="CK181" s="140"/>
      <c r="CL181" s="140"/>
      <c r="CM181" s="140"/>
      <c r="CN181" s="140"/>
      <c r="CO181" s="140"/>
      <c r="CP181" s="140"/>
      <c r="CQ181" s="140"/>
      <c r="CR181" s="140"/>
      <c r="CS181" s="140"/>
      <c r="CT181" s="140"/>
      <c r="CU181" s="140"/>
      <c r="CV181" s="140"/>
      <c r="CW181" s="140"/>
      <c r="CX181" s="140"/>
      <c r="CY181" s="140"/>
      <c r="CZ181" s="140"/>
      <c r="DA181" s="140"/>
      <c r="DB181" s="140"/>
      <c r="DC181" s="140"/>
      <c r="DD181" s="140"/>
      <c r="DE181" s="140"/>
      <c r="DF181" s="140"/>
      <c r="DG181" s="140"/>
      <c r="DH181" s="140"/>
      <c r="DI181" s="140"/>
      <c r="DJ181" s="140"/>
      <c r="DK181" s="140"/>
      <c r="DL181" s="140"/>
      <c r="DM181" s="140"/>
      <c r="DN181" s="140"/>
      <c r="DO181" s="140"/>
      <c r="DP181" s="140"/>
      <c r="DQ181" s="140"/>
      <c r="DR181" s="140"/>
      <c r="DS181" s="140"/>
      <c r="DT181" s="140"/>
      <c r="DU181" s="140"/>
      <c r="DV181" s="140"/>
      <c r="DW181" s="140"/>
      <c r="DX181" s="140"/>
      <c r="DY181" s="140"/>
      <c r="DZ181" s="140"/>
      <c r="EA181" s="140"/>
      <c r="EB181" s="140"/>
      <c r="EC181" s="140"/>
      <c r="ED181" s="140"/>
      <c r="EE181" s="140"/>
      <c r="EF181" s="140"/>
      <c r="EG181" s="140"/>
      <c r="EH181" s="140"/>
      <c r="EI181" s="140"/>
      <c r="EJ181" s="140"/>
      <c r="EK181" s="140"/>
      <c r="EL181" s="140"/>
      <c r="EM181" s="140"/>
      <c r="EN181" s="140"/>
      <c r="EO181" s="140"/>
      <c r="EP181" s="140"/>
      <c r="EQ181" s="140"/>
      <c r="ER181" s="140"/>
      <c r="ES181" s="140"/>
      <c r="ET181" s="140"/>
      <c r="EU181" s="140"/>
      <c r="EV181" s="140"/>
      <c r="EW181" s="140"/>
      <c r="EX181" s="140"/>
      <c r="EY181" s="140"/>
      <c r="EZ181" s="140"/>
      <c r="FA181" s="140"/>
      <c r="FB181" s="140"/>
      <c r="FC181" s="140"/>
      <c r="FD181" s="140"/>
      <c r="FE181" s="140"/>
      <c r="FF181" s="140"/>
      <c r="FG181" s="140"/>
      <c r="FH181" s="140"/>
      <c r="FI181" s="140"/>
      <c r="FJ181" s="140"/>
      <c r="FK181" s="140"/>
      <c r="FL181" s="140"/>
      <c r="FM181" s="140"/>
      <c r="FN181" s="140"/>
      <c r="FO181" s="140"/>
      <c r="FP181" s="140"/>
      <c r="FQ181" s="140"/>
      <c r="FR181" s="140"/>
      <c r="FS181" s="140"/>
      <c r="FT181" s="140"/>
      <c r="FU181" s="140"/>
      <c r="FV181" s="140"/>
      <c r="FW181" s="140"/>
      <c r="FX181" s="140"/>
      <c r="FY181" s="140"/>
      <c r="FZ181" s="140"/>
      <c r="GA181" s="140"/>
      <c r="GB181" s="140"/>
      <c r="GC181" s="140"/>
      <c r="GD181" s="140"/>
      <c r="GE181" s="140"/>
      <c r="GF181" s="140"/>
      <c r="GG181" s="140"/>
      <c r="GH181" s="140"/>
      <c r="GI181" s="140"/>
      <c r="GJ181" s="140"/>
      <c r="GK181" s="140"/>
      <c r="GL181" s="140"/>
      <c r="GM181" s="140"/>
      <c r="GN181" s="140"/>
      <c r="GO181" s="140"/>
      <c r="GP181" s="140"/>
      <c r="GQ181" s="140"/>
      <c r="GR181" s="140"/>
      <c r="GS181" s="140"/>
      <c r="GT181" s="140"/>
      <c r="GU181" s="140"/>
      <c r="GV181" s="140"/>
      <c r="GW181" s="140"/>
      <c r="GX181" s="140"/>
      <c r="GY181" s="140"/>
      <c r="GZ181" s="140"/>
      <c r="HA181" s="140"/>
      <c r="HB181" s="140"/>
      <c r="HC181" s="140"/>
      <c r="HD181" s="140"/>
      <c r="HE181" s="140"/>
      <c r="HF181" s="140"/>
      <c r="HG181" s="140"/>
      <c r="HH181" s="140"/>
      <c r="HI181" s="140"/>
      <c r="HJ181" s="140"/>
      <c r="HK181" s="140"/>
      <c r="HL181" s="140"/>
      <c r="HM181" s="140"/>
      <c r="HN181" s="140"/>
      <c r="HO181" s="140"/>
      <c r="HP181" s="140"/>
      <c r="HQ181" s="140"/>
      <c r="HR181" s="140"/>
    </row>
    <row r="182" spans="1:243" s="138" customFormat="1" ht="18">
      <c r="A182" s="97" t="s">
        <v>3421</v>
      </c>
      <c r="B182" s="117" t="s">
        <v>180</v>
      </c>
      <c r="C182" s="139" t="s">
        <v>173</v>
      </c>
      <c r="D182" s="60">
        <v>0</v>
      </c>
      <c r="E182" s="60">
        <v>0</v>
      </c>
      <c r="F182" s="60">
        <v>0</v>
      </c>
      <c r="G182" s="60">
        <v>0</v>
      </c>
      <c r="H182" s="60">
        <v>0</v>
      </c>
      <c r="I182" s="60">
        <v>0</v>
      </c>
      <c r="J182" s="60">
        <v>0</v>
      </c>
      <c r="K182" s="60"/>
      <c r="L182" s="60"/>
      <c r="M182" s="60"/>
      <c r="N182" s="60"/>
      <c r="O182" s="60"/>
      <c r="P182" s="60">
        <f t="shared" ref="P182" si="166">SUM(D182:O182)</f>
        <v>0</v>
      </c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140"/>
      <c r="BJ182" s="140"/>
      <c r="BK182" s="140"/>
      <c r="BL182" s="140"/>
      <c r="BM182" s="140"/>
      <c r="BN182" s="140"/>
      <c r="BO182" s="140"/>
      <c r="BP182" s="140"/>
      <c r="BQ182" s="140"/>
      <c r="BR182" s="140"/>
      <c r="BS182" s="140"/>
      <c r="BT182" s="140"/>
      <c r="BU182" s="140"/>
      <c r="BV182" s="140"/>
      <c r="BW182" s="140"/>
      <c r="BX182" s="140"/>
      <c r="BY182" s="140"/>
      <c r="BZ182" s="140"/>
      <c r="CA182" s="140"/>
      <c r="CB182" s="140"/>
      <c r="CC182" s="140"/>
      <c r="CD182" s="140"/>
      <c r="CE182" s="140"/>
      <c r="CF182" s="140"/>
      <c r="CG182" s="140"/>
      <c r="CH182" s="140"/>
      <c r="CI182" s="140"/>
      <c r="CJ182" s="140"/>
      <c r="CK182" s="140"/>
      <c r="CL182" s="140"/>
      <c r="CM182" s="140"/>
      <c r="CN182" s="140"/>
      <c r="CO182" s="140"/>
      <c r="CP182" s="140"/>
      <c r="CQ182" s="140"/>
      <c r="CR182" s="140"/>
      <c r="CS182" s="140"/>
      <c r="CT182" s="140"/>
      <c r="CU182" s="140"/>
      <c r="CV182" s="140"/>
      <c r="CW182" s="140"/>
      <c r="CX182" s="140"/>
      <c r="CY182" s="140"/>
      <c r="CZ182" s="140"/>
      <c r="DA182" s="140"/>
      <c r="DB182" s="140"/>
      <c r="DC182" s="140"/>
      <c r="DD182" s="140"/>
      <c r="DE182" s="140"/>
      <c r="DF182" s="140"/>
      <c r="DG182" s="140"/>
      <c r="DH182" s="140"/>
      <c r="DI182" s="140"/>
      <c r="DJ182" s="140"/>
      <c r="DK182" s="140"/>
      <c r="DL182" s="140"/>
      <c r="DM182" s="140"/>
      <c r="DN182" s="140"/>
      <c r="DO182" s="140"/>
      <c r="DP182" s="140"/>
      <c r="DQ182" s="140"/>
      <c r="DR182" s="140"/>
      <c r="DS182" s="140"/>
      <c r="DT182" s="140"/>
      <c r="DU182" s="140"/>
      <c r="DV182" s="140"/>
      <c r="DW182" s="140"/>
      <c r="DX182" s="140"/>
      <c r="DY182" s="140"/>
      <c r="DZ182" s="140"/>
      <c r="EA182" s="140"/>
      <c r="EB182" s="140"/>
      <c r="EC182" s="140"/>
      <c r="ED182" s="140"/>
      <c r="EE182" s="140"/>
      <c r="EF182" s="140"/>
      <c r="EG182" s="140"/>
      <c r="EH182" s="140"/>
      <c r="EI182" s="140"/>
      <c r="EJ182" s="140"/>
      <c r="EK182" s="140"/>
      <c r="EL182" s="140"/>
      <c r="EM182" s="140"/>
      <c r="EN182" s="140"/>
      <c r="EO182" s="140"/>
      <c r="EP182" s="140"/>
      <c r="EQ182" s="140"/>
      <c r="ER182" s="140"/>
      <c r="ES182" s="140"/>
      <c r="ET182" s="140"/>
      <c r="EU182" s="140"/>
      <c r="EV182" s="140"/>
      <c r="EW182" s="140"/>
      <c r="EX182" s="140"/>
      <c r="EY182" s="140"/>
      <c r="EZ182" s="140"/>
      <c r="FA182" s="140"/>
      <c r="FB182" s="140"/>
      <c r="FC182" s="140"/>
      <c r="FD182" s="140"/>
      <c r="FE182" s="140"/>
      <c r="FF182" s="140"/>
      <c r="FG182" s="140"/>
      <c r="FH182" s="140"/>
      <c r="FI182" s="140"/>
      <c r="FJ182" s="140"/>
      <c r="FK182" s="140"/>
      <c r="FL182" s="140"/>
      <c r="FM182" s="140"/>
      <c r="FN182" s="140"/>
      <c r="FO182" s="140"/>
      <c r="FP182" s="140"/>
      <c r="FQ182" s="140"/>
      <c r="FR182" s="140"/>
      <c r="FS182" s="140"/>
      <c r="FT182" s="140"/>
      <c r="FU182" s="140"/>
      <c r="FV182" s="140"/>
      <c r="FW182" s="140"/>
      <c r="FX182" s="140"/>
      <c r="FY182" s="140"/>
      <c r="FZ182" s="140"/>
      <c r="GA182" s="140"/>
      <c r="GB182" s="140"/>
      <c r="GC182" s="140"/>
      <c r="GD182" s="140"/>
      <c r="GE182" s="140"/>
      <c r="GF182" s="140"/>
      <c r="GG182" s="140"/>
      <c r="GH182" s="140"/>
      <c r="GI182" s="140"/>
      <c r="GJ182" s="140"/>
      <c r="GK182" s="140"/>
      <c r="GL182" s="140"/>
      <c r="GM182" s="140"/>
      <c r="GN182" s="140"/>
      <c r="GO182" s="140"/>
      <c r="GP182" s="140"/>
      <c r="GQ182" s="140"/>
      <c r="GR182" s="140"/>
      <c r="GS182" s="140"/>
      <c r="GT182" s="140"/>
      <c r="GU182" s="140"/>
      <c r="GV182" s="140"/>
      <c r="GW182" s="140"/>
      <c r="GX182" s="140"/>
      <c r="GY182" s="140"/>
      <c r="GZ182" s="140"/>
      <c r="HA182" s="140"/>
      <c r="HB182" s="140"/>
      <c r="HC182" s="140"/>
      <c r="HD182" s="140"/>
      <c r="HE182" s="140"/>
      <c r="HF182" s="140"/>
      <c r="HG182" s="140"/>
      <c r="HH182" s="140"/>
      <c r="HI182" s="140"/>
      <c r="HJ182" s="140"/>
      <c r="HK182" s="140"/>
      <c r="HL182" s="140"/>
      <c r="HM182" s="140"/>
      <c r="HN182" s="140"/>
      <c r="HO182" s="140"/>
      <c r="HP182" s="140"/>
      <c r="HQ182" s="140"/>
      <c r="HR182" s="140"/>
    </row>
    <row r="183" spans="1:243" s="138" customFormat="1" ht="18">
      <c r="A183" s="97" t="s">
        <v>3422</v>
      </c>
      <c r="B183" s="117" t="s">
        <v>2245</v>
      </c>
      <c r="C183" s="139" t="s">
        <v>173</v>
      </c>
      <c r="D183" s="60">
        <v>746182.61</v>
      </c>
      <c r="E183" s="60">
        <v>554452.03</v>
      </c>
      <c r="F183" s="60">
        <v>552047.14</v>
      </c>
      <c r="G183" s="60">
        <v>555161.78</v>
      </c>
      <c r="H183" s="60">
        <v>556308.73</v>
      </c>
      <c r="I183" s="60">
        <v>557679.14</v>
      </c>
      <c r="J183" s="60">
        <v>567319.9</v>
      </c>
      <c r="K183" s="60"/>
      <c r="L183" s="60"/>
      <c r="M183" s="60"/>
      <c r="N183" s="60"/>
      <c r="O183" s="60"/>
      <c r="P183" s="60">
        <v>6813164.8600000003</v>
      </c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/>
      <c r="BH183" s="140"/>
      <c r="BI183" s="140"/>
      <c r="BJ183" s="140"/>
      <c r="BK183" s="140"/>
      <c r="BL183" s="140"/>
      <c r="BM183" s="140"/>
      <c r="BN183" s="140"/>
      <c r="BO183" s="140"/>
      <c r="BP183" s="140"/>
      <c r="BQ183" s="140"/>
      <c r="BR183" s="140"/>
      <c r="BS183" s="140"/>
      <c r="BT183" s="140"/>
      <c r="BU183" s="140"/>
      <c r="BV183" s="140"/>
      <c r="BW183" s="140"/>
      <c r="BX183" s="140"/>
      <c r="BY183" s="140"/>
      <c r="BZ183" s="140"/>
      <c r="CA183" s="140"/>
      <c r="CB183" s="140"/>
      <c r="CC183" s="140"/>
      <c r="CD183" s="140"/>
      <c r="CE183" s="140"/>
      <c r="CF183" s="140"/>
      <c r="CG183" s="140"/>
      <c r="CH183" s="140"/>
      <c r="CI183" s="140"/>
      <c r="CJ183" s="140"/>
      <c r="CK183" s="140"/>
      <c r="CL183" s="140"/>
      <c r="CM183" s="140"/>
      <c r="CN183" s="140"/>
      <c r="CO183" s="140"/>
      <c r="CP183" s="140"/>
      <c r="CQ183" s="140"/>
      <c r="CR183" s="140"/>
      <c r="CS183" s="140"/>
      <c r="CT183" s="140"/>
      <c r="CU183" s="140"/>
      <c r="CV183" s="140"/>
      <c r="CW183" s="140"/>
      <c r="CX183" s="140"/>
      <c r="CY183" s="140"/>
      <c r="CZ183" s="140"/>
      <c r="DA183" s="140"/>
      <c r="DB183" s="140"/>
      <c r="DC183" s="140"/>
      <c r="DD183" s="140"/>
      <c r="DE183" s="140"/>
      <c r="DF183" s="140"/>
      <c r="DG183" s="140"/>
      <c r="DH183" s="140"/>
      <c r="DI183" s="140"/>
      <c r="DJ183" s="140"/>
      <c r="DK183" s="140"/>
      <c r="DL183" s="140"/>
      <c r="DM183" s="140"/>
      <c r="DN183" s="140"/>
      <c r="DO183" s="140"/>
      <c r="DP183" s="140"/>
      <c r="DQ183" s="140"/>
      <c r="DR183" s="140"/>
      <c r="DS183" s="140"/>
      <c r="DT183" s="140"/>
      <c r="DU183" s="140"/>
      <c r="DV183" s="140"/>
      <c r="DW183" s="140"/>
      <c r="DX183" s="140"/>
      <c r="DY183" s="140"/>
      <c r="DZ183" s="140"/>
      <c r="EA183" s="140"/>
      <c r="EB183" s="140"/>
      <c r="EC183" s="140"/>
      <c r="ED183" s="140"/>
      <c r="EE183" s="140"/>
      <c r="EF183" s="140"/>
      <c r="EG183" s="140"/>
      <c r="EH183" s="140"/>
      <c r="EI183" s="140"/>
      <c r="EJ183" s="140"/>
      <c r="EK183" s="140"/>
      <c r="EL183" s="140"/>
      <c r="EM183" s="140"/>
      <c r="EN183" s="140"/>
      <c r="EO183" s="140"/>
      <c r="EP183" s="140"/>
      <c r="EQ183" s="140"/>
      <c r="ER183" s="140"/>
      <c r="ES183" s="140"/>
      <c r="ET183" s="140"/>
      <c r="EU183" s="140"/>
      <c r="EV183" s="140"/>
      <c r="EW183" s="140"/>
      <c r="EX183" s="140"/>
      <c r="EY183" s="140"/>
      <c r="EZ183" s="140"/>
      <c r="FA183" s="140"/>
      <c r="FB183" s="140"/>
      <c r="FC183" s="140"/>
      <c r="FD183" s="140"/>
      <c r="FE183" s="140"/>
      <c r="FF183" s="140"/>
      <c r="FG183" s="140"/>
      <c r="FH183" s="140"/>
      <c r="FI183" s="140"/>
      <c r="FJ183" s="140"/>
      <c r="FK183" s="140"/>
      <c r="FL183" s="140"/>
      <c r="FM183" s="140"/>
      <c r="FN183" s="140"/>
      <c r="FO183" s="140"/>
      <c r="FP183" s="140"/>
      <c r="FQ183" s="140"/>
      <c r="FR183" s="140"/>
      <c r="FS183" s="140"/>
      <c r="FT183" s="140"/>
      <c r="FU183" s="140"/>
      <c r="FV183" s="140"/>
      <c r="FW183" s="140"/>
      <c r="FX183" s="140"/>
      <c r="FY183" s="140"/>
      <c r="FZ183" s="140"/>
      <c r="GA183" s="140"/>
      <c r="GB183" s="140"/>
      <c r="GC183" s="140"/>
      <c r="GD183" s="140"/>
      <c r="GE183" s="140"/>
      <c r="GF183" s="140"/>
      <c r="GG183" s="140"/>
      <c r="GH183" s="140"/>
      <c r="GI183" s="140"/>
      <c r="GJ183" s="140"/>
      <c r="GK183" s="140"/>
      <c r="GL183" s="140"/>
      <c r="GM183" s="140"/>
      <c r="GN183" s="140"/>
      <c r="GO183" s="140"/>
      <c r="GP183" s="140"/>
      <c r="GQ183" s="140"/>
      <c r="GR183" s="140"/>
      <c r="GS183" s="140"/>
      <c r="GT183" s="140"/>
      <c r="GU183" s="140"/>
      <c r="GV183" s="140"/>
      <c r="GW183" s="140"/>
      <c r="GX183" s="140"/>
      <c r="GY183" s="140"/>
      <c r="GZ183" s="140"/>
      <c r="HA183" s="140"/>
      <c r="HB183" s="140"/>
      <c r="HC183" s="140"/>
      <c r="HD183" s="140"/>
      <c r="HE183" s="140"/>
      <c r="HF183" s="140"/>
      <c r="HG183" s="140"/>
      <c r="HH183" s="140"/>
      <c r="HI183" s="140"/>
      <c r="HJ183" s="140"/>
      <c r="HK183" s="140"/>
      <c r="HL183" s="140"/>
      <c r="HM183" s="140"/>
      <c r="HN183" s="140"/>
      <c r="HO183" s="140"/>
      <c r="HP183" s="140"/>
      <c r="HQ183" s="140"/>
      <c r="HR183" s="140"/>
    </row>
    <row r="184" spans="1:243" s="138" customFormat="1" ht="18">
      <c r="A184" s="97" t="s">
        <v>3423</v>
      </c>
      <c r="B184" s="117" t="s">
        <v>2247</v>
      </c>
      <c r="C184" s="139" t="s">
        <v>173</v>
      </c>
      <c r="D184" s="60">
        <v>108727.86</v>
      </c>
      <c r="E184" s="60">
        <v>75323.63</v>
      </c>
      <c r="F184" s="60">
        <v>72500.89</v>
      </c>
      <c r="G184" s="60">
        <v>72443.100000000006</v>
      </c>
      <c r="H184" s="60">
        <v>76299.509999999995</v>
      </c>
      <c r="I184" s="60">
        <v>75259.69</v>
      </c>
      <c r="J184" s="60">
        <v>74821.119999999995</v>
      </c>
      <c r="K184" s="60"/>
      <c r="L184" s="60"/>
      <c r="M184" s="60"/>
      <c r="N184" s="60"/>
      <c r="O184" s="60"/>
      <c r="P184" s="60">
        <v>915825.87</v>
      </c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  <c r="BP184" s="140"/>
      <c r="BQ184" s="140"/>
      <c r="BR184" s="140"/>
      <c r="BS184" s="140"/>
      <c r="BT184" s="140"/>
      <c r="BU184" s="140"/>
      <c r="BV184" s="140"/>
      <c r="BW184" s="140"/>
      <c r="BX184" s="140"/>
      <c r="BY184" s="140"/>
      <c r="BZ184" s="140"/>
      <c r="CA184" s="140"/>
      <c r="CB184" s="140"/>
      <c r="CC184" s="140"/>
      <c r="CD184" s="140"/>
      <c r="CE184" s="140"/>
      <c r="CF184" s="140"/>
      <c r="CG184" s="140"/>
      <c r="CH184" s="140"/>
      <c r="CI184" s="140"/>
      <c r="CJ184" s="140"/>
      <c r="CK184" s="140"/>
      <c r="CL184" s="140"/>
      <c r="CM184" s="140"/>
      <c r="CN184" s="140"/>
      <c r="CO184" s="140"/>
      <c r="CP184" s="140"/>
      <c r="CQ184" s="140"/>
      <c r="CR184" s="140"/>
      <c r="CS184" s="140"/>
      <c r="CT184" s="140"/>
      <c r="CU184" s="140"/>
      <c r="CV184" s="140"/>
      <c r="CW184" s="140"/>
      <c r="CX184" s="140"/>
      <c r="CY184" s="140"/>
      <c r="CZ184" s="140"/>
      <c r="DA184" s="140"/>
      <c r="DB184" s="140"/>
      <c r="DC184" s="140"/>
      <c r="DD184" s="140"/>
      <c r="DE184" s="140"/>
      <c r="DF184" s="140"/>
      <c r="DG184" s="140"/>
      <c r="DH184" s="140"/>
      <c r="DI184" s="140"/>
      <c r="DJ184" s="140"/>
      <c r="DK184" s="140"/>
      <c r="DL184" s="140"/>
      <c r="DM184" s="140"/>
      <c r="DN184" s="140"/>
      <c r="DO184" s="140"/>
      <c r="DP184" s="140"/>
      <c r="DQ184" s="140"/>
      <c r="DR184" s="140"/>
      <c r="DS184" s="140"/>
      <c r="DT184" s="140"/>
      <c r="DU184" s="140"/>
      <c r="DV184" s="140"/>
      <c r="DW184" s="140"/>
      <c r="DX184" s="140"/>
      <c r="DY184" s="140"/>
      <c r="DZ184" s="140"/>
      <c r="EA184" s="140"/>
      <c r="EB184" s="140"/>
      <c r="EC184" s="140"/>
      <c r="ED184" s="140"/>
      <c r="EE184" s="140"/>
      <c r="EF184" s="140"/>
      <c r="EG184" s="140"/>
      <c r="EH184" s="140"/>
      <c r="EI184" s="140"/>
      <c r="EJ184" s="140"/>
      <c r="EK184" s="140"/>
      <c r="EL184" s="140"/>
      <c r="EM184" s="140"/>
      <c r="EN184" s="140"/>
      <c r="EO184" s="140"/>
      <c r="EP184" s="140"/>
      <c r="EQ184" s="140"/>
      <c r="ER184" s="140"/>
      <c r="ES184" s="140"/>
      <c r="ET184" s="140"/>
      <c r="EU184" s="140"/>
      <c r="EV184" s="140"/>
      <c r="EW184" s="140"/>
      <c r="EX184" s="140"/>
      <c r="EY184" s="140"/>
      <c r="EZ184" s="140"/>
      <c r="FA184" s="140"/>
      <c r="FB184" s="140"/>
      <c r="FC184" s="140"/>
      <c r="FD184" s="140"/>
      <c r="FE184" s="140"/>
      <c r="FF184" s="140"/>
      <c r="FG184" s="140"/>
      <c r="FH184" s="140"/>
      <c r="FI184" s="140"/>
      <c r="FJ184" s="140"/>
      <c r="FK184" s="140"/>
      <c r="FL184" s="140"/>
      <c r="FM184" s="140"/>
      <c r="FN184" s="140"/>
      <c r="FO184" s="140"/>
      <c r="FP184" s="140"/>
      <c r="FQ184" s="140"/>
      <c r="FR184" s="140"/>
      <c r="FS184" s="140"/>
      <c r="FT184" s="140"/>
      <c r="FU184" s="140"/>
      <c r="FV184" s="140"/>
      <c r="FW184" s="140"/>
      <c r="FX184" s="140"/>
      <c r="FY184" s="140"/>
      <c r="FZ184" s="140"/>
      <c r="GA184" s="140"/>
      <c r="GB184" s="140"/>
      <c r="GC184" s="140"/>
      <c r="GD184" s="140"/>
      <c r="GE184" s="140"/>
      <c r="GF184" s="140"/>
      <c r="GG184" s="140"/>
      <c r="GH184" s="140"/>
      <c r="GI184" s="140"/>
      <c r="GJ184" s="140"/>
      <c r="GK184" s="140"/>
      <c r="GL184" s="140"/>
      <c r="GM184" s="140"/>
      <c r="GN184" s="140"/>
      <c r="GO184" s="140"/>
      <c r="GP184" s="140"/>
      <c r="GQ184" s="140"/>
      <c r="GR184" s="140"/>
      <c r="GS184" s="140"/>
      <c r="GT184" s="140"/>
      <c r="GU184" s="140"/>
      <c r="GV184" s="140"/>
      <c r="GW184" s="140"/>
      <c r="GX184" s="140"/>
      <c r="GY184" s="140"/>
      <c r="GZ184" s="140"/>
      <c r="HA184" s="140"/>
      <c r="HB184" s="140"/>
      <c r="HC184" s="140"/>
      <c r="HD184" s="140"/>
      <c r="HE184" s="140"/>
      <c r="HF184" s="140"/>
      <c r="HG184" s="140"/>
      <c r="HH184" s="140"/>
      <c r="HI184" s="140"/>
      <c r="HJ184" s="140"/>
      <c r="HK184" s="140"/>
      <c r="HL184" s="140"/>
      <c r="HM184" s="140"/>
      <c r="HN184" s="140"/>
      <c r="HO184" s="140"/>
      <c r="HP184" s="140"/>
      <c r="HQ184" s="140"/>
      <c r="HR184" s="140"/>
    </row>
    <row r="185" spans="1:243" s="137" customFormat="1" ht="18" customHeight="1">
      <c r="A185" s="99" t="s">
        <v>2272</v>
      </c>
      <c r="B185" s="116" t="s">
        <v>2273</v>
      </c>
      <c r="C185" s="136"/>
      <c r="D185" s="58">
        <f t="shared" ref="D185:P185" si="167">D186</f>
        <v>934135.8</v>
      </c>
      <c r="E185" s="58">
        <f t="shared" si="167"/>
        <v>731940.94</v>
      </c>
      <c r="F185" s="58">
        <f t="shared" si="167"/>
        <v>764465.04999999993</v>
      </c>
      <c r="G185" s="58">
        <f t="shared" si="167"/>
        <v>695989.12</v>
      </c>
      <c r="H185" s="58">
        <f t="shared" si="167"/>
        <v>718484.50000000012</v>
      </c>
      <c r="I185" s="58">
        <f t="shared" si="167"/>
        <v>794556.77</v>
      </c>
      <c r="J185" s="58">
        <f t="shared" si="167"/>
        <v>757163.83</v>
      </c>
      <c r="K185" s="58">
        <f t="shared" si="167"/>
        <v>756735.03333333344</v>
      </c>
      <c r="L185" s="58">
        <f t="shared" si="167"/>
        <v>769485.2111111111</v>
      </c>
      <c r="M185" s="58">
        <f t="shared" si="167"/>
        <v>761128.02481481468</v>
      </c>
      <c r="N185" s="58">
        <f t="shared" si="167"/>
        <v>762449.42308641959</v>
      </c>
      <c r="O185" s="58">
        <f t="shared" si="167"/>
        <v>764354.21967078175</v>
      </c>
      <c r="P185" s="58">
        <f t="shared" si="167"/>
        <v>9210887.9220164604</v>
      </c>
      <c r="HS185" s="138"/>
      <c r="HT185" s="138"/>
      <c r="HU185" s="138"/>
      <c r="HV185" s="138"/>
      <c r="HW185" s="138"/>
      <c r="HX185" s="138"/>
      <c r="HY185" s="138"/>
      <c r="HZ185" s="138"/>
      <c r="IA185" s="138"/>
      <c r="IB185" s="138"/>
      <c r="IC185" s="138"/>
      <c r="ID185" s="138"/>
      <c r="IE185" s="138"/>
      <c r="IF185" s="138"/>
      <c r="IG185" s="138"/>
      <c r="IH185" s="138"/>
      <c r="II185" s="138"/>
    </row>
    <row r="186" spans="1:243" s="138" customFormat="1" ht="18.75" customHeight="1">
      <c r="A186" s="99" t="s">
        <v>2274</v>
      </c>
      <c r="B186" s="116" t="s">
        <v>2273</v>
      </c>
      <c r="C186" s="136"/>
      <c r="D186" s="58">
        <f t="shared" ref="D186:E186" si="168">SUM(D187:D190)</f>
        <v>934135.8</v>
      </c>
      <c r="E186" s="58">
        <f t="shared" si="168"/>
        <v>731940.94</v>
      </c>
      <c r="F186" s="58">
        <f t="shared" ref="F186:G186" si="169">SUM(F187:F190)</f>
        <v>764465.04999999993</v>
      </c>
      <c r="G186" s="58">
        <f t="shared" si="169"/>
        <v>695989.12</v>
      </c>
      <c r="H186" s="58">
        <f t="shared" ref="H186:P186" si="170">SUM(H187:H190)</f>
        <v>718484.50000000012</v>
      </c>
      <c r="I186" s="58">
        <f t="shared" si="170"/>
        <v>794556.77</v>
      </c>
      <c r="J186" s="58">
        <f t="shared" si="170"/>
        <v>757163.83</v>
      </c>
      <c r="K186" s="58">
        <f t="shared" si="170"/>
        <v>756735.03333333344</v>
      </c>
      <c r="L186" s="58">
        <f t="shared" si="170"/>
        <v>769485.2111111111</v>
      </c>
      <c r="M186" s="58">
        <f t="shared" si="170"/>
        <v>761128.02481481468</v>
      </c>
      <c r="N186" s="58">
        <f t="shared" si="170"/>
        <v>762449.42308641959</v>
      </c>
      <c r="O186" s="58">
        <f t="shared" si="170"/>
        <v>764354.21967078175</v>
      </c>
      <c r="P186" s="58">
        <f t="shared" si="170"/>
        <v>9210887.9220164604</v>
      </c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40"/>
      <c r="AO186" s="140"/>
      <c r="AP186" s="140"/>
      <c r="AQ186" s="140"/>
      <c r="AR186" s="140"/>
      <c r="AS186" s="140"/>
      <c r="AT186" s="140"/>
      <c r="AU186" s="140"/>
      <c r="AV186" s="140"/>
      <c r="AW186" s="140"/>
      <c r="AX186" s="140"/>
      <c r="AY186" s="140"/>
      <c r="AZ186" s="140"/>
      <c r="BA186" s="140"/>
      <c r="BB186" s="140"/>
      <c r="BC186" s="140"/>
      <c r="BD186" s="140"/>
      <c r="BE186" s="140"/>
      <c r="BF186" s="140"/>
      <c r="BG186" s="140"/>
      <c r="BH186" s="140"/>
      <c r="BI186" s="140"/>
      <c r="BJ186" s="140"/>
      <c r="BK186" s="140"/>
      <c r="BL186" s="140"/>
      <c r="BM186" s="140"/>
      <c r="BN186" s="140"/>
      <c r="BO186" s="140"/>
      <c r="BP186" s="140"/>
      <c r="BQ186" s="140"/>
      <c r="BR186" s="140"/>
      <c r="BS186" s="140"/>
      <c r="BT186" s="140"/>
      <c r="BU186" s="140"/>
      <c r="BV186" s="140"/>
      <c r="BW186" s="140"/>
      <c r="BX186" s="140"/>
      <c r="BY186" s="140"/>
      <c r="BZ186" s="140"/>
      <c r="CA186" s="140"/>
      <c r="CB186" s="140"/>
      <c r="CC186" s="140"/>
      <c r="CD186" s="140"/>
      <c r="CE186" s="140"/>
      <c r="CF186" s="140"/>
      <c r="CG186" s="140"/>
      <c r="CH186" s="140"/>
      <c r="CI186" s="140"/>
      <c r="CJ186" s="140"/>
      <c r="CK186" s="140"/>
      <c r="CL186" s="140"/>
      <c r="CM186" s="140"/>
      <c r="CN186" s="140"/>
      <c r="CO186" s="140"/>
      <c r="CP186" s="140"/>
      <c r="CQ186" s="140"/>
      <c r="CR186" s="140"/>
      <c r="CS186" s="140"/>
      <c r="CT186" s="140"/>
      <c r="CU186" s="140"/>
      <c r="CV186" s="140"/>
      <c r="CW186" s="140"/>
      <c r="CX186" s="140"/>
      <c r="CY186" s="140"/>
      <c r="CZ186" s="140"/>
      <c r="DA186" s="140"/>
      <c r="DB186" s="140"/>
      <c r="DC186" s="140"/>
      <c r="DD186" s="140"/>
      <c r="DE186" s="140"/>
      <c r="DF186" s="140"/>
      <c r="DG186" s="140"/>
      <c r="DH186" s="140"/>
      <c r="DI186" s="140"/>
      <c r="DJ186" s="140"/>
      <c r="DK186" s="140"/>
      <c r="DL186" s="140"/>
      <c r="DM186" s="140"/>
      <c r="DN186" s="140"/>
      <c r="DO186" s="140"/>
      <c r="DP186" s="140"/>
      <c r="DQ186" s="140"/>
      <c r="DR186" s="140"/>
      <c r="DS186" s="140"/>
      <c r="DT186" s="140"/>
      <c r="DU186" s="140"/>
      <c r="DV186" s="140"/>
      <c r="DW186" s="140"/>
      <c r="DX186" s="140"/>
      <c r="DY186" s="140"/>
      <c r="DZ186" s="140"/>
      <c r="EA186" s="140"/>
      <c r="EB186" s="140"/>
      <c r="EC186" s="140"/>
      <c r="ED186" s="140"/>
      <c r="EE186" s="140"/>
      <c r="EF186" s="140"/>
      <c r="EG186" s="140"/>
      <c r="EH186" s="140"/>
      <c r="EI186" s="140"/>
      <c r="EJ186" s="140"/>
      <c r="EK186" s="140"/>
      <c r="EL186" s="140"/>
      <c r="EM186" s="140"/>
      <c r="EN186" s="140"/>
      <c r="EO186" s="140"/>
      <c r="EP186" s="140"/>
      <c r="EQ186" s="140"/>
      <c r="ER186" s="140"/>
      <c r="ES186" s="140"/>
      <c r="ET186" s="140"/>
      <c r="EU186" s="140"/>
      <c r="EV186" s="140"/>
      <c r="EW186" s="140"/>
      <c r="EX186" s="140"/>
      <c r="EY186" s="140"/>
      <c r="EZ186" s="140"/>
      <c r="FA186" s="140"/>
      <c r="FB186" s="140"/>
      <c r="FC186" s="140"/>
      <c r="FD186" s="140"/>
      <c r="FE186" s="140"/>
      <c r="FF186" s="140"/>
      <c r="FG186" s="140"/>
      <c r="FH186" s="140"/>
      <c r="FI186" s="140"/>
      <c r="FJ186" s="140"/>
      <c r="FK186" s="140"/>
      <c r="FL186" s="140"/>
      <c r="FM186" s="140"/>
      <c r="FN186" s="140"/>
      <c r="FO186" s="140"/>
      <c r="FP186" s="140"/>
      <c r="FQ186" s="140"/>
      <c r="FR186" s="140"/>
      <c r="FS186" s="140"/>
      <c r="FT186" s="140"/>
      <c r="FU186" s="140"/>
      <c r="FV186" s="140"/>
      <c r="FW186" s="140"/>
      <c r="FX186" s="140"/>
      <c r="FY186" s="140"/>
      <c r="FZ186" s="140"/>
      <c r="GA186" s="140"/>
      <c r="GB186" s="140"/>
      <c r="GC186" s="140"/>
      <c r="GD186" s="140"/>
      <c r="GE186" s="140"/>
      <c r="GF186" s="140"/>
      <c r="GG186" s="140"/>
      <c r="GH186" s="140"/>
      <c r="GI186" s="140"/>
      <c r="GJ186" s="140"/>
      <c r="GK186" s="140"/>
      <c r="GL186" s="140"/>
      <c r="GM186" s="140"/>
      <c r="GN186" s="140"/>
      <c r="GO186" s="140"/>
      <c r="GP186" s="140"/>
      <c r="GQ186" s="140"/>
      <c r="GR186" s="140"/>
      <c r="GS186" s="140"/>
      <c r="GT186" s="140"/>
      <c r="GU186" s="140"/>
      <c r="GV186" s="140"/>
      <c r="GW186" s="140"/>
      <c r="GX186" s="140"/>
      <c r="GY186" s="140"/>
      <c r="GZ186" s="140"/>
      <c r="HA186" s="140"/>
      <c r="HB186" s="140"/>
      <c r="HC186" s="140"/>
      <c r="HD186" s="140"/>
      <c r="HE186" s="140"/>
      <c r="HF186" s="140"/>
      <c r="HG186" s="140"/>
      <c r="HH186" s="140"/>
      <c r="HI186" s="140"/>
      <c r="HJ186" s="140"/>
      <c r="HK186" s="140"/>
      <c r="HL186" s="140"/>
      <c r="HM186" s="140"/>
      <c r="HN186" s="140"/>
      <c r="HO186" s="140"/>
      <c r="HP186" s="140"/>
      <c r="HQ186" s="140"/>
      <c r="HR186" s="140"/>
    </row>
    <row r="187" spans="1:243" s="137" customFormat="1" ht="17.25" customHeight="1">
      <c r="A187" s="97" t="s">
        <v>2275</v>
      </c>
      <c r="B187" s="117" t="s">
        <v>2276</v>
      </c>
      <c r="C187" s="136" t="s">
        <v>224</v>
      </c>
      <c r="D187" s="60">
        <v>919791.76</v>
      </c>
      <c r="E187" s="60">
        <v>715971.42</v>
      </c>
      <c r="F187" s="60">
        <v>753653.19</v>
      </c>
      <c r="G187" s="60">
        <v>692455.29</v>
      </c>
      <c r="H187" s="60">
        <v>712395.88</v>
      </c>
      <c r="I187" s="60">
        <v>786885.84</v>
      </c>
      <c r="J187" s="60">
        <v>747344.48</v>
      </c>
      <c r="K187" s="60">
        <v>748875.4</v>
      </c>
      <c r="L187" s="60">
        <v>761035.23999999987</v>
      </c>
      <c r="M187" s="60">
        <v>752418.37333333318</v>
      </c>
      <c r="N187" s="60">
        <v>754109.67111111106</v>
      </c>
      <c r="O187" s="60">
        <v>755854.428148148</v>
      </c>
      <c r="P187" s="60">
        <f t="shared" ref="P187:P190" si="171">SUM(D187:O187)</f>
        <v>9100790.9725925922</v>
      </c>
      <c r="HS187" s="138"/>
      <c r="HT187" s="138"/>
      <c r="HU187" s="138"/>
      <c r="HV187" s="138"/>
      <c r="HW187" s="138"/>
      <c r="HX187" s="138"/>
      <c r="HY187" s="138"/>
      <c r="HZ187" s="138"/>
      <c r="IA187" s="138"/>
      <c r="IB187" s="138"/>
      <c r="IC187" s="138"/>
      <c r="ID187" s="138"/>
      <c r="IE187" s="138"/>
      <c r="IF187" s="138"/>
      <c r="IG187" s="138"/>
      <c r="IH187" s="138"/>
      <c r="II187" s="138"/>
    </row>
    <row r="188" spans="1:243" s="194" customFormat="1" ht="17.25" customHeight="1">
      <c r="A188" s="97" t="s">
        <v>2277</v>
      </c>
      <c r="B188" s="117" t="s">
        <v>2278</v>
      </c>
      <c r="C188" s="136" t="s">
        <v>224</v>
      </c>
      <c r="D188" s="60">
        <v>126.54</v>
      </c>
      <c r="E188" s="60">
        <v>261.58</v>
      </c>
      <c r="F188" s="60">
        <v>361.15</v>
      </c>
      <c r="G188" s="60">
        <v>102.8</v>
      </c>
      <c r="H188" s="60">
        <v>230.81</v>
      </c>
      <c r="I188" s="60">
        <v>480.24</v>
      </c>
      <c r="J188" s="60">
        <v>411.66</v>
      </c>
      <c r="K188" s="60">
        <v>374.23666666666668</v>
      </c>
      <c r="L188" s="60">
        <v>422.04555555555561</v>
      </c>
      <c r="M188" s="60">
        <v>402.64740740740746</v>
      </c>
      <c r="N188" s="60">
        <v>399.64320987654327</v>
      </c>
      <c r="O188" s="60">
        <v>408.11205761316882</v>
      </c>
      <c r="P188" s="60">
        <f t="shared" si="171"/>
        <v>3981.4648971193415</v>
      </c>
      <c r="HS188" s="195"/>
      <c r="HT188" s="195"/>
      <c r="HU188" s="195"/>
      <c r="HV188" s="195"/>
      <c r="HW188" s="195"/>
      <c r="HX188" s="195"/>
      <c r="HY188" s="195"/>
      <c r="HZ188" s="195"/>
      <c r="IA188" s="195"/>
      <c r="IB188" s="195"/>
      <c r="IC188" s="195"/>
      <c r="ID188" s="195"/>
      <c r="IE188" s="195"/>
      <c r="IF188" s="195"/>
      <c r="IG188" s="195"/>
      <c r="IH188" s="195"/>
      <c r="II188" s="195"/>
    </row>
    <row r="189" spans="1:243" s="140" customFormat="1" ht="17.25" customHeight="1">
      <c r="A189" s="97" t="s">
        <v>2279</v>
      </c>
      <c r="B189" s="117" t="s">
        <v>2280</v>
      </c>
      <c r="C189" s="109" t="s">
        <v>224</v>
      </c>
      <c r="D189" s="60">
        <v>10652.74</v>
      </c>
      <c r="E189" s="60">
        <v>10659.07</v>
      </c>
      <c r="F189" s="60">
        <v>6886.49</v>
      </c>
      <c r="G189" s="60">
        <v>2380.3200000000002</v>
      </c>
      <c r="H189" s="60">
        <v>3998.92</v>
      </c>
      <c r="I189" s="60">
        <v>4969.6400000000003</v>
      </c>
      <c r="J189" s="60">
        <v>6205.86</v>
      </c>
      <c r="K189" s="60">
        <v>5058.1400000000003</v>
      </c>
      <c r="L189" s="60">
        <v>5411.2133333333331</v>
      </c>
      <c r="M189" s="60">
        <v>5558.4044444444444</v>
      </c>
      <c r="N189" s="60">
        <v>5342.5859259259259</v>
      </c>
      <c r="O189" s="60">
        <v>5437.4012345679012</v>
      </c>
      <c r="P189" s="60">
        <f t="shared" si="171"/>
        <v>72560.784938271609</v>
      </c>
      <c r="HS189" s="138"/>
      <c r="HT189" s="138"/>
      <c r="HU189" s="138"/>
      <c r="HV189" s="138"/>
      <c r="HW189" s="138"/>
      <c r="HX189" s="138"/>
      <c r="HY189" s="138"/>
      <c r="HZ189" s="138"/>
      <c r="IA189" s="138"/>
      <c r="IB189" s="138"/>
      <c r="IC189" s="138"/>
      <c r="ID189" s="138"/>
      <c r="IE189" s="138"/>
      <c r="IF189" s="138"/>
      <c r="IG189" s="138"/>
      <c r="IH189" s="138"/>
      <c r="II189" s="138"/>
    </row>
    <row r="190" spans="1:243" s="138" customFormat="1" ht="17.25" customHeight="1">
      <c r="A190" s="97" t="s">
        <v>2281</v>
      </c>
      <c r="B190" s="117" t="s">
        <v>2282</v>
      </c>
      <c r="C190" s="136" t="s">
        <v>224</v>
      </c>
      <c r="D190" s="60">
        <v>3564.76</v>
      </c>
      <c r="E190" s="60">
        <v>5048.87</v>
      </c>
      <c r="F190" s="60">
        <v>3564.22</v>
      </c>
      <c r="G190" s="60">
        <v>1050.71</v>
      </c>
      <c r="H190" s="60">
        <v>1858.89</v>
      </c>
      <c r="I190" s="60">
        <v>2221.0500000000002</v>
      </c>
      <c r="J190" s="60">
        <v>3201.83</v>
      </c>
      <c r="K190" s="60">
        <v>2427.2566666666667</v>
      </c>
      <c r="L190" s="60">
        <v>2616.7122222222224</v>
      </c>
      <c r="M190" s="60">
        <v>2748.5996296296294</v>
      </c>
      <c r="N190" s="60">
        <v>2597.5228395061727</v>
      </c>
      <c r="O190" s="60">
        <v>2654.278230452675</v>
      </c>
      <c r="P190" s="60">
        <f t="shared" si="171"/>
        <v>33554.699588477371</v>
      </c>
    </row>
    <row r="191" spans="1:243" ht="14.25" customHeight="1">
      <c r="A191" s="129" t="s">
        <v>2283</v>
      </c>
      <c r="B191" s="130" t="s">
        <v>227</v>
      </c>
      <c r="C191" s="131"/>
      <c r="D191" s="128">
        <f t="shared" ref="D191:P191" si="172">D192+D204+D321</f>
        <v>7264430.8000000017</v>
      </c>
      <c r="E191" s="128">
        <f t="shared" si="172"/>
        <v>7423883.9600000009</v>
      </c>
      <c r="F191" s="128">
        <f t="shared" si="172"/>
        <v>23361231.380000003</v>
      </c>
      <c r="G191" s="128">
        <f t="shared" si="172"/>
        <v>16035953.889999999</v>
      </c>
      <c r="H191" s="128">
        <f t="shared" si="172"/>
        <v>11410247.67</v>
      </c>
      <c r="I191" s="128">
        <f t="shared" si="172"/>
        <v>10335999.710000001</v>
      </c>
      <c r="J191" s="128">
        <f t="shared" si="172"/>
        <v>10050593.529999999</v>
      </c>
      <c r="K191" s="128">
        <f t="shared" si="172"/>
        <v>435843.85333333333</v>
      </c>
      <c r="L191" s="128">
        <f t="shared" si="172"/>
        <v>414710.48444444442</v>
      </c>
      <c r="M191" s="128">
        <f t="shared" si="172"/>
        <v>416068.37259259267</v>
      </c>
      <c r="N191" s="128">
        <f t="shared" si="172"/>
        <v>422207.57012345677</v>
      </c>
      <c r="O191" s="128">
        <f t="shared" si="172"/>
        <v>417662.14238683128</v>
      </c>
      <c r="P191" s="128">
        <f t="shared" si="172"/>
        <v>40604448.402880661</v>
      </c>
    </row>
    <row r="192" spans="1:243" s="20" customFormat="1" ht="13.5" customHeight="1">
      <c r="A192" s="99" t="s">
        <v>2284</v>
      </c>
      <c r="B192" s="116" t="s">
        <v>2285</v>
      </c>
      <c r="C192" s="136"/>
      <c r="D192" s="58">
        <f t="shared" ref="D192:I192" si="173">D193+D199</f>
        <v>56125.979999999996</v>
      </c>
      <c r="E192" s="58">
        <f t="shared" si="173"/>
        <v>1897.86</v>
      </c>
      <c r="F192" s="58">
        <f t="shared" si="173"/>
        <v>50192.409999999996</v>
      </c>
      <c r="G192" s="58">
        <f t="shared" si="173"/>
        <v>1192.1100000000001</v>
      </c>
      <c r="H192" s="58">
        <f t="shared" si="173"/>
        <v>114.57</v>
      </c>
      <c r="I192" s="58">
        <f t="shared" si="173"/>
        <v>1328.82</v>
      </c>
      <c r="J192" s="58">
        <f t="shared" ref="J192:P192" si="174">J193+J199</f>
        <v>610.75</v>
      </c>
      <c r="K192" s="58">
        <f t="shared" si="174"/>
        <v>684.71333333333325</v>
      </c>
      <c r="L192" s="58">
        <f t="shared" si="174"/>
        <v>874.76111111111118</v>
      </c>
      <c r="M192" s="58">
        <f t="shared" si="174"/>
        <v>723.40814814814814</v>
      </c>
      <c r="N192" s="58">
        <f t="shared" si="174"/>
        <v>760.9608641975309</v>
      </c>
      <c r="O192" s="58">
        <f t="shared" si="174"/>
        <v>786.37670781892996</v>
      </c>
      <c r="P192" s="58">
        <f t="shared" si="174"/>
        <v>115292.72016460905</v>
      </c>
      <c r="HS192" s="106"/>
      <c r="HT192" s="106"/>
      <c r="HU192" s="106"/>
      <c r="HV192" s="106"/>
      <c r="HW192" s="106"/>
      <c r="HX192" s="106"/>
      <c r="HY192" s="106"/>
      <c r="HZ192" s="106"/>
      <c r="IA192" s="106"/>
      <c r="IB192" s="106"/>
      <c r="IC192" s="106"/>
      <c r="ID192" s="106"/>
      <c r="IE192" s="106"/>
      <c r="IF192" s="106"/>
      <c r="IG192" s="106"/>
      <c r="IH192" s="106"/>
      <c r="II192" s="106"/>
    </row>
    <row r="193" spans="1:243" ht="18.75" customHeight="1">
      <c r="A193" s="99" t="s">
        <v>2286</v>
      </c>
      <c r="B193" s="116" t="s">
        <v>2287</v>
      </c>
      <c r="C193" s="136"/>
      <c r="D193" s="58">
        <f t="shared" ref="D193:I193" si="175">D194</f>
        <v>3314.6299999999997</v>
      </c>
      <c r="E193" s="58">
        <f t="shared" si="175"/>
        <v>1897.86</v>
      </c>
      <c r="F193" s="58">
        <f t="shared" si="175"/>
        <v>1038.8499999999999</v>
      </c>
      <c r="G193" s="58">
        <f t="shared" si="175"/>
        <v>1192.1100000000001</v>
      </c>
      <c r="H193" s="58">
        <f t="shared" si="175"/>
        <v>114.57</v>
      </c>
      <c r="I193" s="58">
        <f t="shared" si="175"/>
        <v>1328.82</v>
      </c>
      <c r="J193" s="58">
        <f t="shared" ref="J193:P193" si="176">J194</f>
        <v>610.75</v>
      </c>
      <c r="K193" s="58">
        <f t="shared" si="176"/>
        <v>684.71333333333325</v>
      </c>
      <c r="L193" s="58">
        <f t="shared" si="176"/>
        <v>874.76111111111118</v>
      </c>
      <c r="M193" s="58">
        <f t="shared" si="176"/>
        <v>723.40814814814814</v>
      </c>
      <c r="N193" s="58">
        <f t="shared" si="176"/>
        <v>760.9608641975309</v>
      </c>
      <c r="O193" s="58">
        <f t="shared" si="176"/>
        <v>786.37670781892996</v>
      </c>
      <c r="P193" s="58">
        <f t="shared" si="176"/>
        <v>13327.810164609053</v>
      </c>
    </row>
    <row r="194" spans="1:243" s="20" customFormat="1" ht="15.75" customHeight="1">
      <c r="A194" s="99" t="s">
        <v>2288</v>
      </c>
      <c r="B194" s="116" t="s">
        <v>2289</v>
      </c>
      <c r="C194" s="136"/>
      <c r="D194" s="58">
        <f t="shared" ref="D194:I194" si="177">D195+D197</f>
        <v>3314.6299999999997</v>
      </c>
      <c r="E194" s="58">
        <f t="shared" si="177"/>
        <v>1897.86</v>
      </c>
      <c r="F194" s="58">
        <f t="shared" si="177"/>
        <v>1038.8499999999999</v>
      </c>
      <c r="G194" s="58">
        <f t="shared" si="177"/>
        <v>1192.1100000000001</v>
      </c>
      <c r="H194" s="58">
        <f t="shared" si="177"/>
        <v>114.57</v>
      </c>
      <c r="I194" s="58">
        <f t="shared" si="177"/>
        <v>1328.82</v>
      </c>
      <c r="J194" s="58">
        <f t="shared" ref="J194:P194" si="178">J195+J197</f>
        <v>610.75</v>
      </c>
      <c r="K194" s="58">
        <f t="shared" si="178"/>
        <v>684.71333333333325</v>
      </c>
      <c r="L194" s="58">
        <f t="shared" si="178"/>
        <v>874.76111111111118</v>
      </c>
      <c r="M194" s="58">
        <f t="shared" si="178"/>
        <v>723.40814814814814</v>
      </c>
      <c r="N194" s="58">
        <f t="shared" si="178"/>
        <v>760.9608641975309</v>
      </c>
      <c r="O194" s="58">
        <f t="shared" si="178"/>
        <v>786.37670781892996</v>
      </c>
      <c r="P194" s="58">
        <f t="shared" si="178"/>
        <v>13327.810164609053</v>
      </c>
      <c r="HS194" s="106"/>
      <c r="HT194" s="106"/>
      <c r="HU194" s="106"/>
      <c r="HV194" s="106"/>
      <c r="HW194" s="106"/>
      <c r="HX194" s="106"/>
      <c r="HY194" s="106"/>
      <c r="HZ194" s="106"/>
      <c r="IA194" s="106"/>
      <c r="IB194" s="106"/>
      <c r="IC194" s="106"/>
      <c r="ID194" s="106"/>
      <c r="IE194" s="106"/>
      <c r="IF194" s="106"/>
      <c r="IG194" s="106"/>
      <c r="IH194" s="106"/>
      <c r="II194" s="106"/>
    </row>
    <row r="195" spans="1:243" s="137" customFormat="1" ht="16.5" customHeight="1">
      <c r="A195" s="99" t="s">
        <v>2290</v>
      </c>
      <c r="B195" s="116" t="s">
        <v>2291</v>
      </c>
      <c r="C195" s="136"/>
      <c r="D195" s="58">
        <f t="shared" ref="D195:I195" si="179">D196</f>
        <v>3293.45</v>
      </c>
      <c r="E195" s="58">
        <f t="shared" si="179"/>
        <v>1897.86</v>
      </c>
      <c r="F195" s="58">
        <f t="shared" si="179"/>
        <v>1038.8499999999999</v>
      </c>
      <c r="G195" s="58">
        <f t="shared" si="179"/>
        <v>1156.94</v>
      </c>
      <c r="H195" s="58">
        <f t="shared" si="179"/>
        <v>114.57</v>
      </c>
      <c r="I195" s="58">
        <f t="shared" si="179"/>
        <v>1328.82</v>
      </c>
      <c r="J195" s="58">
        <f t="shared" ref="J195:P195" si="180">J196</f>
        <v>560.41</v>
      </c>
      <c r="K195" s="58">
        <f t="shared" si="180"/>
        <v>667.93333333333328</v>
      </c>
      <c r="L195" s="58">
        <f t="shared" si="180"/>
        <v>852.38777777777784</v>
      </c>
      <c r="M195" s="58">
        <f t="shared" si="180"/>
        <v>693.57703703703703</v>
      </c>
      <c r="N195" s="58">
        <f t="shared" si="180"/>
        <v>737.96604938271605</v>
      </c>
      <c r="O195" s="58">
        <f t="shared" si="180"/>
        <v>761.31028806584357</v>
      </c>
      <c r="P195" s="58">
        <f t="shared" si="180"/>
        <v>13104.074485596708</v>
      </c>
      <c r="HS195" s="138"/>
      <c r="HT195" s="138"/>
      <c r="HU195" s="138"/>
      <c r="HV195" s="138"/>
      <c r="HW195" s="138"/>
      <c r="HX195" s="138"/>
      <c r="HY195" s="138"/>
      <c r="HZ195" s="138"/>
      <c r="IA195" s="138"/>
      <c r="IB195" s="138"/>
      <c r="IC195" s="138"/>
      <c r="ID195" s="138"/>
      <c r="IE195" s="138"/>
      <c r="IF195" s="138"/>
      <c r="IG195" s="138"/>
      <c r="IH195" s="138"/>
      <c r="II195" s="138"/>
    </row>
    <row r="196" spans="1:243" s="137" customFormat="1" ht="13.5" customHeight="1">
      <c r="A196" s="99" t="s">
        <v>2292</v>
      </c>
      <c r="B196" s="116" t="s">
        <v>233</v>
      </c>
      <c r="C196" s="136" t="s">
        <v>29</v>
      </c>
      <c r="D196" s="58">
        <v>3293.45</v>
      </c>
      <c r="E196" s="58">
        <v>1897.86</v>
      </c>
      <c r="F196" s="58">
        <v>1038.8499999999999</v>
      </c>
      <c r="G196" s="58">
        <v>1156.94</v>
      </c>
      <c r="H196" s="58">
        <v>114.57</v>
      </c>
      <c r="I196" s="58">
        <v>1328.82</v>
      </c>
      <c r="J196" s="58">
        <v>560.41</v>
      </c>
      <c r="K196" s="58">
        <f>SUM(H196:J196)/3</f>
        <v>667.93333333333328</v>
      </c>
      <c r="L196" s="58">
        <f t="shared" ref="L196:O196" si="181">SUM(I196:K196)/3</f>
        <v>852.38777777777784</v>
      </c>
      <c r="M196" s="58">
        <f t="shared" si="181"/>
        <v>693.57703703703703</v>
      </c>
      <c r="N196" s="58">
        <f t="shared" si="181"/>
        <v>737.96604938271605</v>
      </c>
      <c r="O196" s="58">
        <f t="shared" si="181"/>
        <v>761.31028806584357</v>
      </c>
      <c r="P196" s="58">
        <f>SUM(D196:O196)</f>
        <v>13104.074485596708</v>
      </c>
      <c r="HS196" s="138"/>
      <c r="HT196" s="138"/>
      <c r="HU196" s="138"/>
      <c r="HV196" s="138"/>
      <c r="HW196" s="138"/>
      <c r="HX196" s="138"/>
      <c r="HY196" s="138"/>
      <c r="HZ196" s="138"/>
      <c r="IA196" s="138"/>
      <c r="IB196" s="138"/>
      <c r="IC196" s="138"/>
      <c r="ID196" s="138"/>
      <c r="IE196" s="138"/>
      <c r="IF196" s="138"/>
      <c r="IG196" s="138"/>
      <c r="IH196" s="138"/>
      <c r="II196" s="138"/>
    </row>
    <row r="197" spans="1:243" s="137" customFormat="1" ht="13.5" customHeight="1">
      <c r="A197" s="99" t="s">
        <v>2293</v>
      </c>
      <c r="B197" s="116" t="s">
        <v>2294</v>
      </c>
      <c r="C197" s="136"/>
      <c r="D197" s="58">
        <f t="shared" ref="D197:O197" si="182">D198</f>
        <v>21.18</v>
      </c>
      <c r="E197" s="58">
        <f t="shared" si="182"/>
        <v>0</v>
      </c>
      <c r="F197" s="58">
        <f t="shared" si="182"/>
        <v>0</v>
      </c>
      <c r="G197" s="58">
        <f t="shared" si="182"/>
        <v>35.17</v>
      </c>
      <c r="H197" s="58">
        <f t="shared" si="182"/>
        <v>0</v>
      </c>
      <c r="I197" s="58">
        <f t="shared" si="182"/>
        <v>0</v>
      </c>
      <c r="J197" s="58">
        <f t="shared" si="182"/>
        <v>50.34</v>
      </c>
      <c r="K197" s="58">
        <f t="shared" si="182"/>
        <v>16.78</v>
      </c>
      <c r="L197" s="58">
        <f t="shared" si="182"/>
        <v>22.373333333333335</v>
      </c>
      <c r="M197" s="58">
        <f t="shared" si="182"/>
        <v>29.831111111111113</v>
      </c>
      <c r="N197" s="58">
        <f t="shared" si="182"/>
        <v>22.994814814814816</v>
      </c>
      <c r="O197" s="58">
        <f t="shared" si="182"/>
        <v>25.066419753086421</v>
      </c>
      <c r="P197" s="58">
        <f>P198</f>
        <v>223.73567901234568</v>
      </c>
      <c r="HS197" s="138"/>
      <c r="HT197" s="138"/>
      <c r="HU197" s="138"/>
      <c r="HV197" s="138"/>
      <c r="HW197" s="138"/>
      <c r="HX197" s="138"/>
      <c r="HY197" s="138"/>
      <c r="HZ197" s="138"/>
      <c r="IA197" s="138"/>
      <c r="IB197" s="138"/>
      <c r="IC197" s="138"/>
      <c r="ID197" s="138"/>
      <c r="IE197" s="138"/>
      <c r="IF197" s="138"/>
      <c r="IG197" s="138"/>
      <c r="IH197" s="138"/>
      <c r="II197" s="138"/>
    </row>
    <row r="198" spans="1:243" s="137" customFormat="1" ht="13.5" customHeight="1">
      <c r="A198" s="99" t="s">
        <v>2295</v>
      </c>
      <c r="B198" s="116" t="s">
        <v>233</v>
      </c>
      <c r="C198" s="136" t="s">
        <v>29</v>
      </c>
      <c r="D198" s="58">
        <v>21.18</v>
      </c>
      <c r="E198" s="58">
        <v>0</v>
      </c>
      <c r="F198" s="58">
        <v>0</v>
      </c>
      <c r="G198" s="58">
        <v>35.17</v>
      </c>
      <c r="H198" s="58"/>
      <c r="I198" s="58">
        <v>0</v>
      </c>
      <c r="J198" s="58">
        <v>50.34</v>
      </c>
      <c r="K198" s="58">
        <f>SUM(H198:J198)/3</f>
        <v>16.78</v>
      </c>
      <c r="L198" s="58">
        <f t="shared" ref="L198" si="183">SUM(I198:K198)/3</f>
        <v>22.373333333333335</v>
      </c>
      <c r="M198" s="58">
        <f t="shared" ref="M198" si="184">SUM(J198:L198)/3</f>
        <v>29.831111111111113</v>
      </c>
      <c r="N198" s="58">
        <f t="shared" ref="N198" si="185">SUM(K198:M198)/3</f>
        <v>22.994814814814816</v>
      </c>
      <c r="O198" s="58">
        <f t="shared" ref="O198" si="186">SUM(L198:N198)/3</f>
        <v>25.066419753086421</v>
      </c>
      <c r="P198" s="58">
        <f>SUM(D198:O198)</f>
        <v>223.73567901234568</v>
      </c>
      <c r="HS198" s="138"/>
      <c r="HT198" s="138"/>
      <c r="HU198" s="138"/>
      <c r="HV198" s="138"/>
      <c r="HW198" s="138"/>
      <c r="HX198" s="138"/>
      <c r="HY198" s="138"/>
      <c r="HZ198" s="138"/>
      <c r="IA198" s="138"/>
      <c r="IB198" s="138"/>
      <c r="IC198" s="138"/>
      <c r="ID198" s="138"/>
      <c r="IE198" s="138"/>
      <c r="IF198" s="138"/>
      <c r="IG198" s="138"/>
      <c r="IH198" s="138"/>
      <c r="II198" s="138"/>
    </row>
    <row r="199" spans="1:243" s="137" customFormat="1" ht="21.75" customHeight="1">
      <c r="A199" s="99" t="s">
        <v>2296</v>
      </c>
      <c r="B199" s="116" t="s">
        <v>2297</v>
      </c>
      <c r="C199" s="136"/>
      <c r="D199" s="58">
        <f>D200</f>
        <v>52811.35</v>
      </c>
      <c r="E199" s="58">
        <f t="shared" ref="E199:P200" si="187">E200</f>
        <v>0</v>
      </c>
      <c r="F199" s="58">
        <f t="shared" si="187"/>
        <v>49153.56</v>
      </c>
      <c r="G199" s="58">
        <f t="shared" si="187"/>
        <v>0</v>
      </c>
      <c r="H199" s="58">
        <f t="shared" si="187"/>
        <v>0</v>
      </c>
      <c r="I199" s="58">
        <f t="shared" si="187"/>
        <v>0</v>
      </c>
      <c r="J199" s="58">
        <f t="shared" si="187"/>
        <v>0</v>
      </c>
      <c r="K199" s="58">
        <f t="shared" si="187"/>
        <v>0</v>
      </c>
      <c r="L199" s="58">
        <f t="shared" si="187"/>
        <v>0</v>
      </c>
      <c r="M199" s="58">
        <f t="shared" si="187"/>
        <v>0</v>
      </c>
      <c r="N199" s="58">
        <f t="shared" si="187"/>
        <v>0</v>
      </c>
      <c r="O199" s="58">
        <f t="shared" si="187"/>
        <v>0</v>
      </c>
      <c r="P199" s="58">
        <f t="shared" si="187"/>
        <v>101964.91</v>
      </c>
      <c r="HS199" s="138"/>
      <c r="HT199" s="138"/>
      <c r="HU199" s="138"/>
      <c r="HV199" s="138"/>
      <c r="HW199" s="138"/>
      <c r="HX199" s="138"/>
      <c r="HY199" s="138"/>
      <c r="HZ199" s="138"/>
      <c r="IA199" s="138"/>
      <c r="IB199" s="138"/>
      <c r="IC199" s="138"/>
      <c r="ID199" s="138"/>
      <c r="IE199" s="138"/>
      <c r="IF199" s="138"/>
      <c r="IG199" s="138"/>
      <c r="IH199" s="138"/>
      <c r="II199" s="138"/>
    </row>
    <row r="200" spans="1:243" s="137" customFormat="1" ht="24.75" customHeight="1">
      <c r="A200" s="99" t="s">
        <v>2298</v>
      </c>
      <c r="B200" s="116" t="s">
        <v>2297</v>
      </c>
      <c r="C200" s="136"/>
      <c r="D200" s="58">
        <f>D201</f>
        <v>52811.35</v>
      </c>
      <c r="E200" s="58">
        <f t="shared" si="187"/>
        <v>0</v>
      </c>
      <c r="F200" s="58">
        <f t="shared" si="187"/>
        <v>49153.56</v>
      </c>
      <c r="G200" s="58">
        <f t="shared" si="187"/>
        <v>0</v>
      </c>
      <c r="H200" s="58">
        <f t="shared" si="187"/>
        <v>0</v>
      </c>
      <c r="I200" s="58">
        <f t="shared" si="187"/>
        <v>0</v>
      </c>
      <c r="J200" s="58">
        <f t="shared" si="187"/>
        <v>0</v>
      </c>
      <c r="K200" s="58">
        <f t="shared" si="187"/>
        <v>0</v>
      </c>
      <c r="L200" s="58">
        <f t="shared" si="187"/>
        <v>0</v>
      </c>
      <c r="M200" s="58">
        <f t="shared" si="187"/>
        <v>0</v>
      </c>
      <c r="N200" s="58">
        <f t="shared" si="187"/>
        <v>0</v>
      </c>
      <c r="O200" s="58">
        <f t="shared" si="187"/>
        <v>0</v>
      </c>
      <c r="P200" s="58">
        <f t="shared" si="187"/>
        <v>101964.91</v>
      </c>
      <c r="HS200" s="138"/>
      <c r="HT200" s="138"/>
      <c r="HU200" s="138"/>
      <c r="HV200" s="138"/>
      <c r="HW200" s="138"/>
      <c r="HX200" s="138"/>
      <c r="HY200" s="138"/>
      <c r="HZ200" s="138"/>
      <c r="IA200" s="138"/>
      <c r="IB200" s="138"/>
      <c r="IC200" s="138"/>
      <c r="ID200" s="138"/>
      <c r="IE200" s="138"/>
      <c r="IF200" s="138"/>
      <c r="IG200" s="138"/>
      <c r="IH200" s="138"/>
      <c r="II200" s="138"/>
    </row>
    <row r="201" spans="1:243" s="137" customFormat="1" ht="26.25" customHeight="1">
      <c r="A201" s="99" t="s">
        <v>2299</v>
      </c>
      <c r="B201" s="116" t="s">
        <v>2297</v>
      </c>
      <c r="C201" s="136"/>
      <c r="D201" s="58">
        <f t="shared" ref="D201:I201" si="188">D202+D203</f>
        <v>52811.35</v>
      </c>
      <c r="E201" s="58">
        <f t="shared" si="188"/>
        <v>0</v>
      </c>
      <c r="F201" s="58">
        <f t="shared" si="188"/>
        <v>49153.56</v>
      </c>
      <c r="G201" s="58">
        <f t="shared" si="188"/>
        <v>0</v>
      </c>
      <c r="H201" s="58">
        <f t="shared" si="188"/>
        <v>0</v>
      </c>
      <c r="I201" s="58">
        <f t="shared" si="188"/>
        <v>0</v>
      </c>
      <c r="J201" s="58">
        <f t="shared" ref="J201:O201" si="189">J202+J203</f>
        <v>0</v>
      </c>
      <c r="K201" s="58">
        <f t="shared" si="189"/>
        <v>0</v>
      </c>
      <c r="L201" s="58">
        <f t="shared" si="189"/>
        <v>0</v>
      </c>
      <c r="M201" s="58">
        <f t="shared" si="189"/>
        <v>0</v>
      </c>
      <c r="N201" s="58">
        <f t="shared" si="189"/>
        <v>0</v>
      </c>
      <c r="O201" s="58">
        <f t="shared" si="189"/>
        <v>0</v>
      </c>
      <c r="P201" s="58">
        <f t="shared" ref="P201" si="190">P202+P203</f>
        <v>101964.91</v>
      </c>
      <c r="HS201" s="138"/>
      <c r="HT201" s="138"/>
      <c r="HU201" s="138"/>
      <c r="HV201" s="138"/>
      <c r="HW201" s="138"/>
      <c r="HX201" s="138"/>
      <c r="HY201" s="138"/>
      <c r="HZ201" s="138"/>
      <c r="IA201" s="138"/>
      <c r="IB201" s="138"/>
      <c r="IC201" s="138"/>
      <c r="ID201" s="138"/>
      <c r="IE201" s="138"/>
      <c r="IF201" s="138"/>
      <c r="IG201" s="138"/>
      <c r="IH201" s="138"/>
      <c r="II201" s="138"/>
    </row>
    <row r="202" spans="1:243" s="137" customFormat="1" ht="13.5" customHeight="1">
      <c r="A202" s="99" t="s">
        <v>2300</v>
      </c>
      <c r="B202" s="116" t="s">
        <v>2301</v>
      </c>
      <c r="C202" s="136" t="s">
        <v>29</v>
      </c>
      <c r="D202" s="58">
        <v>52811.35</v>
      </c>
      <c r="E202" s="58">
        <v>0</v>
      </c>
      <c r="F202" s="58">
        <v>49153.56</v>
      </c>
      <c r="G202" s="58">
        <v>0</v>
      </c>
      <c r="H202" s="58">
        <v>0</v>
      </c>
      <c r="I202" s="58">
        <v>0</v>
      </c>
      <c r="J202" s="58">
        <v>0</v>
      </c>
      <c r="K202" s="58"/>
      <c r="L202" s="58"/>
      <c r="M202" s="58"/>
      <c r="N202" s="58"/>
      <c r="O202" s="58"/>
      <c r="P202" s="58">
        <f>SUM(D202:O202)</f>
        <v>101964.91</v>
      </c>
      <c r="HS202" s="138"/>
      <c r="HT202" s="138"/>
      <c r="HU202" s="138"/>
      <c r="HV202" s="138"/>
      <c r="HW202" s="138"/>
      <c r="HX202" s="138"/>
      <c r="HY202" s="138"/>
      <c r="HZ202" s="138"/>
      <c r="IA202" s="138"/>
      <c r="IB202" s="138"/>
      <c r="IC202" s="138"/>
      <c r="ID202" s="138"/>
      <c r="IE202" s="138"/>
      <c r="IF202" s="138"/>
      <c r="IG202" s="138"/>
      <c r="IH202" s="138"/>
      <c r="II202" s="138"/>
    </row>
    <row r="203" spans="1:243" s="137" customFormat="1" ht="13.5" customHeight="1">
      <c r="A203" s="99" t="s">
        <v>2302</v>
      </c>
      <c r="B203" s="116" t="s">
        <v>2303</v>
      </c>
      <c r="C203" s="136" t="s">
        <v>29</v>
      </c>
      <c r="D203" s="58">
        <v>0</v>
      </c>
      <c r="E203" s="58"/>
      <c r="F203" s="58"/>
      <c r="G203" s="58">
        <v>0</v>
      </c>
      <c r="H203" s="58"/>
      <c r="I203" s="58">
        <v>0</v>
      </c>
      <c r="J203" s="58">
        <v>0</v>
      </c>
      <c r="K203" s="58"/>
      <c r="L203" s="58"/>
      <c r="M203" s="58"/>
      <c r="N203" s="58"/>
      <c r="O203" s="58"/>
      <c r="P203" s="58">
        <f>SUM(D203:O203)</f>
        <v>0</v>
      </c>
      <c r="HS203" s="138"/>
      <c r="HT203" s="138"/>
      <c r="HU203" s="138"/>
      <c r="HV203" s="138"/>
      <c r="HW203" s="138"/>
      <c r="HX203" s="138"/>
      <c r="HY203" s="138"/>
      <c r="HZ203" s="138"/>
      <c r="IA203" s="138"/>
      <c r="IB203" s="138"/>
      <c r="IC203" s="138"/>
      <c r="ID203" s="138"/>
      <c r="IE203" s="138"/>
      <c r="IF203" s="138"/>
      <c r="IG203" s="138"/>
      <c r="IH203" s="138"/>
      <c r="II203" s="138"/>
    </row>
    <row r="204" spans="1:243" s="20" customFormat="1" ht="13.5" customHeight="1">
      <c r="A204" s="99" t="s">
        <v>2304</v>
      </c>
      <c r="B204" s="116" t="s">
        <v>2305</v>
      </c>
      <c r="C204" s="136"/>
      <c r="D204" s="58">
        <f t="shared" ref="D204:I204" si="191">D205</f>
        <v>6944845.9000000013</v>
      </c>
      <c r="E204" s="58">
        <f t="shared" si="191"/>
        <v>7311617.2400000002</v>
      </c>
      <c r="F204" s="58">
        <f t="shared" si="191"/>
        <v>23204974.760000002</v>
      </c>
      <c r="G204" s="58">
        <f t="shared" si="191"/>
        <v>15917408.25</v>
      </c>
      <c r="H204" s="58">
        <f t="shared" si="191"/>
        <v>11298128.23</v>
      </c>
      <c r="I204" s="58">
        <f t="shared" si="191"/>
        <v>10222541.890000001</v>
      </c>
      <c r="J204" s="58">
        <f t="shared" ref="J204:P204" si="192">J205</f>
        <v>9937745.7199999988</v>
      </c>
      <c r="K204" s="58">
        <f t="shared" si="192"/>
        <v>323035.4966666667</v>
      </c>
      <c r="L204" s="58">
        <f t="shared" si="192"/>
        <v>301672.48888888891</v>
      </c>
      <c r="M204" s="58">
        <f t="shared" si="192"/>
        <v>303170.31851851859</v>
      </c>
      <c r="N204" s="58">
        <f t="shared" si="192"/>
        <v>309292.76802469138</v>
      </c>
      <c r="O204" s="58">
        <f t="shared" si="192"/>
        <v>304711.85847736627</v>
      </c>
      <c r="P204" s="58">
        <f t="shared" si="192"/>
        <v>38994759.960576132</v>
      </c>
      <c r="HS204" s="106"/>
      <c r="HT204" s="106"/>
      <c r="HU204" s="106"/>
      <c r="HV204" s="106"/>
      <c r="HW204" s="106"/>
      <c r="HX204" s="106"/>
      <c r="HY204" s="106"/>
      <c r="HZ204" s="106"/>
      <c r="IA204" s="106"/>
      <c r="IB204" s="106"/>
      <c r="IC204" s="106"/>
      <c r="ID204" s="106"/>
      <c r="IE204" s="106"/>
      <c r="IF204" s="106"/>
      <c r="IG204" s="106"/>
      <c r="IH204" s="106"/>
      <c r="II204" s="106"/>
    </row>
    <row r="205" spans="1:243" ht="13.5" customHeight="1">
      <c r="A205" s="99" t="s">
        <v>2306</v>
      </c>
      <c r="B205" s="116" t="s">
        <v>2307</v>
      </c>
      <c r="C205" s="136"/>
      <c r="D205" s="58">
        <f t="shared" ref="D205:P205" si="193">D206+D314</f>
        <v>6944845.9000000013</v>
      </c>
      <c r="E205" s="58">
        <f t="shared" si="193"/>
        <v>7311617.2400000002</v>
      </c>
      <c r="F205" s="58">
        <f t="shared" si="193"/>
        <v>23204974.760000002</v>
      </c>
      <c r="G205" s="58">
        <f t="shared" si="193"/>
        <v>15917408.25</v>
      </c>
      <c r="H205" s="58">
        <f t="shared" si="193"/>
        <v>11298128.23</v>
      </c>
      <c r="I205" s="58">
        <f t="shared" si="193"/>
        <v>10222541.890000001</v>
      </c>
      <c r="J205" s="58">
        <f t="shared" si="193"/>
        <v>9937745.7199999988</v>
      </c>
      <c r="K205" s="58">
        <f t="shared" si="193"/>
        <v>323035.4966666667</v>
      </c>
      <c r="L205" s="58">
        <f t="shared" si="193"/>
        <v>301672.48888888891</v>
      </c>
      <c r="M205" s="58">
        <f t="shared" si="193"/>
        <v>303170.31851851859</v>
      </c>
      <c r="N205" s="58">
        <f t="shared" si="193"/>
        <v>309292.76802469138</v>
      </c>
      <c r="O205" s="58">
        <f t="shared" si="193"/>
        <v>304711.85847736627</v>
      </c>
      <c r="P205" s="58">
        <f t="shared" si="193"/>
        <v>38994759.960576132</v>
      </c>
    </row>
    <row r="206" spans="1:243" s="20" customFormat="1" ht="13.5" customHeight="1">
      <c r="A206" s="99" t="s">
        <v>2308</v>
      </c>
      <c r="B206" s="116" t="s">
        <v>245</v>
      </c>
      <c r="C206" s="136"/>
      <c r="D206" s="58">
        <f t="shared" ref="D206:I206" si="194">D207</f>
        <v>645326.11</v>
      </c>
      <c r="E206" s="58">
        <f t="shared" si="194"/>
        <v>626267.87</v>
      </c>
      <c r="F206" s="58">
        <f t="shared" si="194"/>
        <v>1405007.5599999998</v>
      </c>
      <c r="G206" s="58">
        <f t="shared" si="194"/>
        <v>922940.14</v>
      </c>
      <c r="H206" s="58">
        <f t="shared" si="194"/>
        <v>679880.66</v>
      </c>
      <c r="I206" s="58">
        <f t="shared" si="194"/>
        <v>505975.75</v>
      </c>
      <c r="J206" s="58">
        <f t="shared" ref="J206:P206" si="195">J207</f>
        <v>491022.27</v>
      </c>
      <c r="K206" s="58">
        <f t="shared" si="195"/>
        <v>323035.4966666667</v>
      </c>
      <c r="L206" s="58">
        <f t="shared" si="195"/>
        <v>301672.48888888891</v>
      </c>
      <c r="M206" s="58">
        <f t="shared" si="195"/>
        <v>303170.31851851859</v>
      </c>
      <c r="N206" s="58">
        <f t="shared" si="195"/>
        <v>309292.76802469138</v>
      </c>
      <c r="O206" s="58">
        <f t="shared" si="195"/>
        <v>304711.85847736627</v>
      </c>
      <c r="P206" s="58">
        <f t="shared" si="195"/>
        <v>5695906.540576132</v>
      </c>
      <c r="HS206" s="106"/>
      <c r="HT206" s="106"/>
      <c r="HU206" s="106"/>
      <c r="HV206" s="106"/>
      <c r="HW206" s="106"/>
      <c r="HX206" s="106"/>
      <c r="HY206" s="106"/>
      <c r="HZ206" s="106"/>
      <c r="IA206" s="106"/>
      <c r="IB206" s="106"/>
      <c r="IC206" s="106"/>
      <c r="ID206" s="106"/>
      <c r="IE206" s="106"/>
      <c r="IF206" s="106"/>
      <c r="IG206" s="106"/>
      <c r="IH206" s="106"/>
      <c r="II206" s="106"/>
    </row>
    <row r="207" spans="1:243" s="20" customFormat="1" ht="13.5" customHeight="1">
      <c r="A207" s="99" t="s">
        <v>2309</v>
      </c>
      <c r="B207" s="116" t="s">
        <v>2310</v>
      </c>
      <c r="C207" s="136"/>
      <c r="D207" s="58">
        <f t="shared" ref="D207:P207" si="196">SUM(D208+D308)</f>
        <v>645326.11</v>
      </c>
      <c r="E207" s="58">
        <f t="shared" si="196"/>
        <v>626267.87</v>
      </c>
      <c r="F207" s="58">
        <f t="shared" si="196"/>
        <v>1405007.5599999998</v>
      </c>
      <c r="G207" s="58">
        <f t="shared" si="196"/>
        <v>922940.14</v>
      </c>
      <c r="H207" s="58">
        <f t="shared" si="196"/>
        <v>679880.66</v>
      </c>
      <c r="I207" s="58">
        <f t="shared" si="196"/>
        <v>505975.75</v>
      </c>
      <c r="J207" s="58">
        <f t="shared" si="196"/>
        <v>491022.27</v>
      </c>
      <c r="K207" s="58">
        <f t="shared" si="196"/>
        <v>323035.4966666667</v>
      </c>
      <c r="L207" s="58">
        <f t="shared" si="196"/>
        <v>301672.48888888891</v>
      </c>
      <c r="M207" s="58">
        <f t="shared" si="196"/>
        <v>303170.31851851859</v>
      </c>
      <c r="N207" s="58">
        <f t="shared" si="196"/>
        <v>309292.76802469138</v>
      </c>
      <c r="O207" s="58">
        <f t="shared" si="196"/>
        <v>304711.85847736627</v>
      </c>
      <c r="P207" s="58">
        <f t="shared" si="196"/>
        <v>5695906.540576132</v>
      </c>
      <c r="HS207" s="106"/>
      <c r="HT207" s="106"/>
      <c r="HU207" s="106"/>
      <c r="HV207" s="106"/>
      <c r="HW207" s="106"/>
      <c r="HX207" s="106"/>
      <c r="HY207" s="106"/>
      <c r="HZ207" s="106"/>
      <c r="IA207" s="106"/>
      <c r="IB207" s="106"/>
      <c r="IC207" s="106"/>
      <c r="ID207" s="106"/>
      <c r="IE207" s="106"/>
      <c r="IF207" s="106"/>
      <c r="IG207" s="106"/>
      <c r="IH207" s="106"/>
      <c r="II207" s="106"/>
    </row>
    <row r="208" spans="1:243" s="20" customFormat="1" ht="13.5" customHeight="1">
      <c r="A208" s="99" t="s">
        <v>2311</v>
      </c>
      <c r="B208" s="116" t="s">
        <v>2312</v>
      </c>
      <c r="C208" s="136"/>
      <c r="D208" s="58">
        <f t="shared" ref="D208:P208" si="197">SUM(D209+D210+D232+D233+D234+D235+D248+D263+D264)</f>
        <v>442688.26</v>
      </c>
      <c r="E208" s="58">
        <f t="shared" si="197"/>
        <v>423536.27</v>
      </c>
      <c r="F208" s="58">
        <f t="shared" si="197"/>
        <v>1175558.3499999999</v>
      </c>
      <c r="G208" s="58">
        <f t="shared" si="197"/>
        <v>742591.93</v>
      </c>
      <c r="H208" s="58">
        <f t="shared" si="197"/>
        <v>519394.38000000006</v>
      </c>
      <c r="I208" s="58">
        <f t="shared" si="197"/>
        <v>374974.68</v>
      </c>
      <c r="J208" s="58">
        <f t="shared" si="197"/>
        <v>359125.38</v>
      </c>
      <c r="K208" s="58">
        <f t="shared" si="197"/>
        <v>181907.41666666669</v>
      </c>
      <c r="L208" s="58">
        <f t="shared" si="197"/>
        <v>166997.14222222226</v>
      </c>
      <c r="M208" s="58">
        <f t="shared" si="197"/>
        <v>167270.21296296298</v>
      </c>
      <c r="N208" s="58">
        <f t="shared" si="197"/>
        <v>172058.25728395063</v>
      </c>
      <c r="O208" s="58">
        <f t="shared" si="197"/>
        <v>168775.20415637863</v>
      </c>
      <c r="P208" s="58">
        <f t="shared" si="197"/>
        <v>3772480.733292181</v>
      </c>
      <c r="HS208" s="106"/>
      <c r="HT208" s="106"/>
      <c r="HU208" s="106"/>
      <c r="HV208" s="106"/>
      <c r="HW208" s="106"/>
      <c r="HX208" s="106"/>
      <c r="HY208" s="106"/>
      <c r="HZ208" s="106"/>
      <c r="IA208" s="106"/>
      <c r="IB208" s="106"/>
      <c r="IC208" s="106"/>
      <c r="ID208" s="106"/>
      <c r="IE208" s="106"/>
      <c r="IF208" s="106"/>
      <c r="IG208" s="106"/>
      <c r="IH208" s="106"/>
      <c r="II208" s="106"/>
    </row>
    <row r="209" spans="1:243" s="195" customFormat="1" ht="23.25" customHeight="1">
      <c r="A209" s="185" t="s">
        <v>2313</v>
      </c>
      <c r="B209" s="186" t="s">
        <v>2314</v>
      </c>
      <c r="C209" s="136" t="s">
        <v>249</v>
      </c>
      <c r="D209" s="60">
        <v>2154.15</v>
      </c>
      <c r="E209" s="60">
        <v>1557.94</v>
      </c>
      <c r="F209" s="60">
        <v>1996.65</v>
      </c>
      <c r="G209" s="60">
        <v>903.42</v>
      </c>
      <c r="H209" s="60">
        <v>1466.62</v>
      </c>
      <c r="I209" s="60">
        <v>1694.41</v>
      </c>
      <c r="J209" s="60">
        <v>893.65</v>
      </c>
      <c r="K209" s="60">
        <f>SUM(H209:J209)/3</f>
        <v>1351.56</v>
      </c>
      <c r="L209" s="60">
        <f t="shared" ref="L209:O209" si="198">SUM(I209:K209)/3</f>
        <v>1313.2066666666667</v>
      </c>
      <c r="M209" s="60">
        <f t="shared" si="198"/>
        <v>1186.1388888888889</v>
      </c>
      <c r="N209" s="60">
        <f t="shared" si="198"/>
        <v>1283.635185185185</v>
      </c>
      <c r="O209" s="60">
        <f t="shared" si="198"/>
        <v>1260.9935802469136</v>
      </c>
      <c r="P209" s="58">
        <f>SUM(D209:O209)</f>
        <v>17062.374320987656</v>
      </c>
      <c r="Q209" s="194"/>
      <c r="R209" s="194"/>
      <c r="S209" s="194"/>
      <c r="T209" s="194"/>
      <c r="U209" s="194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4"/>
      <c r="AK209" s="194"/>
      <c r="AL209" s="194"/>
      <c r="AM209" s="194"/>
      <c r="AN209" s="194"/>
      <c r="AO209" s="194"/>
      <c r="AP209" s="194"/>
      <c r="AQ209" s="194"/>
      <c r="AR209" s="194"/>
      <c r="AS209" s="194"/>
      <c r="AT209" s="194"/>
      <c r="AU209" s="194"/>
      <c r="AV209" s="194"/>
      <c r="AW209" s="194"/>
      <c r="AX209" s="194"/>
      <c r="AY209" s="194"/>
      <c r="AZ209" s="194"/>
      <c r="BA209" s="194"/>
      <c r="BB209" s="194"/>
      <c r="BC209" s="194"/>
      <c r="BD209" s="194"/>
      <c r="BE209" s="194"/>
      <c r="BF209" s="194"/>
      <c r="BG209" s="194"/>
      <c r="BH209" s="194"/>
      <c r="BI209" s="194"/>
      <c r="BJ209" s="194"/>
      <c r="BK209" s="194"/>
      <c r="BL209" s="194"/>
      <c r="BM209" s="194"/>
      <c r="BN209" s="194"/>
      <c r="BO209" s="194"/>
      <c r="BP209" s="194"/>
      <c r="BQ209" s="194"/>
      <c r="BR209" s="194"/>
      <c r="BS209" s="194"/>
      <c r="BT209" s="194"/>
      <c r="BU209" s="194"/>
      <c r="BV209" s="194"/>
      <c r="BW209" s="194"/>
      <c r="BX209" s="194"/>
      <c r="BY209" s="194"/>
      <c r="BZ209" s="194"/>
      <c r="CA209" s="194"/>
      <c r="CB209" s="194"/>
      <c r="CC209" s="194"/>
      <c r="CD209" s="194"/>
      <c r="CE209" s="194"/>
      <c r="CF209" s="194"/>
      <c r="CG209" s="194"/>
      <c r="CH209" s="194"/>
      <c r="CI209" s="194"/>
      <c r="CJ209" s="194"/>
      <c r="CK209" s="194"/>
      <c r="CL209" s="194"/>
      <c r="CM209" s="194"/>
      <c r="CN209" s="194"/>
      <c r="CO209" s="194"/>
      <c r="CP209" s="194"/>
      <c r="CQ209" s="194"/>
      <c r="CR209" s="194"/>
      <c r="CS209" s="194"/>
      <c r="CT209" s="194"/>
      <c r="CU209" s="194"/>
      <c r="CV209" s="194"/>
      <c r="CW209" s="194"/>
      <c r="CX209" s="194"/>
      <c r="CY209" s="194"/>
      <c r="CZ209" s="194"/>
      <c r="DA209" s="194"/>
      <c r="DB209" s="194"/>
      <c r="DC209" s="194"/>
      <c r="DD209" s="194"/>
      <c r="DE209" s="194"/>
      <c r="DF209" s="194"/>
      <c r="DG209" s="194"/>
      <c r="DH209" s="194"/>
      <c r="DI209" s="194"/>
      <c r="DJ209" s="194"/>
      <c r="DK209" s="194"/>
      <c r="DL209" s="194"/>
      <c r="DM209" s="194"/>
      <c r="DN209" s="194"/>
      <c r="DO209" s="194"/>
      <c r="DP209" s="194"/>
      <c r="DQ209" s="194"/>
      <c r="DR209" s="194"/>
      <c r="DS209" s="194"/>
      <c r="DT209" s="194"/>
      <c r="DU209" s="194"/>
      <c r="DV209" s="194"/>
      <c r="DW209" s="194"/>
      <c r="DX209" s="194"/>
      <c r="DY209" s="194"/>
      <c r="DZ209" s="194"/>
      <c r="EA209" s="194"/>
      <c r="EB209" s="194"/>
      <c r="EC209" s="194"/>
      <c r="ED209" s="194"/>
      <c r="EE209" s="194"/>
      <c r="EF209" s="194"/>
      <c r="EG209" s="194"/>
      <c r="EH209" s="194"/>
      <c r="EI209" s="194"/>
      <c r="EJ209" s="194"/>
      <c r="EK209" s="194"/>
      <c r="EL209" s="194"/>
      <c r="EM209" s="194"/>
      <c r="EN209" s="194"/>
      <c r="EO209" s="194"/>
      <c r="EP209" s="194"/>
      <c r="EQ209" s="194"/>
      <c r="ER209" s="194"/>
      <c r="ES209" s="194"/>
      <c r="ET209" s="194"/>
      <c r="EU209" s="194"/>
      <c r="EV209" s="194"/>
      <c r="EW209" s="194"/>
      <c r="EX209" s="194"/>
      <c r="EY209" s="194"/>
      <c r="EZ209" s="194"/>
      <c r="FA209" s="194"/>
      <c r="FB209" s="194"/>
      <c r="FC209" s="194"/>
      <c r="FD209" s="194"/>
      <c r="FE209" s="194"/>
      <c r="FF209" s="194"/>
      <c r="FG209" s="194"/>
      <c r="FH209" s="194"/>
      <c r="FI209" s="194"/>
      <c r="FJ209" s="194"/>
      <c r="FK209" s="194"/>
      <c r="FL209" s="194"/>
      <c r="FM209" s="194"/>
      <c r="FN209" s="194"/>
      <c r="FO209" s="194"/>
      <c r="FP209" s="194"/>
      <c r="FQ209" s="194"/>
      <c r="FR209" s="194"/>
      <c r="FS209" s="194"/>
      <c r="FT209" s="194"/>
      <c r="FU209" s="194"/>
      <c r="FV209" s="194"/>
      <c r="FW209" s="194"/>
      <c r="FX209" s="194"/>
      <c r="FY209" s="194"/>
      <c r="FZ209" s="194"/>
      <c r="GA209" s="194"/>
      <c r="GB209" s="194"/>
      <c r="GC209" s="194"/>
      <c r="GD209" s="194"/>
      <c r="GE209" s="194"/>
      <c r="GF209" s="194"/>
      <c r="GG209" s="194"/>
      <c r="GH209" s="194"/>
      <c r="GI209" s="194"/>
      <c r="GJ209" s="194"/>
      <c r="GK209" s="194"/>
      <c r="GL209" s="194"/>
      <c r="GM209" s="194"/>
      <c r="GN209" s="194"/>
      <c r="GO209" s="194"/>
      <c r="GP209" s="194"/>
      <c r="GQ209" s="194"/>
      <c r="GR209" s="194"/>
      <c r="GS209" s="194"/>
      <c r="GT209" s="194"/>
      <c r="GU209" s="194"/>
      <c r="GV209" s="194"/>
      <c r="GW209" s="194"/>
      <c r="GX209" s="194"/>
      <c r="GY209" s="194"/>
      <c r="GZ209" s="194"/>
      <c r="HA209" s="194"/>
      <c r="HB209" s="194"/>
      <c r="HC209" s="194"/>
      <c r="HD209" s="194"/>
      <c r="HE209" s="194"/>
      <c r="HF209" s="194"/>
      <c r="HG209" s="194"/>
      <c r="HH209" s="194"/>
      <c r="HI209" s="194"/>
      <c r="HJ209" s="194"/>
      <c r="HK209" s="194"/>
      <c r="HL209" s="194"/>
      <c r="HM209" s="194"/>
      <c r="HN209" s="194"/>
      <c r="HO209" s="194"/>
      <c r="HP209" s="194"/>
      <c r="HQ209" s="194"/>
      <c r="HR209" s="194"/>
    </row>
    <row r="210" spans="1:243" s="173" customFormat="1" ht="22.5" customHeight="1">
      <c r="A210" s="185" t="s">
        <v>2315</v>
      </c>
      <c r="B210" s="186" t="s">
        <v>2316</v>
      </c>
      <c r="C210" s="136"/>
      <c r="D210" s="58">
        <f>SUM(D211:D230)</f>
        <v>11413.75</v>
      </c>
      <c r="E210" s="58">
        <f>SUM(E211:E230)</f>
        <v>10165.070000000002</v>
      </c>
      <c r="F210" s="58">
        <f>SUM(F211:F230)</f>
        <v>11690.85</v>
      </c>
      <c r="G210" s="58">
        <f>SUM(G211:G230)</f>
        <v>8308.64</v>
      </c>
      <c r="H210" s="58">
        <f t="shared" ref="H210:P210" si="199">SUM(H211:H231)</f>
        <v>6669.8600000000015</v>
      </c>
      <c r="I210" s="58">
        <f t="shared" si="199"/>
        <v>6847.9600000000019</v>
      </c>
      <c r="J210" s="58">
        <f t="shared" si="199"/>
        <v>6269.45</v>
      </c>
      <c r="K210" s="58">
        <f t="shared" si="199"/>
        <v>6595.7566666666662</v>
      </c>
      <c r="L210" s="58">
        <f t="shared" si="199"/>
        <v>6571.0555555555557</v>
      </c>
      <c r="M210" s="58">
        <f t="shared" si="199"/>
        <v>6478.7540740740733</v>
      </c>
      <c r="N210" s="58">
        <f t="shared" si="199"/>
        <v>6548.5220987654311</v>
      </c>
      <c r="O210" s="58">
        <f t="shared" si="199"/>
        <v>6532.7772427983537</v>
      </c>
      <c r="P210" s="58">
        <f t="shared" si="199"/>
        <v>94092.445637860088</v>
      </c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  <c r="AR210" s="180"/>
      <c r="AS210" s="180"/>
      <c r="AT210" s="180"/>
      <c r="AU210" s="180"/>
      <c r="AV210" s="180"/>
      <c r="AW210" s="180"/>
      <c r="AX210" s="180"/>
      <c r="AY210" s="180"/>
      <c r="AZ210" s="180"/>
      <c r="BA210" s="180"/>
      <c r="BB210" s="180"/>
      <c r="BC210" s="180"/>
      <c r="BD210" s="180"/>
      <c r="BE210" s="180"/>
      <c r="BF210" s="180"/>
      <c r="BG210" s="180"/>
      <c r="BH210" s="180"/>
      <c r="BI210" s="180"/>
      <c r="BJ210" s="180"/>
      <c r="BK210" s="180"/>
      <c r="BL210" s="180"/>
      <c r="BM210" s="180"/>
      <c r="BN210" s="180"/>
      <c r="BO210" s="180"/>
      <c r="BP210" s="180"/>
      <c r="BQ210" s="180"/>
      <c r="BR210" s="180"/>
      <c r="BS210" s="180"/>
      <c r="BT210" s="180"/>
      <c r="BU210" s="180"/>
      <c r="BV210" s="180"/>
      <c r="BW210" s="180"/>
      <c r="BX210" s="180"/>
      <c r="BY210" s="180"/>
      <c r="BZ210" s="180"/>
      <c r="CA210" s="180"/>
      <c r="CB210" s="180"/>
      <c r="CC210" s="180"/>
      <c r="CD210" s="180"/>
      <c r="CE210" s="180"/>
      <c r="CF210" s="180"/>
      <c r="CG210" s="180"/>
      <c r="CH210" s="180"/>
      <c r="CI210" s="180"/>
      <c r="CJ210" s="180"/>
      <c r="CK210" s="180"/>
      <c r="CL210" s="180"/>
      <c r="CM210" s="180"/>
      <c r="CN210" s="180"/>
      <c r="CO210" s="180"/>
      <c r="CP210" s="180"/>
      <c r="CQ210" s="180"/>
      <c r="CR210" s="180"/>
      <c r="CS210" s="180"/>
      <c r="CT210" s="180"/>
      <c r="CU210" s="180"/>
      <c r="CV210" s="180"/>
      <c r="CW210" s="180"/>
      <c r="CX210" s="180"/>
      <c r="CY210" s="180"/>
      <c r="CZ210" s="180"/>
      <c r="DA210" s="180"/>
      <c r="DB210" s="180"/>
      <c r="DC210" s="180"/>
      <c r="DD210" s="180"/>
      <c r="DE210" s="180"/>
      <c r="DF210" s="180"/>
      <c r="DG210" s="180"/>
      <c r="DH210" s="180"/>
      <c r="DI210" s="180"/>
      <c r="DJ210" s="180"/>
      <c r="DK210" s="180"/>
      <c r="DL210" s="180"/>
      <c r="DM210" s="180"/>
      <c r="DN210" s="180"/>
      <c r="DO210" s="180"/>
      <c r="DP210" s="180"/>
      <c r="DQ210" s="180"/>
      <c r="DR210" s="180"/>
      <c r="DS210" s="180"/>
      <c r="DT210" s="180"/>
      <c r="DU210" s="180"/>
      <c r="DV210" s="180"/>
      <c r="DW210" s="180"/>
      <c r="DX210" s="180"/>
      <c r="DY210" s="180"/>
      <c r="DZ210" s="180"/>
      <c r="EA210" s="180"/>
      <c r="EB210" s="180"/>
      <c r="EC210" s="180"/>
      <c r="ED210" s="180"/>
      <c r="EE210" s="180"/>
      <c r="EF210" s="180"/>
      <c r="EG210" s="180"/>
      <c r="EH210" s="180"/>
      <c r="EI210" s="180"/>
      <c r="EJ210" s="180"/>
      <c r="EK210" s="180"/>
      <c r="EL210" s="180"/>
      <c r="EM210" s="180"/>
      <c r="EN210" s="180"/>
      <c r="EO210" s="180"/>
      <c r="EP210" s="180"/>
      <c r="EQ210" s="180"/>
      <c r="ER210" s="180"/>
      <c r="ES210" s="180"/>
      <c r="ET210" s="180"/>
      <c r="EU210" s="180"/>
      <c r="EV210" s="180"/>
      <c r="EW210" s="180"/>
      <c r="EX210" s="180"/>
      <c r="EY210" s="180"/>
      <c r="EZ210" s="180"/>
      <c r="FA210" s="180"/>
      <c r="FB210" s="180"/>
      <c r="FC210" s="180"/>
      <c r="FD210" s="180"/>
      <c r="FE210" s="180"/>
      <c r="FF210" s="180"/>
      <c r="FG210" s="180"/>
      <c r="FH210" s="180"/>
      <c r="FI210" s="180"/>
      <c r="FJ210" s="180"/>
      <c r="FK210" s="180"/>
      <c r="FL210" s="180"/>
      <c r="FM210" s="180"/>
      <c r="FN210" s="180"/>
      <c r="FO210" s="180"/>
      <c r="FP210" s="180"/>
      <c r="FQ210" s="180"/>
      <c r="FR210" s="180"/>
      <c r="FS210" s="180"/>
      <c r="FT210" s="180"/>
      <c r="FU210" s="180"/>
      <c r="FV210" s="180"/>
      <c r="FW210" s="180"/>
      <c r="FX210" s="180"/>
      <c r="FY210" s="180"/>
      <c r="FZ210" s="180"/>
      <c r="GA210" s="180"/>
      <c r="GB210" s="180"/>
      <c r="GC210" s="180"/>
      <c r="GD210" s="180"/>
      <c r="GE210" s="180"/>
      <c r="GF210" s="180"/>
      <c r="GG210" s="180"/>
      <c r="GH210" s="180"/>
      <c r="GI210" s="180"/>
      <c r="GJ210" s="180"/>
      <c r="GK210" s="180"/>
      <c r="GL210" s="180"/>
      <c r="GM210" s="180"/>
      <c r="GN210" s="180"/>
      <c r="GO210" s="180"/>
      <c r="GP210" s="180"/>
      <c r="GQ210" s="180"/>
      <c r="GR210" s="180"/>
      <c r="GS210" s="180"/>
      <c r="GT210" s="180"/>
      <c r="GU210" s="180"/>
      <c r="GV210" s="180"/>
      <c r="GW210" s="180"/>
      <c r="GX210" s="180"/>
      <c r="GY210" s="180"/>
      <c r="GZ210" s="180"/>
      <c r="HA210" s="180"/>
      <c r="HB210" s="180"/>
      <c r="HC210" s="180"/>
      <c r="HD210" s="180"/>
      <c r="HE210" s="180"/>
      <c r="HF210" s="180"/>
      <c r="HG210" s="180"/>
      <c r="HH210" s="180"/>
      <c r="HI210" s="180"/>
      <c r="HJ210" s="180"/>
      <c r="HK210" s="180"/>
      <c r="HL210" s="180"/>
      <c r="HM210" s="180"/>
      <c r="HN210" s="180"/>
      <c r="HO210" s="180"/>
      <c r="HP210" s="180"/>
      <c r="HQ210" s="180"/>
      <c r="HR210" s="180"/>
    </row>
    <row r="211" spans="1:243" s="195" customFormat="1" ht="12.75" customHeight="1">
      <c r="A211" s="97" t="s">
        <v>2317</v>
      </c>
      <c r="B211" s="117" t="s">
        <v>2318</v>
      </c>
      <c r="C211" s="139" t="s">
        <v>2319</v>
      </c>
      <c r="D211" s="60">
        <v>819.33</v>
      </c>
      <c r="E211" s="60">
        <v>390.11</v>
      </c>
      <c r="F211" s="60">
        <v>518.85</v>
      </c>
      <c r="G211" s="60">
        <v>498.09</v>
      </c>
      <c r="H211" s="60">
        <v>744.38</v>
      </c>
      <c r="I211" s="60">
        <v>1015.79</v>
      </c>
      <c r="J211" s="60">
        <v>675.18</v>
      </c>
      <c r="K211" s="60">
        <f>SUM(H211:J211)/3</f>
        <v>811.7833333333333</v>
      </c>
      <c r="L211" s="60">
        <f t="shared" ref="L211" si="200">SUM(I211:K211)/3</f>
        <v>834.25111111111107</v>
      </c>
      <c r="M211" s="60">
        <f t="shared" ref="M211" si="201">SUM(J211:L211)/3</f>
        <v>773.73814814814807</v>
      </c>
      <c r="N211" s="60">
        <f t="shared" ref="N211" si="202">SUM(K211:M211)/3</f>
        <v>806.59086419753078</v>
      </c>
      <c r="O211" s="60">
        <f t="shared" ref="O211" si="203">SUM(L211:N211)/3</f>
        <v>804.86004115226331</v>
      </c>
      <c r="P211" s="60">
        <f>SUM(D211:O211)</f>
        <v>8692.9534979423879</v>
      </c>
      <c r="Q211" s="194"/>
      <c r="R211" s="194"/>
      <c r="S211" s="194"/>
      <c r="T211" s="194"/>
      <c r="U211" s="194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4"/>
      <c r="AK211" s="194"/>
      <c r="AL211" s="194"/>
      <c r="AM211" s="194"/>
      <c r="AN211" s="194"/>
      <c r="AO211" s="194"/>
      <c r="AP211" s="194"/>
      <c r="AQ211" s="194"/>
      <c r="AR211" s="194"/>
      <c r="AS211" s="194"/>
      <c r="AT211" s="194"/>
      <c r="AU211" s="194"/>
      <c r="AV211" s="194"/>
      <c r="AW211" s="194"/>
      <c r="AX211" s="194"/>
      <c r="AY211" s="194"/>
      <c r="AZ211" s="194"/>
      <c r="BA211" s="194"/>
      <c r="BB211" s="194"/>
      <c r="BC211" s="194"/>
      <c r="BD211" s="194"/>
      <c r="BE211" s="194"/>
      <c r="BF211" s="194"/>
      <c r="BG211" s="194"/>
      <c r="BH211" s="194"/>
      <c r="BI211" s="194"/>
      <c r="BJ211" s="194"/>
      <c r="BK211" s="194"/>
      <c r="BL211" s="194"/>
      <c r="BM211" s="194"/>
      <c r="BN211" s="194"/>
      <c r="BO211" s="194"/>
      <c r="BP211" s="194"/>
      <c r="BQ211" s="194"/>
      <c r="BR211" s="194"/>
      <c r="BS211" s="194"/>
      <c r="BT211" s="194"/>
      <c r="BU211" s="194"/>
      <c r="BV211" s="194"/>
      <c r="BW211" s="194"/>
      <c r="BX211" s="194"/>
      <c r="BY211" s="194"/>
      <c r="BZ211" s="194"/>
      <c r="CA211" s="194"/>
      <c r="CB211" s="194"/>
      <c r="CC211" s="194"/>
      <c r="CD211" s="194"/>
      <c r="CE211" s="194"/>
      <c r="CF211" s="194"/>
      <c r="CG211" s="194"/>
      <c r="CH211" s="194"/>
      <c r="CI211" s="194"/>
      <c r="CJ211" s="194"/>
      <c r="CK211" s="194"/>
      <c r="CL211" s="194"/>
      <c r="CM211" s="194"/>
      <c r="CN211" s="194"/>
      <c r="CO211" s="194"/>
      <c r="CP211" s="194"/>
      <c r="CQ211" s="194"/>
      <c r="CR211" s="194"/>
      <c r="CS211" s="194"/>
      <c r="CT211" s="194"/>
      <c r="CU211" s="194"/>
      <c r="CV211" s="194"/>
      <c r="CW211" s="194"/>
      <c r="CX211" s="194"/>
      <c r="CY211" s="194"/>
      <c r="CZ211" s="194"/>
      <c r="DA211" s="194"/>
      <c r="DB211" s="194"/>
      <c r="DC211" s="194"/>
      <c r="DD211" s="194"/>
      <c r="DE211" s="194"/>
      <c r="DF211" s="194"/>
      <c r="DG211" s="194"/>
      <c r="DH211" s="194"/>
      <c r="DI211" s="194"/>
      <c r="DJ211" s="194"/>
      <c r="DK211" s="194"/>
      <c r="DL211" s="194"/>
      <c r="DM211" s="194"/>
      <c r="DN211" s="194"/>
      <c r="DO211" s="194"/>
      <c r="DP211" s="194"/>
      <c r="DQ211" s="194"/>
      <c r="DR211" s="194"/>
      <c r="DS211" s="194"/>
      <c r="DT211" s="194"/>
      <c r="DU211" s="194"/>
      <c r="DV211" s="194"/>
      <c r="DW211" s="194"/>
      <c r="DX211" s="194"/>
      <c r="DY211" s="194"/>
      <c r="DZ211" s="194"/>
      <c r="EA211" s="194"/>
      <c r="EB211" s="194"/>
      <c r="EC211" s="194"/>
      <c r="ED211" s="194"/>
      <c r="EE211" s="194"/>
      <c r="EF211" s="194"/>
      <c r="EG211" s="194"/>
      <c r="EH211" s="194"/>
      <c r="EI211" s="194"/>
      <c r="EJ211" s="194"/>
      <c r="EK211" s="194"/>
      <c r="EL211" s="194"/>
      <c r="EM211" s="194"/>
      <c r="EN211" s="194"/>
      <c r="EO211" s="194"/>
      <c r="EP211" s="194"/>
      <c r="EQ211" s="194"/>
      <c r="ER211" s="194"/>
      <c r="ES211" s="194"/>
      <c r="ET211" s="194"/>
      <c r="EU211" s="194"/>
      <c r="EV211" s="194"/>
      <c r="EW211" s="194"/>
      <c r="EX211" s="194"/>
      <c r="EY211" s="194"/>
      <c r="EZ211" s="194"/>
      <c r="FA211" s="194"/>
      <c r="FB211" s="194"/>
      <c r="FC211" s="194"/>
      <c r="FD211" s="194"/>
      <c r="FE211" s="194"/>
      <c r="FF211" s="194"/>
      <c r="FG211" s="194"/>
      <c r="FH211" s="194"/>
      <c r="FI211" s="194"/>
      <c r="FJ211" s="194"/>
      <c r="FK211" s="194"/>
      <c r="FL211" s="194"/>
      <c r="FM211" s="194"/>
      <c r="FN211" s="194"/>
      <c r="FO211" s="194"/>
      <c r="FP211" s="194"/>
      <c r="FQ211" s="194"/>
      <c r="FR211" s="194"/>
      <c r="FS211" s="194"/>
      <c r="FT211" s="194"/>
      <c r="FU211" s="194"/>
      <c r="FV211" s="194"/>
      <c r="FW211" s="194"/>
      <c r="FX211" s="194"/>
      <c r="FY211" s="194"/>
      <c r="FZ211" s="194"/>
      <c r="GA211" s="194"/>
      <c r="GB211" s="194"/>
      <c r="GC211" s="194"/>
      <c r="GD211" s="194"/>
      <c r="GE211" s="194"/>
      <c r="GF211" s="194"/>
      <c r="GG211" s="194"/>
      <c r="GH211" s="194"/>
      <c r="GI211" s="194"/>
      <c r="GJ211" s="194"/>
      <c r="GK211" s="194"/>
      <c r="GL211" s="194"/>
      <c r="GM211" s="194"/>
      <c r="GN211" s="194"/>
      <c r="GO211" s="194"/>
      <c r="GP211" s="194"/>
      <c r="GQ211" s="194"/>
      <c r="GR211" s="194"/>
      <c r="GS211" s="194"/>
      <c r="GT211" s="194"/>
      <c r="GU211" s="194"/>
      <c r="GV211" s="194"/>
      <c r="GW211" s="194"/>
      <c r="GX211" s="194"/>
      <c r="GY211" s="194"/>
      <c r="GZ211" s="194"/>
      <c r="HA211" s="194"/>
      <c r="HB211" s="194"/>
      <c r="HC211" s="194"/>
      <c r="HD211" s="194"/>
      <c r="HE211" s="194"/>
      <c r="HF211" s="194"/>
      <c r="HG211" s="194"/>
      <c r="HH211" s="194"/>
      <c r="HI211" s="194"/>
      <c r="HJ211" s="194"/>
      <c r="HK211" s="194"/>
      <c r="HL211" s="194"/>
      <c r="HM211" s="194"/>
      <c r="HN211" s="194"/>
      <c r="HO211" s="194"/>
      <c r="HP211" s="194"/>
      <c r="HQ211" s="194"/>
      <c r="HR211" s="194"/>
    </row>
    <row r="212" spans="1:243" s="195" customFormat="1" ht="12.75" customHeight="1">
      <c r="A212" s="97" t="s">
        <v>2320</v>
      </c>
      <c r="B212" s="117" t="s">
        <v>263</v>
      </c>
      <c r="C212" s="139" t="s">
        <v>123</v>
      </c>
      <c r="D212" s="60">
        <v>179.94</v>
      </c>
      <c r="E212" s="60">
        <v>209.22</v>
      </c>
      <c r="F212" s="60">
        <v>264.43</v>
      </c>
      <c r="G212" s="60">
        <v>244.28</v>
      </c>
      <c r="H212" s="60">
        <v>72.760000000000005</v>
      </c>
      <c r="I212" s="60">
        <v>58.3</v>
      </c>
      <c r="J212" s="60">
        <v>395.45</v>
      </c>
      <c r="K212" s="60">
        <f t="shared" ref="K212:K223" si="204">SUM(H212:J212)/3</f>
        <v>175.50333333333333</v>
      </c>
      <c r="L212" s="60">
        <f t="shared" ref="L212:L224" si="205">SUM(I212:K212)/3</f>
        <v>209.7511111111111</v>
      </c>
      <c r="M212" s="60">
        <f t="shared" ref="M212:M224" si="206">SUM(J212:L212)/3</f>
        <v>260.2348148148148</v>
      </c>
      <c r="N212" s="60">
        <f t="shared" ref="N212:N224" si="207">SUM(K212:M212)/3</f>
        <v>215.16308641975306</v>
      </c>
      <c r="O212" s="60">
        <f t="shared" ref="O212:O224" si="208">SUM(L212:N212)/3</f>
        <v>228.38300411522633</v>
      </c>
      <c r="P212" s="60">
        <f t="shared" ref="P212:P231" si="209">SUM(D212:O212)</f>
        <v>2513.4153497942389</v>
      </c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4"/>
      <c r="AK212" s="194"/>
      <c r="AL212" s="194"/>
      <c r="AM212" s="194"/>
      <c r="AN212" s="194"/>
      <c r="AO212" s="194"/>
      <c r="AP212" s="194"/>
      <c r="AQ212" s="194"/>
      <c r="AR212" s="194"/>
      <c r="AS212" s="194"/>
      <c r="AT212" s="194"/>
      <c r="AU212" s="194"/>
      <c r="AV212" s="194"/>
      <c r="AW212" s="194"/>
      <c r="AX212" s="194"/>
      <c r="AY212" s="194"/>
      <c r="AZ212" s="194"/>
      <c r="BA212" s="194"/>
      <c r="BB212" s="194"/>
      <c r="BC212" s="194"/>
      <c r="BD212" s="194"/>
      <c r="BE212" s="194"/>
      <c r="BF212" s="194"/>
      <c r="BG212" s="194"/>
      <c r="BH212" s="194"/>
      <c r="BI212" s="194"/>
      <c r="BJ212" s="194"/>
      <c r="BK212" s="194"/>
      <c r="BL212" s="194"/>
      <c r="BM212" s="194"/>
      <c r="BN212" s="194"/>
      <c r="BO212" s="194"/>
      <c r="BP212" s="194"/>
      <c r="BQ212" s="194"/>
      <c r="BR212" s="194"/>
      <c r="BS212" s="194"/>
      <c r="BT212" s="194"/>
      <c r="BU212" s="194"/>
      <c r="BV212" s="194"/>
      <c r="BW212" s="194"/>
      <c r="BX212" s="194"/>
      <c r="BY212" s="194"/>
      <c r="BZ212" s="194"/>
      <c r="CA212" s="194"/>
      <c r="CB212" s="194"/>
      <c r="CC212" s="194"/>
      <c r="CD212" s="194"/>
      <c r="CE212" s="194"/>
      <c r="CF212" s="194"/>
      <c r="CG212" s="194"/>
      <c r="CH212" s="194"/>
      <c r="CI212" s="194"/>
      <c r="CJ212" s="194"/>
      <c r="CK212" s="194"/>
      <c r="CL212" s="194"/>
      <c r="CM212" s="194"/>
      <c r="CN212" s="194"/>
      <c r="CO212" s="194"/>
      <c r="CP212" s="194"/>
      <c r="CQ212" s="194"/>
      <c r="CR212" s="194"/>
      <c r="CS212" s="194"/>
      <c r="CT212" s="194"/>
      <c r="CU212" s="194"/>
      <c r="CV212" s="194"/>
      <c r="CW212" s="194"/>
      <c r="CX212" s="194"/>
      <c r="CY212" s="194"/>
      <c r="CZ212" s="194"/>
      <c r="DA212" s="194"/>
      <c r="DB212" s="194"/>
      <c r="DC212" s="194"/>
      <c r="DD212" s="194"/>
      <c r="DE212" s="194"/>
      <c r="DF212" s="194"/>
      <c r="DG212" s="194"/>
      <c r="DH212" s="194"/>
      <c r="DI212" s="194"/>
      <c r="DJ212" s="194"/>
      <c r="DK212" s="194"/>
      <c r="DL212" s="194"/>
      <c r="DM212" s="194"/>
      <c r="DN212" s="194"/>
      <c r="DO212" s="194"/>
      <c r="DP212" s="194"/>
      <c r="DQ212" s="194"/>
      <c r="DR212" s="194"/>
      <c r="DS212" s="194"/>
      <c r="DT212" s="194"/>
      <c r="DU212" s="194"/>
      <c r="DV212" s="194"/>
      <c r="DW212" s="194"/>
      <c r="DX212" s="194"/>
      <c r="DY212" s="194"/>
      <c r="DZ212" s="194"/>
      <c r="EA212" s="194"/>
      <c r="EB212" s="194"/>
      <c r="EC212" s="194"/>
      <c r="ED212" s="194"/>
      <c r="EE212" s="194"/>
      <c r="EF212" s="194"/>
      <c r="EG212" s="194"/>
      <c r="EH212" s="194"/>
      <c r="EI212" s="194"/>
      <c r="EJ212" s="194"/>
      <c r="EK212" s="194"/>
      <c r="EL212" s="194"/>
      <c r="EM212" s="194"/>
      <c r="EN212" s="194"/>
      <c r="EO212" s="194"/>
      <c r="EP212" s="194"/>
      <c r="EQ212" s="194"/>
      <c r="ER212" s="194"/>
      <c r="ES212" s="194"/>
      <c r="ET212" s="194"/>
      <c r="EU212" s="194"/>
      <c r="EV212" s="194"/>
      <c r="EW212" s="194"/>
      <c r="EX212" s="194"/>
      <c r="EY212" s="194"/>
      <c r="EZ212" s="194"/>
      <c r="FA212" s="194"/>
      <c r="FB212" s="194"/>
      <c r="FC212" s="194"/>
      <c r="FD212" s="194"/>
      <c r="FE212" s="194"/>
      <c r="FF212" s="194"/>
      <c r="FG212" s="194"/>
      <c r="FH212" s="194"/>
      <c r="FI212" s="194"/>
      <c r="FJ212" s="194"/>
      <c r="FK212" s="194"/>
      <c r="FL212" s="194"/>
      <c r="FM212" s="194"/>
      <c r="FN212" s="194"/>
      <c r="FO212" s="194"/>
      <c r="FP212" s="194"/>
      <c r="FQ212" s="194"/>
      <c r="FR212" s="194"/>
      <c r="FS212" s="194"/>
      <c r="FT212" s="194"/>
      <c r="FU212" s="194"/>
      <c r="FV212" s="194"/>
      <c r="FW212" s="194"/>
      <c r="FX212" s="194"/>
      <c r="FY212" s="194"/>
      <c r="FZ212" s="194"/>
      <c r="GA212" s="194"/>
      <c r="GB212" s="194"/>
      <c r="GC212" s="194"/>
      <c r="GD212" s="194"/>
      <c r="GE212" s="194"/>
      <c r="GF212" s="194"/>
      <c r="GG212" s="194"/>
      <c r="GH212" s="194"/>
      <c r="GI212" s="194"/>
      <c r="GJ212" s="194"/>
      <c r="GK212" s="194"/>
      <c r="GL212" s="194"/>
      <c r="GM212" s="194"/>
      <c r="GN212" s="194"/>
      <c r="GO212" s="194"/>
      <c r="GP212" s="194"/>
      <c r="GQ212" s="194"/>
      <c r="GR212" s="194"/>
      <c r="GS212" s="194"/>
      <c r="GT212" s="194"/>
      <c r="GU212" s="194"/>
      <c r="GV212" s="194"/>
      <c r="GW212" s="194"/>
      <c r="GX212" s="194"/>
      <c r="GY212" s="194"/>
      <c r="GZ212" s="194"/>
      <c r="HA212" s="194"/>
      <c r="HB212" s="194"/>
      <c r="HC212" s="194"/>
      <c r="HD212" s="194"/>
      <c r="HE212" s="194"/>
      <c r="HF212" s="194"/>
      <c r="HG212" s="194"/>
      <c r="HH212" s="194"/>
      <c r="HI212" s="194"/>
      <c r="HJ212" s="194"/>
      <c r="HK212" s="194"/>
      <c r="HL212" s="194"/>
      <c r="HM212" s="194"/>
      <c r="HN212" s="194"/>
      <c r="HO212" s="194"/>
      <c r="HP212" s="194"/>
      <c r="HQ212" s="194"/>
      <c r="HR212" s="194"/>
    </row>
    <row r="213" spans="1:243" s="195" customFormat="1" ht="12.75" customHeight="1">
      <c r="A213" s="97" t="s">
        <v>2321</v>
      </c>
      <c r="B213" s="117" t="s">
        <v>269</v>
      </c>
      <c r="C213" s="139" t="s">
        <v>268</v>
      </c>
      <c r="D213" s="60">
        <v>972.48</v>
      </c>
      <c r="E213" s="60">
        <v>819.6</v>
      </c>
      <c r="F213" s="60">
        <v>759.59</v>
      </c>
      <c r="G213" s="60">
        <v>500.34</v>
      </c>
      <c r="H213" s="60">
        <v>218.76</v>
      </c>
      <c r="I213" s="60">
        <v>135.80000000000001</v>
      </c>
      <c r="J213" s="60">
        <v>260.24</v>
      </c>
      <c r="K213" s="60">
        <f t="shared" si="204"/>
        <v>204.93333333333331</v>
      </c>
      <c r="L213" s="60">
        <f t="shared" si="205"/>
        <v>200.32444444444445</v>
      </c>
      <c r="M213" s="60">
        <f t="shared" si="206"/>
        <v>221.83259259259259</v>
      </c>
      <c r="N213" s="60">
        <f t="shared" si="207"/>
        <v>209.03012345679011</v>
      </c>
      <c r="O213" s="60">
        <f t="shared" si="208"/>
        <v>210.39572016460906</v>
      </c>
      <c r="P213" s="60">
        <f t="shared" si="209"/>
        <v>4713.3262139917706</v>
      </c>
      <c r="Q213" s="194"/>
      <c r="R213" s="194"/>
      <c r="S213" s="194"/>
      <c r="T213" s="194"/>
      <c r="U213" s="194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4"/>
      <c r="AK213" s="194"/>
      <c r="AL213" s="194"/>
      <c r="AM213" s="194"/>
      <c r="AN213" s="194"/>
      <c r="AO213" s="194"/>
      <c r="AP213" s="194"/>
      <c r="AQ213" s="194"/>
      <c r="AR213" s="194"/>
      <c r="AS213" s="194"/>
      <c r="AT213" s="194"/>
      <c r="AU213" s="194"/>
      <c r="AV213" s="194"/>
      <c r="AW213" s="194"/>
      <c r="AX213" s="194"/>
      <c r="AY213" s="194"/>
      <c r="AZ213" s="194"/>
      <c r="BA213" s="194"/>
      <c r="BB213" s="194"/>
      <c r="BC213" s="194"/>
      <c r="BD213" s="194"/>
      <c r="BE213" s="194"/>
      <c r="BF213" s="194"/>
      <c r="BG213" s="194"/>
      <c r="BH213" s="194"/>
      <c r="BI213" s="194"/>
      <c r="BJ213" s="194"/>
      <c r="BK213" s="194"/>
      <c r="BL213" s="194"/>
      <c r="BM213" s="194"/>
      <c r="BN213" s="194"/>
      <c r="BO213" s="194"/>
      <c r="BP213" s="194"/>
      <c r="BQ213" s="194"/>
      <c r="BR213" s="194"/>
      <c r="BS213" s="194"/>
      <c r="BT213" s="194"/>
      <c r="BU213" s="194"/>
      <c r="BV213" s="194"/>
      <c r="BW213" s="194"/>
      <c r="BX213" s="194"/>
      <c r="BY213" s="194"/>
      <c r="BZ213" s="194"/>
      <c r="CA213" s="194"/>
      <c r="CB213" s="194"/>
      <c r="CC213" s="194"/>
      <c r="CD213" s="194"/>
      <c r="CE213" s="194"/>
      <c r="CF213" s="194"/>
      <c r="CG213" s="194"/>
      <c r="CH213" s="194"/>
      <c r="CI213" s="194"/>
      <c r="CJ213" s="194"/>
      <c r="CK213" s="194"/>
      <c r="CL213" s="194"/>
      <c r="CM213" s="194"/>
      <c r="CN213" s="194"/>
      <c r="CO213" s="194"/>
      <c r="CP213" s="194"/>
      <c r="CQ213" s="194"/>
      <c r="CR213" s="194"/>
      <c r="CS213" s="194"/>
      <c r="CT213" s="194"/>
      <c r="CU213" s="194"/>
      <c r="CV213" s="194"/>
      <c r="CW213" s="194"/>
      <c r="CX213" s="194"/>
      <c r="CY213" s="194"/>
      <c r="CZ213" s="194"/>
      <c r="DA213" s="194"/>
      <c r="DB213" s="194"/>
      <c r="DC213" s="194"/>
      <c r="DD213" s="194"/>
      <c r="DE213" s="194"/>
      <c r="DF213" s="194"/>
      <c r="DG213" s="194"/>
      <c r="DH213" s="194"/>
      <c r="DI213" s="194"/>
      <c r="DJ213" s="194"/>
      <c r="DK213" s="194"/>
      <c r="DL213" s="194"/>
      <c r="DM213" s="194"/>
      <c r="DN213" s="194"/>
      <c r="DO213" s="194"/>
      <c r="DP213" s="194"/>
      <c r="DQ213" s="194"/>
      <c r="DR213" s="194"/>
      <c r="DS213" s="194"/>
      <c r="DT213" s="194"/>
      <c r="DU213" s="194"/>
      <c r="DV213" s="194"/>
      <c r="DW213" s="194"/>
      <c r="DX213" s="194"/>
      <c r="DY213" s="194"/>
      <c r="DZ213" s="194"/>
      <c r="EA213" s="194"/>
      <c r="EB213" s="194"/>
      <c r="EC213" s="194"/>
      <c r="ED213" s="194"/>
      <c r="EE213" s="194"/>
      <c r="EF213" s="194"/>
      <c r="EG213" s="194"/>
      <c r="EH213" s="194"/>
      <c r="EI213" s="194"/>
      <c r="EJ213" s="194"/>
      <c r="EK213" s="194"/>
      <c r="EL213" s="194"/>
      <c r="EM213" s="194"/>
      <c r="EN213" s="194"/>
      <c r="EO213" s="194"/>
      <c r="EP213" s="194"/>
      <c r="EQ213" s="194"/>
      <c r="ER213" s="194"/>
      <c r="ES213" s="194"/>
      <c r="ET213" s="194"/>
      <c r="EU213" s="194"/>
      <c r="EV213" s="194"/>
      <c r="EW213" s="194"/>
      <c r="EX213" s="194"/>
      <c r="EY213" s="194"/>
      <c r="EZ213" s="194"/>
      <c r="FA213" s="194"/>
      <c r="FB213" s="194"/>
      <c r="FC213" s="194"/>
      <c r="FD213" s="194"/>
      <c r="FE213" s="194"/>
      <c r="FF213" s="194"/>
      <c r="FG213" s="194"/>
      <c r="FH213" s="194"/>
      <c r="FI213" s="194"/>
      <c r="FJ213" s="194"/>
      <c r="FK213" s="194"/>
      <c r="FL213" s="194"/>
      <c r="FM213" s="194"/>
      <c r="FN213" s="194"/>
      <c r="FO213" s="194"/>
      <c r="FP213" s="194"/>
      <c r="FQ213" s="194"/>
      <c r="FR213" s="194"/>
      <c r="FS213" s="194"/>
      <c r="FT213" s="194"/>
      <c r="FU213" s="194"/>
      <c r="FV213" s="194"/>
      <c r="FW213" s="194"/>
      <c r="FX213" s="194"/>
      <c r="FY213" s="194"/>
      <c r="FZ213" s="194"/>
      <c r="GA213" s="194"/>
      <c r="GB213" s="194"/>
      <c r="GC213" s="194"/>
      <c r="GD213" s="194"/>
      <c r="GE213" s="194"/>
      <c r="GF213" s="194"/>
      <c r="GG213" s="194"/>
      <c r="GH213" s="194"/>
      <c r="GI213" s="194"/>
      <c r="GJ213" s="194"/>
      <c r="GK213" s="194"/>
      <c r="GL213" s="194"/>
      <c r="GM213" s="194"/>
      <c r="GN213" s="194"/>
      <c r="GO213" s="194"/>
      <c r="GP213" s="194"/>
      <c r="GQ213" s="194"/>
      <c r="GR213" s="194"/>
      <c r="GS213" s="194"/>
      <c r="GT213" s="194"/>
      <c r="GU213" s="194"/>
      <c r="GV213" s="194"/>
      <c r="GW213" s="194"/>
      <c r="GX213" s="194"/>
      <c r="GY213" s="194"/>
      <c r="GZ213" s="194"/>
      <c r="HA213" s="194"/>
      <c r="HB213" s="194"/>
      <c r="HC213" s="194"/>
      <c r="HD213" s="194"/>
      <c r="HE213" s="194"/>
      <c r="HF213" s="194"/>
      <c r="HG213" s="194"/>
      <c r="HH213" s="194"/>
      <c r="HI213" s="194"/>
      <c r="HJ213" s="194"/>
      <c r="HK213" s="194"/>
      <c r="HL213" s="194"/>
      <c r="HM213" s="194"/>
      <c r="HN213" s="194"/>
      <c r="HO213" s="194"/>
      <c r="HP213" s="194"/>
      <c r="HQ213" s="194"/>
      <c r="HR213" s="194"/>
    </row>
    <row r="214" spans="1:243" s="195" customFormat="1" ht="12.75" customHeight="1">
      <c r="A214" s="97" t="s">
        <v>2322</v>
      </c>
      <c r="B214" s="117" t="s">
        <v>2323</v>
      </c>
      <c r="C214" s="139" t="s">
        <v>2324</v>
      </c>
      <c r="D214" s="60">
        <v>807.35</v>
      </c>
      <c r="E214" s="60">
        <v>239.64</v>
      </c>
      <c r="F214" s="60">
        <v>98.73</v>
      </c>
      <c r="G214" s="60">
        <v>4.58</v>
      </c>
      <c r="H214" s="60">
        <v>3.13</v>
      </c>
      <c r="I214" s="60">
        <v>6.25</v>
      </c>
      <c r="J214" s="60">
        <v>2.54</v>
      </c>
      <c r="K214" s="60">
        <f t="shared" si="204"/>
        <v>3.9733333333333327</v>
      </c>
      <c r="L214" s="60">
        <f t="shared" si="205"/>
        <v>4.2544444444444443</v>
      </c>
      <c r="M214" s="60">
        <f t="shared" si="206"/>
        <v>3.5892592592592591</v>
      </c>
      <c r="N214" s="60">
        <f t="shared" si="207"/>
        <v>3.9390123456790125</v>
      </c>
      <c r="O214" s="60">
        <f t="shared" si="208"/>
        <v>3.9275720164609051</v>
      </c>
      <c r="P214" s="60">
        <f t="shared" si="209"/>
        <v>1181.9036213991772</v>
      </c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4"/>
      <c r="AK214" s="194"/>
      <c r="AL214" s="194"/>
      <c r="AM214" s="194"/>
      <c r="AN214" s="194"/>
      <c r="AO214" s="194"/>
      <c r="AP214" s="194"/>
      <c r="AQ214" s="194"/>
      <c r="AR214" s="194"/>
      <c r="AS214" s="194"/>
      <c r="AT214" s="194"/>
      <c r="AU214" s="194"/>
      <c r="AV214" s="194"/>
      <c r="AW214" s="194"/>
      <c r="AX214" s="194"/>
      <c r="AY214" s="194"/>
      <c r="AZ214" s="194"/>
      <c r="BA214" s="194"/>
      <c r="BB214" s="194"/>
      <c r="BC214" s="194"/>
      <c r="BD214" s="194"/>
      <c r="BE214" s="194"/>
      <c r="BF214" s="194"/>
      <c r="BG214" s="194"/>
      <c r="BH214" s="194"/>
      <c r="BI214" s="194"/>
      <c r="BJ214" s="194"/>
      <c r="BK214" s="194"/>
      <c r="BL214" s="194"/>
      <c r="BM214" s="194"/>
      <c r="BN214" s="194"/>
      <c r="BO214" s="194"/>
      <c r="BP214" s="194"/>
      <c r="BQ214" s="194"/>
      <c r="BR214" s="194"/>
      <c r="BS214" s="194"/>
      <c r="BT214" s="194"/>
      <c r="BU214" s="194"/>
      <c r="BV214" s="194"/>
      <c r="BW214" s="194"/>
      <c r="BX214" s="194"/>
      <c r="BY214" s="194"/>
      <c r="BZ214" s="194"/>
      <c r="CA214" s="194"/>
      <c r="CB214" s="194"/>
      <c r="CC214" s="194"/>
      <c r="CD214" s="194"/>
      <c r="CE214" s="194"/>
      <c r="CF214" s="194"/>
      <c r="CG214" s="194"/>
      <c r="CH214" s="194"/>
      <c r="CI214" s="194"/>
      <c r="CJ214" s="194"/>
      <c r="CK214" s="194"/>
      <c r="CL214" s="194"/>
      <c r="CM214" s="194"/>
      <c r="CN214" s="194"/>
      <c r="CO214" s="194"/>
      <c r="CP214" s="194"/>
      <c r="CQ214" s="194"/>
      <c r="CR214" s="194"/>
      <c r="CS214" s="194"/>
      <c r="CT214" s="194"/>
      <c r="CU214" s="194"/>
      <c r="CV214" s="194"/>
      <c r="CW214" s="194"/>
      <c r="CX214" s="194"/>
      <c r="CY214" s="194"/>
      <c r="CZ214" s="194"/>
      <c r="DA214" s="194"/>
      <c r="DB214" s="194"/>
      <c r="DC214" s="194"/>
      <c r="DD214" s="194"/>
      <c r="DE214" s="194"/>
      <c r="DF214" s="194"/>
      <c r="DG214" s="194"/>
      <c r="DH214" s="194"/>
      <c r="DI214" s="194"/>
      <c r="DJ214" s="194"/>
      <c r="DK214" s="194"/>
      <c r="DL214" s="194"/>
      <c r="DM214" s="194"/>
      <c r="DN214" s="194"/>
      <c r="DO214" s="194"/>
      <c r="DP214" s="194"/>
      <c r="DQ214" s="194"/>
      <c r="DR214" s="194"/>
      <c r="DS214" s="194"/>
      <c r="DT214" s="194"/>
      <c r="DU214" s="194"/>
      <c r="DV214" s="194"/>
      <c r="DW214" s="194"/>
      <c r="DX214" s="194"/>
      <c r="DY214" s="194"/>
      <c r="DZ214" s="194"/>
      <c r="EA214" s="194"/>
      <c r="EB214" s="194"/>
      <c r="EC214" s="194"/>
      <c r="ED214" s="194"/>
      <c r="EE214" s="194"/>
      <c r="EF214" s="194"/>
      <c r="EG214" s="194"/>
      <c r="EH214" s="194"/>
      <c r="EI214" s="194"/>
      <c r="EJ214" s="194"/>
      <c r="EK214" s="194"/>
      <c r="EL214" s="194"/>
      <c r="EM214" s="194"/>
      <c r="EN214" s="194"/>
      <c r="EO214" s="194"/>
      <c r="EP214" s="194"/>
      <c r="EQ214" s="194"/>
      <c r="ER214" s="194"/>
      <c r="ES214" s="194"/>
      <c r="ET214" s="194"/>
      <c r="EU214" s="194"/>
      <c r="EV214" s="194"/>
      <c r="EW214" s="194"/>
      <c r="EX214" s="194"/>
      <c r="EY214" s="194"/>
      <c r="EZ214" s="194"/>
      <c r="FA214" s="194"/>
      <c r="FB214" s="194"/>
      <c r="FC214" s="194"/>
      <c r="FD214" s="194"/>
      <c r="FE214" s="194"/>
      <c r="FF214" s="194"/>
      <c r="FG214" s="194"/>
      <c r="FH214" s="194"/>
      <c r="FI214" s="194"/>
      <c r="FJ214" s="194"/>
      <c r="FK214" s="194"/>
      <c r="FL214" s="194"/>
      <c r="FM214" s="194"/>
      <c r="FN214" s="194"/>
      <c r="FO214" s="194"/>
      <c r="FP214" s="194"/>
      <c r="FQ214" s="194"/>
      <c r="FR214" s="194"/>
      <c r="FS214" s="194"/>
      <c r="FT214" s="194"/>
      <c r="FU214" s="194"/>
      <c r="FV214" s="194"/>
      <c r="FW214" s="194"/>
      <c r="FX214" s="194"/>
      <c r="FY214" s="194"/>
      <c r="FZ214" s="194"/>
      <c r="GA214" s="194"/>
      <c r="GB214" s="194"/>
      <c r="GC214" s="194"/>
      <c r="GD214" s="194"/>
      <c r="GE214" s="194"/>
      <c r="GF214" s="194"/>
      <c r="GG214" s="194"/>
      <c r="GH214" s="194"/>
      <c r="GI214" s="194"/>
      <c r="GJ214" s="194"/>
      <c r="GK214" s="194"/>
      <c r="GL214" s="194"/>
      <c r="GM214" s="194"/>
      <c r="GN214" s="194"/>
      <c r="GO214" s="194"/>
      <c r="GP214" s="194"/>
      <c r="GQ214" s="194"/>
      <c r="GR214" s="194"/>
      <c r="GS214" s="194"/>
      <c r="GT214" s="194"/>
      <c r="GU214" s="194"/>
      <c r="GV214" s="194"/>
      <c r="GW214" s="194"/>
      <c r="GX214" s="194"/>
      <c r="GY214" s="194"/>
      <c r="GZ214" s="194"/>
      <c r="HA214" s="194"/>
      <c r="HB214" s="194"/>
      <c r="HC214" s="194"/>
      <c r="HD214" s="194"/>
      <c r="HE214" s="194"/>
      <c r="HF214" s="194"/>
      <c r="HG214" s="194"/>
      <c r="HH214" s="194"/>
      <c r="HI214" s="194"/>
      <c r="HJ214" s="194"/>
      <c r="HK214" s="194"/>
      <c r="HL214" s="194"/>
      <c r="HM214" s="194"/>
      <c r="HN214" s="194"/>
      <c r="HO214" s="194"/>
      <c r="HP214" s="194"/>
      <c r="HQ214" s="194"/>
      <c r="HR214" s="194"/>
    </row>
    <row r="215" spans="1:243" s="195" customFormat="1" ht="12.75" customHeight="1">
      <c r="A215" s="97" t="s">
        <v>2325</v>
      </c>
      <c r="B215" s="117" t="s">
        <v>2326</v>
      </c>
      <c r="C215" s="139" t="s">
        <v>2327</v>
      </c>
      <c r="D215" s="60">
        <v>89.7</v>
      </c>
      <c r="E215" s="60">
        <v>292.31</v>
      </c>
      <c r="F215" s="60">
        <v>13.79</v>
      </c>
      <c r="G215" s="60">
        <v>0</v>
      </c>
      <c r="H215" s="60">
        <v>0</v>
      </c>
      <c r="I215" s="60">
        <v>0</v>
      </c>
      <c r="J215" s="60">
        <v>0</v>
      </c>
      <c r="K215" s="60">
        <f t="shared" si="204"/>
        <v>0</v>
      </c>
      <c r="L215" s="60">
        <f t="shared" si="205"/>
        <v>0</v>
      </c>
      <c r="M215" s="60">
        <f t="shared" si="206"/>
        <v>0</v>
      </c>
      <c r="N215" s="60">
        <f t="shared" si="207"/>
        <v>0</v>
      </c>
      <c r="O215" s="60">
        <f t="shared" si="208"/>
        <v>0</v>
      </c>
      <c r="P215" s="60">
        <f t="shared" si="209"/>
        <v>395.8</v>
      </c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4"/>
      <c r="AK215" s="194"/>
      <c r="AL215" s="194"/>
      <c r="AM215" s="194"/>
      <c r="AN215" s="194"/>
      <c r="AO215" s="194"/>
      <c r="AP215" s="194"/>
      <c r="AQ215" s="194"/>
      <c r="AR215" s="194"/>
      <c r="AS215" s="194"/>
      <c r="AT215" s="194"/>
      <c r="AU215" s="194"/>
      <c r="AV215" s="194"/>
      <c r="AW215" s="194"/>
      <c r="AX215" s="194"/>
      <c r="AY215" s="194"/>
      <c r="AZ215" s="194"/>
      <c r="BA215" s="194"/>
      <c r="BB215" s="194"/>
      <c r="BC215" s="194"/>
      <c r="BD215" s="194"/>
      <c r="BE215" s="194"/>
      <c r="BF215" s="194"/>
      <c r="BG215" s="194"/>
      <c r="BH215" s="194"/>
      <c r="BI215" s="194"/>
      <c r="BJ215" s="194"/>
      <c r="BK215" s="194"/>
      <c r="BL215" s="194"/>
      <c r="BM215" s="194"/>
      <c r="BN215" s="194"/>
      <c r="BO215" s="194"/>
      <c r="BP215" s="194"/>
      <c r="BQ215" s="194"/>
      <c r="BR215" s="194"/>
      <c r="BS215" s="194"/>
      <c r="BT215" s="194"/>
      <c r="BU215" s="194"/>
      <c r="BV215" s="194"/>
      <c r="BW215" s="194"/>
      <c r="BX215" s="194"/>
      <c r="BY215" s="194"/>
      <c r="BZ215" s="194"/>
      <c r="CA215" s="194"/>
      <c r="CB215" s="194"/>
      <c r="CC215" s="194"/>
      <c r="CD215" s="194"/>
      <c r="CE215" s="194"/>
      <c r="CF215" s="194"/>
      <c r="CG215" s="194"/>
      <c r="CH215" s="194"/>
      <c r="CI215" s="194"/>
      <c r="CJ215" s="194"/>
      <c r="CK215" s="194"/>
      <c r="CL215" s="194"/>
      <c r="CM215" s="194"/>
      <c r="CN215" s="194"/>
      <c r="CO215" s="194"/>
      <c r="CP215" s="194"/>
      <c r="CQ215" s="194"/>
      <c r="CR215" s="194"/>
      <c r="CS215" s="194"/>
      <c r="CT215" s="194"/>
      <c r="CU215" s="194"/>
      <c r="CV215" s="194"/>
      <c r="CW215" s="194"/>
      <c r="CX215" s="194"/>
      <c r="CY215" s="194"/>
      <c r="CZ215" s="194"/>
      <c r="DA215" s="194"/>
      <c r="DB215" s="194"/>
      <c r="DC215" s="194"/>
      <c r="DD215" s="194"/>
      <c r="DE215" s="194"/>
      <c r="DF215" s="194"/>
      <c r="DG215" s="194"/>
      <c r="DH215" s="194"/>
      <c r="DI215" s="194"/>
      <c r="DJ215" s="194"/>
      <c r="DK215" s="194"/>
      <c r="DL215" s="194"/>
      <c r="DM215" s="194"/>
      <c r="DN215" s="194"/>
      <c r="DO215" s="194"/>
      <c r="DP215" s="194"/>
      <c r="DQ215" s="194"/>
      <c r="DR215" s="194"/>
      <c r="DS215" s="194"/>
      <c r="DT215" s="194"/>
      <c r="DU215" s="194"/>
      <c r="DV215" s="194"/>
      <c r="DW215" s="194"/>
      <c r="DX215" s="194"/>
      <c r="DY215" s="194"/>
      <c r="DZ215" s="194"/>
      <c r="EA215" s="194"/>
      <c r="EB215" s="194"/>
      <c r="EC215" s="194"/>
      <c r="ED215" s="194"/>
      <c r="EE215" s="194"/>
      <c r="EF215" s="194"/>
      <c r="EG215" s="194"/>
      <c r="EH215" s="194"/>
      <c r="EI215" s="194"/>
      <c r="EJ215" s="194"/>
      <c r="EK215" s="194"/>
      <c r="EL215" s="194"/>
      <c r="EM215" s="194"/>
      <c r="EN215" s="194"/>
      <c r="EO215" s="194"/>
      <c r="EP215" s="194"/>
      <c r="EQ215" s="194"/>
      <c r="ER215" s="194"/>
      <c r="ES215" s="194"/>
      <c r="ET215" s="194"/>
      <c r="EU215" s="194"/>
      <c r="EV215" s="194"/>
      <c r="EW215" s="194"/>
      <c r="EX215" s="194"/>
      <c r="EY215" s="194"/>
      <c r="EZ215" s="194"/>
      <c r="FA215" s="194"/>
      <c r="FB215" s="194"/>
      <c r="FC215" s="194"/>
      <c r="FD215" s="194"/>
      <c r="FE215" s="194"/>
      <c r="FF215" s="194"/>
      <c r="FG215" s="194"/>
      <c r="FH215" s="194"/>
      <c r="FI215" s="194"/>
      <c r="FJ215" s="194"/>
      <c r="FK215" s="194"/>
      <c r="FL215" s="194"/>
      <c r="FM215" s="194"/>
      <c r="FN215" s="194"/>
      <c r="FO215" s="194"/>
      <c r="FP215" s="194"/>
      <c r="FQ215" s="194"/>
      <c r="FR215" s="194"/>
      <c r="FS215" s="194"/>
      <c r="FT215" s="194"/>
      <c r="FU215" s="194"/>
      <c r="FV215" s="194"/>
      <c r="FW215" s="194"/>
      <c r="FX215" s="194"/>
      <c r="FY215" s="194"/>
      <c r="FZ215" s="194"/>
      <c r="GA215" s="194"/>
      <c r="GB215" s="194"/>
      <c r="GC215" s="194"/>
      <c r="GD215" s="194"/>
      <c r="GE215" s="194"/>
      <c r="GF215" s="194"/>
      <c r="GG215" s="194"/>
      <c r="GH215" s="194"/>
      <c r="GI215" s="194"/>
      <c r="GJ215" s="194"/>
      <c r="GK215" s="194"/>
      <c r="GL215" s="194"/>
      <c r="GM215" s="194"/>
      <c r="GN215" s="194"/>
      <c r="GO215" s="194"/>
      <c r="GP215" s="194"/>
      <c r="GQ215" s="194"/>
      <c r="GR215" s="194"/>
      <c r="GS215" s="194"/>
      <c r="GT215" s="194"/>
      <c r="GU215" s="194"/>
      <c r="GV215" s="194"/>
      <c r="GW215" s="194"/>
      <c r="GX215" s="194"/>
      <c r="GY215" s="194"/>
      <c r="GZ215" s="194"/>
      <c r="HA215" s="194"/>
      <c r="HB215" s="194"/>
      <c r="HC215" s="194"/>
      <c r="HD215" s="194"/>
      <c r="HE215" s="194"/>
      <c r="HF215" s="194"/>
      <c r="HG215" s="194"/>
      <c r="HH215" s="194"/>
      <c r="HI215" s="194"/>
      <c r="HJ215" s="194"/>
      <c r="HK215" s="194"/>
      <c r="HL215" s="194"/>
      <c r="HM215" s="194"/>
      <c r="HN215" s="194"/>
      <c r="HO215" s="194"/>
      <c r="HP215" s="194"/>
      <c r="HQ215" s="194"/>
      <c r="HR215" s="194"/>
    </row>
    <row r="216" spans="1:243" s="195" customFormat="1" ht="12.75" customHeight="1">
      <c r="A216" s="97" t="s">
        <v>2328</v>
      </c>
      <c r="B216" s="117" t="s">
        <v>2329</v>
      </c>
      <c r="C216" s="139" t="s">
        <v>2330</v>
      </c>
      <c r="D216" s="60">
        <v>139.35</v>
      </c>
      <c r="E216" s="60">
        <v>43.58</v>
      </c>
      <c r="F216" s="60">
        <v>20.77</v>
      </c>
      <c r="G216" s="60">
        <v>0</v>
      </c>
      <c r="H216" s="60">
        <v>0</v>
      </c>
      <c r="I216" s="60">
        <v>0</v>
      </c>
      <c r="J216" s="60">
        <v>0</v>
      </c>
      <c r="K216" s="60">
        <f t="shared" si="204"/>
        <v>0</v>
      </c>
      <c r="L216" s="60">
        <f t="shared" si="205"/>
        <v>0</v>
      </c>
      <c r="M216" s="60">
        <f t="shared" si="206"/>
        <v>0</v>
      </c>
      <c r="N216" s="60">
        <f t="shared" si="207"/>
        <v>0</v>
      </c>
      <c r="O216" s="60">
        <f t="shared" si="208"/>
        <v>0</v>
      </c>
      <c r="P216" s="60">
        <f t="shared" si="209"/>
        <v>203.70000000000002</v>
      </c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  <c r="AF216" s="194"/>
      <c r="AG216" s="194"/>
      <c r="AH216" s="194"/>
      <c r="AI216" s="194"/>
      <c r="AJ216" s="194"/>
      <c r="AK216" s="194"/>
      <c r="AL216" s="194"/>
      <c r="AM216" s="194"/>
      <c r="AN216" s="194"/>
      <c r="AO216" s="194"/>
      <c r="AP216" s="194"/>
      <c r="AQ216" s="194"/>
      <c r="AR216" s="194"/>
      <c r="AS216" s="194"/>
      <c r="AT216" s="194"/>
      <c r="AU216" s="194"/>
      <c r="AV216" s="194"/>
      <c r="AW216" s="194"/>
      <c r="AX216" s="194"/>
      <c r="AY216" s="194"/>
      <c r="AZ216" s="194"/>
      <c r="BA216" s="194"/>
      <c r="BB216" s="194"/>
      <c r="BC216" s="194"/>
      <c r="BD216" s="194"/>
      <c r="BE216" s="194"/>
      <c r="BF216" s="194"/>
      <c r="BG216" s="194"/>
      <c r="BH216" s="194"/>
      <c r="BI216" s="194"/>
      <c r="BJ216" s="194"/>
      <c r="BK216" s="194"/>
      <c r="BL216" s="194"/>
      <c r="BM216" s="194"/>
      <c r="BN216" s="194"/>
      <c r="BO216" s="194"/>
      <c r="BP216" s="194"/>
      <c r="BQ216" s="194"/>
      <c r="BR216" s="194"/>
      <c r="BS216" s="194"/>
      <c r="BT216" s="194"/>
      <c r="BU216" s="194"/>
      <c r="BV216" s="194"/>
      <c r="BW216" s="194"/>
      <c r="BX216" s="194"/>
      <c r="BY216" s="194"/>
      <c r="BZ216" s="194"/>
      <c r="CA216" s="194"/>
      <c r="CB216" s="194"/>
      <c r="CC216" s="194"/>
      <c r="CD216" s="194"/>
      <c r="CE216" s="194"/>
      <c r="CF216" s="194"/>
      <c r="CG216" s="194"/>
      <c r="CH216" s="194"/>
      <c r="CI216" s="194"/>
      <c r="CJ216" s="194"/>
      <c r="CK216" s="194"/>
      <c r="CL216" s="194"/>
      <c r="CM216" s="194"/>
      <c r="CN216" s="194"/>
      <c r="CO216" s="194"/>
      <c r="CP216" s="194"/>
      <c r="CQ216" s="194"/>
      <c r="CR216" s="194"/>
      <c r="CS216" s="194"/>
      <c r="CT216" s="194"/>
      <c r="CU216" s="194"/>
      <c r="CV216" s="194"/>
      <c r="CW216" s="194"/>
      <c r="CX216" s="194"/>
      <c r="CY216" s="194"/>
      <c r="CZ216" s="194"/>
      <c r="DA216" s="194"/>
      <c r="DB216" s="194"/>
      <c r="DC216" s="194"/>
      <c r="DD216" s="194"/>
      <c r="DE216" s="194"/>
      <c r="DF216" s="194"/>
      <c r="DG216" s="194"/>
      <c r="DH216" s="194"/>
      <c r="DI216" s="194"/>
      <c r="DJ216" s="194"/>
      <c r="DK216" s="194"/>
      <c r="DL216" s="194"/>
      <c r="DM216" s="194"/>
      <c r="DN216" s="194"/>
      <c r="DO216" s="194"/>
      <c r="DP216" s="194"/>
      <c r="DQ216" s="194"/>
      <c r="DR216" s="194"/>
      <c r="DS216" s="194"/>
      <c r="DT216" s="194"/>
      <c r="DU216" s="194"/>
      <c r="DV216" s="194"/>
      <c r="DW216" s="194"/>
      <c r="DX216" s="194"/>
      <c r="DY216" s="194"/>
      <c r="DZ216" s="194"/>
      <c r="EA216" s="194"/>
      <c r="EB216" s="194"/>
      <c r="EC216" s="194"/>
      <c r="ED216" s="194"/>
      <c r="EE216" s="194"/>
      <c r="EF216" s="194"/>
      <c r="EG216" s="194"/>
      <c r="EH216" s="194"/>
      <c r="EI216" s="194"/>
      <c r="EJ216" s="194"/>
      <c r="EK216" s="194"/>
      <c r="EL216" s="194"/>
      <c r="EM216" s="194"/>
      <c r="EN216" s="194"/>
      <c r="EO216" s="194"/>
      <c r="EP216" s="194"/>
      <c r="EQ216" s="194"/>
      <c r="ER216" s="194"/>
      <c r="ES216" s="194"/>
      <c r="ET216" s="194"/>
      <c r="EU216" s="194"/>
      <c r="EV216" s="194"/>
      <c r="EW216" s="194"/>
      <c r="EX216" s="194"/>
      <c r="EY216" s="194"/>
      <c r="EZ216" s="194"/>
      <c r="FA216" s="194"/>
      <c r="FB216" s="194"/>
      <c r="FC216" s="194"/>
      <c r="FD216" s="194"/>
      <c r="FE216" s="194"/>
      <c r="FF216" s="194"/>
      <c r="FG216" s="194"/>
      <c r="FH216" s="194"/>
      <c r="FI216" s="194"/>
      <c r="FJ216" s="194"/>
      <c r="FK216" s="194"/>
      <c r="FL216" s="194"/>
      <c r="FM216" s="194"/>
      <c r="FN216" s="194"/>
      <c r="FO216" s="194"/>
      <c r="FP216" s="194"/>
      <c r="FQ216" s="194"/>
      <c r="FR216" s="194"/>
      <c r="FS216" s="194"/>
      <c r="FT216" s="194"/>
      <c r="FU216" s="194"/>
      <c r="FV216" s="194"/>
      <c r="FW216" s="194"/>
      <c r="FX216" s="194"/>
      <c r="FY216" s="194"/>
      <c r="FZ216" s="194"/>
      <c r="GA216" s="194"/>
      <c r="GB216" s="194"/>
      <c r="GC216" s="194"/>
      <c r="GD216" s="194"/>
      <c r="GE216" s="194"/>
      <c r="GF216" s="194"/>
      <c r="GG216" s="194"/>
      <c r="GH216" s="194"/>
      <c r="GI216" s="194"/>
      <c r="GJ216" s="194"/>
      <c r="GK216" s="194"/>
      <c r="GL216" s="194"/>
      <c r="GM216" s="194"/>
      <c r="GN216" s="194"/>
      <c r="GO216" s="194"/>
      <c r="GP216" s="194"/>
      <c r="GQ216" s="194"/>
      <c r="GR216" s="194"/>
      <c r="GS216" s="194"/>
      <c r="GT216" s="194"/>
      <c r="GU216" s="194"/>
      <c r="GV216" s="194"/>
      <c r="GW216" s="194"/>
      <c r="GX216" s="194"/>
      <c r="GY216" s="194"/>
      <c r="GZ216" s="194"/>
      <c r="HA216" s="194"/>
      <c r="HB216" s="194"/>
      <c r="HC216" s="194"/>
      <c r="HD216" s="194"/>
      <c r="HE216" s="194"/>
      <c r="HF216" s="194"/>
      <c r="HG216" s="194"/>
      <c r="HH216" s="194"/>
      <c r="HI216" s="194"/>
      <c r="HJ216" s="194"/>
      <c r="HK216" s="194"/>
      <c r="HL216" s="194"/>
      <c r="HM216" s="194"/>
      <c r="HN216" s="194"/>
      <c r="HO216" s="194"/>
      <c r="HP216" s="194"/>
      <c r="HQ216" s="194"/>
      <c r="HR216" s="194"/>
    </row>
    <row r="217" spans="1:243" s="195" customFormat="1" ht="12.75" customHeight="1">
      <c r="A217" s="97" t="s">
        <v>2331</v>
      </c>
      <c r="B217" s="117" t="s">
        <v>284</v>
      </c>
      <c r="C217" s="139" t="s">
        <v>283</v>
      </c>
      <c r="D217" s="60">
        <v>302.18</v>
      </c>
      <c r="E217" s="60">
        <v>375.29</v>
      </c>
      <c r="F217" s="60">
        <v>688.12</v>
      </c>
      <c r="G217" s="60">
        <v>565.61</v>
      </c>
      <c r="H217" s="60">
        <v>356.15</v>
      </c>
      <c r="I217" s="60">
        <v>398.69</v>
      </c>
      <c r="J217" s="60">
        <v>566.34</v>
      </c>
      <c r="K217" s="60">
        <f t="shared" si="204"/>
        <v>440.39333333333326</v>
      </c>
      <c r="L217" s="60">
        <f t="shared" si="205"/>
        <v>468.47444444444437</v>
      </c>
      <c r="M217" s="60">
        <f t="shared" si="206"/>
        <v>491.73592592592587</v>
      </c>
      <c r="N217" s="60">
        <f t="shared" si="207"/>
        <v>466.86790123456785</v>
      </c>
      <c r="O217" s="60">
        <f t="shared" si="208"/>
        <v>475.69275720164597</v>
      </c>
      <c r="P217" s="60">
        <f t="shared" si="209"/>
        <v>5595.5443621399181</v>
      </c>
      <c r="Q217" s="194"/>
      <c r="R217" s="194"/>
      <c r="S217" s="194"/>
      <c r="T217" s="194"/>
      <c r="U217" s="194"/>
      <c r="V217" s="194"/>
      <c r="W217" s="194"/>
      <c r="X217" s="194"/>
      <c r="Y217" s="194"/>
      <c r="Z217" s="194"/>
      <c r="AA217" s="194"/>
      <c r="AB217" s="194"/>
      <c r="AC217" s="194"/>
      <c r="AD217" s="194"/>
      <c r="AE217" s="194"/>
      <c r="AF217" s="194"/>
      <c r="AG217" s="194"/>
      <c r="AH217" s="194"/>
      <c r="AI217" s="194"/>
      <c r="AJ217" s="194"/>
      <c r="AK217" s="194"/>
      <c r="AL217" s="194"/>
      <c r="AM217" s="194"/>
      <c r="AN217" s="194"/>
      <c r="AO217" s="194"/>
      <c r="AP217" s="194"/>
      <c r="AQ217" s="194"/>
      <c r="AR217" s="194"/>
      <c r="AS217" s="194"/>
      <c r="AT217" s="194"/>
      <c r="AU217" s="194"/>
      <c r="AV217" s="194"/>
      <c r="AW217" s="194"/>
      <c r="AX217" s="194"/>
      <c r="AY217" s="194"/>
      <c r="AZ217" s="194"/>
      <c r="BA217" s="194"/>
      <c r="BB217" s="194"/>
      <c r="BC217" s="194"/>
      <c r="BD217" s="194"/>
      <c r="BE217" s="194"/>
      <c r="BF217" s="194"/>
      <c r="BG217" s="194"/>
      <c r="BH217" s="194"/>
      <c r="BI217" s="194"/>
      <c r="BJ217" s="194"/>
      <c r="BK217" s="194"/>
      <c r="BL217" s="194"/>
      <c r="BM217" s="194"/>
      <c r="BN217" s="194"/>
      <c r="BO217" s="194"/>
      <c r="BP217" s="194"/>
      <c r="BQ217" s="194"/>
      <c r="BR217" s="194"/>
      <c r="BS217" s="194"/>
      <c r="BT217" s="194"/>
      <c r="BU217" s="194"/>
      <c r="BV217" s="194"/>
      <c r="BW217" s="194"/>
      <c r="BX217" s="194"/>
      <c r="BY217" s="194"/>
      <c r="BZ217" s="194"/>
      <c r="CA217" s="194"/>
      <c r="CB217" s="194"/>
      <c r="CC217" s="194"/>
      <c r="CD217" s="194"/>
      <c r="CE217" s="194"/>
      <c r="CF217" s="194"/>
      <c r="CG217" s="194"/>
      <c r="CH217" s="194"/>
      <c r="CI217" s="194"/>
      <c r="CJ217" s="194"/>
      <c r="CK217" s="194"/>
      <c r="CL217" s="194"/>
      <c r="CM217" s="194"/>
      <c r="CN217" s="194"/>
      <c r="CO217" s="194"/>
      <c r="CP217" s="194"/>
      <c r="CQ217" s="194"/>
      <c r="CR217" s="194"/>
      <c r="CS217" s="194"/>
      <c r="CT217" s="194"/>
      <c r="CU217" s="194"/>
      <c r="CV217" s="194"/>
      <c r="CW217" s="194"/>
      <c r="CX217" s="194"/>
      <c r="CY217" s="194"/>
      <c r="CZ217" s="194"/>
      <c r="DA217" s="194"/>
      <c r="DB217" s="194"/>
      <c r="DC217" s="194"/>
      <c r="DD217" s="194"/>
      <c r="DE217" s="194"/>
      <c r="DF217" s="194"/>
      <c r="DG217" s="194"/>
      <c r="DH217" s="194"/>
      <c r="DI217" s="194"/>
      <c r="DJ217" s="194"/>
      <c r="DK217" s="194"/>
      <c r="DL217" s="194"/>
      <c r="DM217" s="194"/>
      <c r="DN217" s="194"/>
      <c r="DO217" s="194"/>
      <c r="DP217" s="194"/>
      <c r="DQ217" s="194"/>
      <c r="DR217" s="194"/>
      <c r="DS217" s="194"/>
      <c r="DT217" s="194"/>
      <c r="DU217" s="194"/>
      <c r="DV217" s="194"/>
      <c r="DW217" s="194"/>
      <c r="DX217" s="194"/>
      <c r="DY217" s="194"/>
      <c r="DZ217" s="194"/>
      <c r="EA217" s="194"/>
      <c r="EB217" s="194"/>
      <c r="EC217" s="194"/>
      <c r="ED217" s="194"/>
      <c r="EE217" s="194"/>
      <c r="EF217" s="194"/>
      <c r="EG217" s="194"/>
      <c r="EH217" s="194"/>
      <c r="EI217" s="194"/>
      <c r="EJ217" s="194"/>
      <c r="EK217" s="194"/>
      <c r="EL217" s="194"/>
      <c r="EM217" s="194"/>
      <c r="EN217" s="194"/>
      <c r="EO217" s="194"/>
      <c r="EP217" s="194"/>
      <c r="EQ217" s="194"/>
      <c r="ER217" s="194"/>
      <c r="ES217" s="194"/>
      <c r="ET217" s="194"/>
      <c r="EU217" s="194"/>
      <c r="EV217" s="194"/>
      <c r="EW217" s="194"/>
      <c r="EX217" s="194"/>
      <c r="EY217" s="194"/>
      <c r="EZ217" s="194"/>
      <c r="FA217" s="194"/>
      <c r="FB217" s="194"/>
      <c r="FC217" s="194"/>
      <c r="FD217" s="194"/>
      <c r="FE217" s="194"/>
      <c r="FF217" s="194"/>
      <c r="FG217" s="194"/>
      <c r="FH217" s="194"/>
      <c r="FI217" s="194"/>
      <c r="FJ217" s="194"/>
      <c r="FK217" s="194"/>
      <c r="FL217" s="194"/>
      <c r="FM217" s="194"/>
      <c r="FN217" s="194"/>
      <c r="FO217" s="194"/>
      <c r="FP217" s="194"/>
      <c r="FQ217" s="194"/>
      <c r="FR217" s="194"/>
      <c r="FS217" s="194"/>
      <c r="FT217" s="194"/>
      <c r="FU217" s="194"/>
      <c r="FV217" s="194"/>
      <c r="FW217" s="194"/>
      <c r="FX217" s="194"/>
      <c r="FY217" s="194"/>
      <c r="FZ217" s="194"/>
      <c r="GA217" s="194"/>
      <c r="GB217" s="194"/>
      <c r="GC217" s="194"/>
      <c r="GD217" s="194"/>
      <c r="GE217" s="194"/>
      <c r="GF217" s="194"/>
      <c r="GG217" s="194"/>
      <c r="GH217" s="194"/>
      <c r="GI217" s="194"/>
      <c r="GJ217" s="194"/>
      <c r="GK217" s="194"/>
      <c r="GL217" s="194"/>
      <c r="GM217" s="194"/>
      <c r="GN217" s="194"/>
      <c r="GO217" s="194"/>
      <c r="GP217" s="194"/>
      <c r="GQ217" s="194"/>
      <c r="GR217" s="194"/>
      <c r="GS217" s="194"/>
      <c r="GT217" s="194"/>
      <c r="GU217" s="194"/>
      <c r="GV217" s="194"/>
      <c r="GW217" s="194"/>
      <c r="GX217" s="194"/>
      <c r="GY217" s="194"/>
      <c r="GZ217" s="194"/>
      <c r="HA217" s="194"/>
      <c r="HB217" s="194"/>
      <c r="HC217" s="194"/>
      <c r="HD217" s="194"/>
      <c r="HE217" s="194"/>
      <c r="HF217" s="194"/>
      <c r="HG217" s="194"/>
      <c r="HH217" s="194"/>
      <c r="HI217" s="194"/>
      <c r="HJ217" s="194"/>
      <c r="HK217" s="194"/>
      <c r="HL217" s="194"/>
      <c r="HM217" s="194"/>
      <c r="HN217" s="194"/>
      <c r="HO217" s="194"/>
      <c r="HP217" s="194"/>
      <c r="HQ217" s="194"/>
      <c r="HR217" s="194"/>
    </row>
    <row r="218" spans="1:243" s="195" customFormat="1" ht="12.75" customHeight="1">
      <c r="A218" s="97" t="s">
        <v>2332</v>
      </c>
      <c r="B218" s="117" t="s">
        <v>302</v>
      </c>
      <c r="C218" s="139" t="s">
        <v>301</v>
      </c>
      <c r="D218" s="60">
        <v>2393.31</v>
      </c>
      <c r="E218" s="60">
        <v>1780.67</v>
      </c>
      <c r="F218" s="60">
        <v>2039.63</v>
      </c>
      <c r="G218" s="60">
        <v>1596.52</v>
      </c>
      <c r="H218" s="60">
        <v>1356.89</v>
      </c>
      <c r="I218" s="60">
        <v>1168.27</v>
      </c>
      <c r="J218" s="60">
        <v>1002.02</v>
      </c>
      <c r="K218" s="60">
        <f t="shared" si="204"/>
        <v>1175.7266666666667</v>
      </c>
      <c r="L218" s="60">
        <f t="shared" si="205"/>
        <v>1115.3388888888887</v>
      </c>
      <c r="M218" s="60">
        <f t="shared" si="206"/>
        <v>1097.6951851851852</v>
      </c>
      <c r="N218" s="60">
        <f t="shared" si="207"/>
        <v>1129.5869135802468</v>
      </c>
      <c r="O218" s="60">
        <f t="shared" si="208"/>
        <v>1114.2069958847735</v>
      </c>
      <c r="P218" s="60">
        <f t="shared" si="209"/>
        <v>16969.864650205764</v>
      </c>
      <c r="Q218" s="194"/>
      <c r="R218" s="194"/>
      <c r="S218" s="194"/>
      <c r="T218" s="194"/>
      <c r="U218" s="194"/>
      <c r="V218" s="194"/>
      <c r="W218" s="194"/>
      <c r="X218" s="194"/>
      <c r="Y218" s="194"/>
      <c r="Z218" s="194"/>
      <c r="AA218" s="194"/>
      <c r="AB218" s="194"/>
      <c r="AC218" s="194"/>
      <c r="AD218" s="194"/>
      <c r="AE218" s="194"/>
      <c r="AF218" s="194"/>
      <c r="AG218" s="194"/>
      <c r="AH218" s="194"/>
      <c r="AI218" s="194"/>
      <c r="AJ218" s="194"/>
      <c r="AK218" s="194"/>
      <c r="AL218" s="194"/>
      <c r="AM218" s="194"/>
      <c r="AN218" s="194"/>
      <c r="AO218" s="194"/>
      <c r="AP218" s="194"/>
      <c r="AQ218" s="194"/>
      <c r="AR218" s="194"/>
      <c r="AS218" s="194"/>
      <c r="AT218" s="194"/>
      <c r="AU218" s="194"/>
      <c r="AV218" s="194"/>
      <c r="AW218" s="194"/>
      <c r="AX218" s="194"/>
      <c r="AY218" s="194"/>
      <c r="AZ218" s="194"/>
      <c r="BA218" s="194"/>
      <c r="BB218" s="194"/>
      <c r="BC218" s="194"/>
      <c r="BD218" s="194"/>
      <c r="BE218" s="194"/>
      <c r="BF218" s="194"/>
      <c r="BG218" s="194"/>
      <c r="BH218" s="194"/>
      <c r="BI218" s="194"/>
      <c r="BJ218" s="194"/>
      <c r="BK218" s="194"/>
      <c r="BL218" s="194"/>
      <c r="BM218" s="194"/>
      <c r="BN218" s="194"/>
      <c r="BO218" s="194"/>
      <c r="BP218" s="194"/>
      <c r="BQ218" s="194"/>
      <c r="BR218" s="194"/>
      <c r="BS218" s="194"/>
      <c r="BT218" s="194"/>
      <c r="BU218" s="194"/>
      <c r="BV218" s="194"/>
      <c r="BW218" s="194"/>
      <c r="BX218" s="194"/>
      <c r="BY218" s="194"/>
      <c r="BZ218" s="194"/>
      <c r="CA218" s="194"/>
      <c r="CB218" s="194"/>
      <c r="CC218" s="194"/>
      <c r="CD218" s="194"/>
      <c r="CE218" s="194"/>
      <c r="CF218" s="194"/>
      <c r="CG218" s="194"/>
      <c r="CH218" s="194"/>
      <c r="CI218" s="194"/>
      <c r="CJ218" s="194"/>
      <c r="CK218" s="194"/>
      <c r="CL218" s="194"/>
      <c r="CM218" s="194"/>
      <c r="CN218" s="194"/>
      <c r="CO218" s="194"/>
      <c r="CP218" s="194"/>
      <c r="CQ218" s="194"/>
      <c r="CR218" s="194"/>
      <c r="CS218" s="194"/>
      <c r="CT218" s="194"/>
      <c r="CU218" s="194"/>
      <c r="CV218" s="194"/>
      <c r="CW218" s="194"/>
      <c r="CX218" s="194"/>
      <c r="CY218" s="194"/>
      <c r="CZ218" s="194"/>
      <c r="DA218" s="194"/>
      <c r="DB218" s="194"/>
      <c r="DC218" s="194"/>
      <c r="DD218" s="194"/>
      <c r="DE218" s="194"/>
      <c r="DF218" s="194"/>
      <c r="DG218" s="194"/>
      <c r="DH218" s="194"/>
      <c r="DI218" s="194"/>
      <c r="DJ218" s="194"/>
      <c r="DK218" s="194"/>
      <c r="DL218" s="194"/>
      <c r="DM218" s="194"/>
      <c r="DN218" s="194"/>
      <c r="DO218" s="194"/>
      <c r="DP218" s="194"/>
      <c r="DQ218" s="194"/>
      <c r="DR218" s="194"/>
      <c r="DS218" s="194"/>
      <c r="DT218" s="194"/>
      <c r="DU218" s="194"/>
      <c r="DV218" s="194"/>
      <c r="DW218" s="194"/>
      <c r="DX218" s="194"/>
      <c r="DY218" s="194"/>
      <c r="DZ218" s="194"/>
      <c r="EA218" s="194"/>
      <c r="EB218" s="194"/>
      <c r="EC218" s="194"/>
      <c r="ED218" s="194"/>
      <c r="EE218" s="194"/>
      <c r="EF218" s="194"/>
      <c r="EG218" s="194"/>
      <c r="EH218" s="194"/>
      <c r="EI218" s="194"/>
      <c r="EJ218" s="194"/>
      <c r="EK218" s="194"/>
      <c r="EL218" s="194"/>
      <c r="EM218" s="194"/>
      <c r="EN218" s="194"/>
      <c r="EO218" s="194"/>
      <c r="EP218" s="194"/>
      <c r="EQ218" s="194"/>
      <c r="ER218" s="194"/>
      <c r="ES218" s="194"/>
      <c r="ET218" s="194"/>
      <c r="EU218" s="194"/>
      <c r="EV218" s="194"/>
      <c r="EW218" s="194"/>
      <c r="EX218" s="194"/>
      <c r="EY218" s="194"/>
      <c r="EZ218" s="194"/>
      <c r="FA218" s="194"/>
      <c r="FB218" s="194"/>
      <c r="FC218" s="194"/>
      <c r="FD218" s="194"/>
      <c r="FE218" s="194"/>
      <c r="FF218" s="194"/>
      <c r="FG218" s="194"/>
      <c r="FH218" s="194"/>
      <c r="FI218" s="194"/>
      <c r="FJ218" s="194"/>
      <c r="FK218" s="194"/>
      <c r="FL218" s="194"/>
      <c r="FM218" s="194"/>
      <c r="FN218" s="194"/>
      <c r="FO218" s="194"/>
      <c r="FP218" s="194"/>
      <c r="FQ218" s="194"/>
      <c r="FR218" s="194"/>
      <c r="FS218" s="194"/>
      <c r="FT218" s="194"/>
      <c r="FU218" s="194"/>
      <c r="FV218" s="194"/>
      <c r="FW218" s="194"/>
      <c r="FX218" s="194"/>
      <c r="FY218" s="194"/>
      <c r="FZ218" s="194"/>
      <c r="GA218" s="194"/>
      <c r="GB218" s="194"/>
      <c r="GC218" s="194"/>
      <c r="GD218" s="194"/>
      <c r="GE218" s="194"/>
      <c r="GF218" s="194"/>
      <c r="GG218" s="194"/>
      <c r="GH218" s="194"/>
      <c r="GI218" s="194"/>
      <c r="GJ218" s="194"/>
      <c r="GK218" s="194"/>
      <c r="GL218" s="194"/>
      <c r="GM218" s="194"/>
      <c r="GN218" s="194"/>
      <c r="GO218" s="194"/>
      <c r="GP218" s="194"/>
      <c r="GQ218" s="194"/>
      <c r="GR218" s="194"/>
      <c r="GS218" s="194"/>
      <c r="GT218" s="194"/>
      <c r="GU218" s="194"/>
      <c r="GV218" s="194"/>
      <c r="GW218" s="194"/>
      <c r="GX218" s="194"/>
      <c r="GY218" s="194"/>
      <c r="GZ218" s="194"/>
      <c r="HA218" s="194"/>
      <c r="HB218" s="194"/>
      <c r="HC218" s="194"/>
      <c r="HD218" s="194"/>
      <c r="HE218" s="194"/>
      <c r="HF218" s="194"/>
      <c r="HG218" s="194"/>
      <c r="HH218" s="194"/>
      <c r="HI218" s="194"/>
      <c r="HJ218" s="194"/>
      <c r="HK218" s="194"/>
      <c r="HL218" s="194"/>
      <c r="HM218" s="194"/>
      <c r="HN218" s="194"/>
      <c r="HO218" s="194"/>
      <c r="HP218" s="194"/>
      <c r="HQ218" s="194"/>
      <c r="HR218" s="194"/>
    </row>
    <row r="219" spans="1:243" s="194" customFormat="1" ht="12.75" customHeight="1">
      <c r="A219" s="97" t="s">
        <v>2333</v>
      </c>
      <c r="B219" s="117" t="s">
        <v>335</v>
      </c>
      <c r="C219" s="139" t="s">
        <v>334</v>
      </c>
      <c r="D219" s="60">
        <v>500.03</v>
      </c>
      <c r="E219" s="60">
        <v>382.8</v>
      </c>
      <c r="F219" s="60">
        <v>445.49</v>
      </c>
      <c r="G219" s="60">
        <v>362.86</v>
      </c>
      <c r="H219" s="60">
        <v>305.33</v>
      </c>
      <c r="I219" s="60">
        <v>276.24</v>
      </c>
      <c r="J219" s="60">
        <v>247.08</v>
      </c>
      <c r="K219" s="60">
        <f t="shared" si="204"/>
        <v>276.21666666666664</v>
      </c>
      <c r="L219" s="60">
        <f t="shared" si="205"/>
        <v>266.51222222222219</v>
      </c>
      <c r="M219" s="60">
        <f t="shared" si="206"/>
        <v>263.26962962962961</v>
      </c>
      <c r="N219" s="60">
        <f t="shared" si="207"/>
        <v>268.66617283950615</v>
      </c>
      <c r="O219" s="60">
        <f t="shared" si="208"/>
        <v>266.14934156378598</v>
      </c>
      <c r="P219" s="60">
        <f t="shared" si="209"/>
        <v>3860.6440329218103</v>
      </c>
      <c r="HS219" s="195"/>
      <c r="HT219" s="195"/>
      <c r="HU219" s="195"/>
      <c r="HV219" s="195"/>
      <c r="HW219" s="195"/>
      <c r="HX219" s="195"/>
      <c r="HY219" s="195"/>
      <c r="HZ219" s="195"/>
      <c r="IA219" s="195"/>
      <c r="IB219" s="195"/>
      <c r="IC219" s="195"/>
      <c r="ID219" s="195"/>
      <c r="IE219" s="195"/>
      <c r="IF219" s="195"/>
      <c r="IG219" s="195"/>
      <c r="IH219" s="195"/>
      <c r="II219" s="195"/>
    </row>
    <row r="220" spans="1:243" s="194" customFormat="1" ht="12.75" customHeight="1">
      <c r="A220" s="97" t="s">
        <v>2334</v>
      </c>
      <c r="B220" s="117" t="s">
        <v>353</v>
      </c>
      <c r="C220" s="139" t="s">
        <v>352</v>
      </c>
      <c r="D220" s="60">
        <v>1160.76</v>
      </c>
      <c r="E220" s="60">
        <v>1688.06</v>
      </c>
      <c r="F220" s="60">
        <v>1986.23</v>
      </c>
      <c r="G220" s="60">
        <v>996.29</v>
      </c>
      <c r="H220" s="60">
        <v>679.35</v>
      </c>
      <c r="I220" s="60">
        <v>1143.3</v>
      </c>
      <c r="J220" s="60">
        <v>585.17999999999995</v>
      </c>
      <c r="K220" s="60">
        <f t="shared" si="204"/>
        <v>802.61</v>
      </c>
      <c r="L220" s="60">
        <f t="shared" si="205"/>
        <v>843.69666666666672</v>
      </c>
      <c r="M220" s="60">
        <f t="shared" si="206"/>
        <v>743.82888888888886</v>
      </c>
      <c r="N220" s="60">
        <f t="shared" si="207"/>
        <v>796.71185185185186</v>
      </c>
      <c r="O220" s="60">
        <f t="shared" si="208"/>
        <v>794.74580246913581</v>
      </c>
      <c r="P220" s="60">
        <f t="shared" si="209"/>
        <v>12220.763209876544</v>
      </c>
      <c r="HS220" s="195"/>
      <c r="HT220" s="195"/>
      <c r="HU220" s="195"/>
      <c r="HV220" s="195"/>
      <c r="HW220" s="195"/>
      <c r="HX220" s="195"/>
      <c r="HY220" s="195"/>
      <c r="HZ220" s="195"/>
      <c r="IA220" s="195"/>
      <c r="IB220" s="195"/>
      <c r="IC220" s="195"/>
      <c r="ID220" s="195"/>
      <c r="IE220" s="195"/>
      <c r="IF220" s="195"/>
      <c r="IG220" s="195"/>
      <c r="IH220" s="195"/>
      <c r="II220" s="195"/>
    </row>
    <row r="221" spans="1:243" s="194" customFormat="1" ht="12.75" customHeight="1">
      <c r="A221" s="97" t="s">
        <v>2335</v>
      </c>
      <c r="B221" s="117" t="s">
        <v>359</v>
      </c>
      <c r="C221" s="139" t="s">
        <v>358</v>
      </c>
      <c r="D221" s="60">
        <v>67.09</v>
      </c>
      <c r="E221" s="60">
        <v>63.8</v>
      </c>
      <c r="F221" s="60">
        <v>83.31</v>
      </c>
      <c r="G221" s="60">
        <v>73.47</v>
      </c>
      <c r="H221" s="60">
        <v>74.010000000000005</v>
      </c>
      <c r="I221" s="60">
        <v>75.39</v>
      </c>
      <c r="J221" s="60">
        <v>76.64</v>
      </c>
      <c r="K221" s="60">
        <f t="shared" si="204"/>
        <v>75.346666666666678</v>
      </c>
      <c r="L221" s="60">
        <f t="shared" si="205"/>
        <v>75.792222222222222</v>
      </c>
      <c r="M221" s="60">
        <f t="shared" si="206"/>
        <v>75.9262962962963</v>
      </c>
      <c r="N221" s="60">
        <f t="shared" si="207"/>
        <v>75.6883950617284</v>
      </c>
      <c r="O221" s="60">
        <f t="shared" si="208"/>
        <v>75.802304526748969</v>
      </c>
      <c r="P221" s="60">
        <f t="shared" si="209"/>
        <v>892.26588477366249</v>
      </c>
      <c r="HS221" s="195"/>
      <c r="HT221" s="195"/>
      <c r="HU221" s="195"/>
      <c r="HV221" s="195"/>
      <c r="HW221" s="195"/>
      <c r="HX221" s="195"/>
      <c r="HY221" s="195"/>
      <c r="HZ221" s="195"/>
      <c r="IA221" s="195"/>
      <c r="IB221" s="195"/>
      <c r="IC221" s="195"/>
      <c r="ID221" s="195"/>
      <c r="IE221" s="195"/>
      <c r="IF221" s="195"/>
      <c r="IG221" s="195"/>
      <c r="IH221" s="195"/>
      <c r="II221" s="195"/>
    </row>
    <row r="222" spans="1:243" s="194" customFormat="1" ht="12.75" customHeight="1">
      <c r="A222" s="97" t="s">
        <v>2336</v>
      </c>
      <c r="B222" s="97" t="s">
        <v>365</v>
      </c>
      <c r="C222" s="139" t="s">
        <v>364</v>
      </c>
      <c r="D222" s="60">
        <v>652.69000000000005</v>
      </c>
      <c r="E222" s="60">
        <v>1190.02</v>
      </c>
      <c r="F222" s="60">
        <v>750.93</v>
      </c>
      <c r="G222" s="60">
        <v>543.59</v>
      </c>
      <c r="H222" s="60">
        <v>121.2</v>
      </c>
      <c r="I222" s="60">
        <v>91.51</v>
      </c>
      <c r="J222" s="60">
        <v>228.11</v>
      </c>
      <c r="K222" s="60">
        <f t="shared" si="204"/>
        <v>146.94000000000003</v>
      </c>
      <c r="L222" s="60">
        <f t="shared" si="205"/>
        <v>155.52000000000001</v>
      </c>
      <c r="M222" s="60">
        <f t="shared" si="206"/>
        <v>176.85666666666668</v>
      </c>
      <c r="N222" s="60">
        <f t="shared" si="207"/>
        <v>159.77222222222224</v>
      </c>
      <c r="O222" s="60">
        <f t="shared" si="208"/>
        <v>164.04962962962964</v>
      </c>
      <c r="P222" s="60">
        <f t="shared" si="209"/>
        <v>4381.1885185185183</v>
      </c>
      <c r="HS222" s="195"/>
      <c r="HT222" s="195"/>
      <c r="HU222" s="195"/>
      <c r="HV222" s="195"/>
      <c r="HW222" s="195"/>
      <c r="HX222" s="195"/>
      <c r="HY222" s="195"/>
      <c r="HZ222" s="195"/>
      <c r="IA222" s="195"/>
      <c r="IB222" s="195"/>
      <c r="IC222" s="195"/>
      <c r="ID222" s="195"/>
      <c r="IE222" s="195"/>
      <c r="IF222" s="195"/>
      <c r="IG222" s="195"/>
      <c r="IH222" s="195"/>
      <c r="II222" s="195"/>
    </row>
    <row r="223" spans="1:243" s="195" customFormat="1" ht="12.75" customHeight="1">
      <c r="A223" s="97" t="s">
        <v>2339</v>
      </c>
      <c r="B223" s="97" t="s">
        <v>344</v>
      </c>
      <c r="C223" s="139" t="s">
        <v>343</v>
      </c>
      <c r="D223" s="60">
        <v>143.88</v>
      </c>
      <c r="E223" s="60">
        <v>101.83</v>
      </c>
      <c r="F223" s="60">
        <v>103.43</v>
      </c>
      <c r="G223" s="60">
        <v>42.37</v>
      </c>
      <c r="H223" s="60">
        <v>34.69</v>
      </c>
      <c r="I223" s="60">
        <v>30.74</v>
      </c>
      <c r="J223" s="60">
        <v>20.72</v>
      </c>
      <c r="K223" s="60">
        <f t="shared" si="204"/>
        <v>28.716666666666665</v>
      </c>
      <c r="L223" s="60">
        <f t="shared" si="205"/>
        <v>26.725555555555555</v>
      </c>
      <c r="M223" s="60">
        <f t="shared" si="206"/>
        <v>25.387407407407409</v>
      </c>
      <c r="N223" s="60">
        <f t="shared" si="207"/>
        <v>26.943209876543211</v>
      </c>
      <c r="O223" s="60">
        <f t="shared" si="208"/>
        <v>26.352057613168725</v>
      </c>
      <c r="P223" s="60">
        <f t="shared" si="209"/>
        <v>611.78489711934151</v>
      </c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194"/>
      <c r="AN223" s="194"/>
      <c r="AO223" s="194"/>
      <c r="AP223" s="194"/>
      <c r="AQ223" s="194"/>
      <c r="AR223" s="194"/>
      <c r="AS223" s="194"/>
      <c r="AT223" s="194"/>
      <c r="AU223" s="194"/>
      <c r="AV223" s="194"/>
      <c r="AW223" s="194"/>
      <c r="AX223" s="194"/>
      <c r="AY223" s="194"/>
      <c r="AZ223" s="194"/>
      <c r="BA223" s="194"/>
      <c r="BB223" s="194"/>
      <c r="BC223" s="194"/>
      <c r="BD223" s="194"/>
      <c r="BE223" s="194"/>
      <c r="BF223" s="194"/>
      <c r="BG223" s="194"/>
      <c r="BH223" s="194"/>
      <c r="BI223" s="194"/>
      <c r="BJ223" s="194"/>
      <c r="BK223" s="194"/>
      <c r="BL223" s="194"/>
      <c r="BM223" s="194"/>
      <c r="BN223" s="194"/>
      <c r="BO223" s="194"/>
      <c r="BP223" s="194"/>
      <c r="BQ223" s="194"/>
      <c r="BR223" s="194"/>
      <c r="BS223" s="194"/>
      <c r="BT223" s="194"/>
      <c r="BU223" s="194"/>
      <c r="BV223" s="194"/>
      <c r="BW223" s="194"/>
      <c r="BX223" s="194"/>
      <c r="BY223" s="194"/>
      <c r="BZ223" s="194"/>
      <c r="CA223" s="194"/>
      <c r="CB223" s="194"/>
      <c r="CC223" s="194"/>
      <c r="CD223" s="194"/>
      <c r="CE223" s="194"/>
      <c r="CF223" s="194"/>
      <c r="CG223" s="194"/>
      <c r="CH223" s="194"/>
      <c r="CI223" s="194"/>
      <c r="CJ223" s="194"/>
      <c r="CK223" s="194"/>
      <c r="CL223" s="194"/>
      <c r="CM223" s="194"/>
      <c r="CN223" s="194"/>
      <c r="CO223" s="194"/>
      <c r="CP223" s="194"/>
      <c r="CQ223" s="194"/>
      <c r="CR223" s="194"/>
      <c r="CS223" s="194"/>
      <c r="CT223" s="194"/>
      <c r="CU223" s="194"/>
      <c r="CV223" s="194"/>
      <c r="CW223" s="194"/>
      <c r="CX223" s="194"/>
      <c r="CY223" s="194"/>
      <c r="CZ223" s="194"/>
      <c r="DA223" s="194"/>
      <c r="DB223" s="194"/>
      <c r="DC223" s="194"/>
      <c r="DD223" s="194"/>
      <c r="DE223" s="194"/>
      <c r="DF223" s="194"/>
      <c r="DG223" s="194"/>
      <c r="DH223" s="194"/>
      <c r="DI223" s="194"/>
      <c r="DJ223" s="194"/>
      <c r="DK223" s="194"/>
      <c r="DL223" s="194"/>
      <c r="DM223" s="194"/>
      <c r="DN223" s="194"/>
      <c r="DO223" s="194"/>
      <c r="DP223" s="194"/>
      <c r="DQ223" s="194"/>
      <c r="DR223" s="194"/>
      <c r="DS223" s="194"/>
      <c r="DT223" s="194"/>
      <c r="DU223" s="194"/>
      <c r="DV223" s="194"/>
      <c r="DW223" s="194"/>
      <c r="DX223" s="194"/>
      <c r="DY223" s="194"/>
      <c r="DZ223" s="194"/>
      <c r="EA223" s="194"/>
      <c r="EB223" s="194"/>
      <c r="EC223" s="194"/>
      <c r="ED223" s="194"/>
      <c r="EE223" s="194"/>
      <c r="EF223" s="194"/>
      <c r="EG223" s="194"/>
      <c r="EH223" s="194"/>
      <c r="EI223" s="194"/>
      <c r="EJ223" s="194"/>
      <c r="EK223" s="194"/>
      <c r="EL223" s="194"/>
      <c r="EM223" s="194"/>
      <c r="EN223" s="194"/>
      <c r="EO223" s="194"/>
      <c r="EP223" s="194"/>
      <c r="EQ223" s="194"/>
      <c r="ER223" s="194"/>
      <c r="ES223" s="194"/>
      <c r="ET223" s="194"/>
      <c r="EU223" s="194"/>
      <c r="EV223" s="194"/>
      <c r="EW223" s="194"/>
      <c r="EX223" s="194"/>
      <c r="EY223" s="194"/>
      <c r="EZ223" s="194"/>
      <c r="FA223" s="194"/>
      <c r="FB223" s="194"/>
      <c r="FC223" s="194"/>
      <c r="FD223" s="194"/>
      <c r="FE223" s="194"/>
      <c r="FF223" s="194"/>
      <c r="FG223" s="194"/>
      <c r="FH223" s="194"/>
      <c r="FI223" s="194"/>
      <c r="FJ223" s="194"/>
      <c r="FK223" s="194"/>
      <c r="FL223" s="194"/>
      <c r="FM223" s="194"/>
      <c r="FN223" s="194"/>
      <c r="FO223" s="194"/>
      <c r="FP223" s="194"/>
      <c r="FQ223" s="194"/>
      <c r="FR223" s="194"/>
      <c r="FS223" s="194"/>
      <c r="FT223" s="194"/>
      <c r="FU223" s="194"/>
      <c r="FV223" s="194"/>
      <c r="FW223" s="194"/>
      <c r="FX223" s="194"/>
      <c r="FY223" s="194"/>
      <c r="FZ223" s="194"/>
      <c r="GA223" s="194"/>
      <c r="GB223" s="194"/>
      <c r="GC223" s="194"/>
      <c r="GD223" s="194"/>
      <c r="GE223" s="194"/>
      <c r="GF223" s="194"/>
      <c r="GG223" s="194"/>
      <c r="GH223" s="194"/>
      <c r="GI223" s="194"/>
      <c r="GJ223" s="194"/>
      <c r="GK223" s="194"/>
      <c r="GL223" s="194"/>
      <c r="GM223" s="194"/>
      <c r="GN223" s="194"/>
      <c r="GO223" s="194"/>
      <c r="GP223" s="194"/>
      <c r="GQ223" s="194"/>
      <c r="GR223" s="194"/>
      <c r="GS223" s="194"/>
      <c r="GT223" s="194"/>
      <c r="GU223" s="194"/>
      <c r="GV223" s="194"/>
      <c r="GW223" s="194"/>
      <c r="GX223" s="194"/>
      <c r="GY223" s="194"/>
      <c r="GZ223" s="194"/>
      <c r="HA223" s="194"/>
      <c r="HB223" s="194"/>
      <c r="HC223" s="194"/>
      <c r="HD223" s="194"/>
      <c r="HE223" s="194"/>
      <c r="HF223" s="194"/>
      <c r="HG223" s="194"/>
      <c r="HH223" s="194"/>
      <c r="HI223" s="194"/>
      <c r="HJ223" s="194"/>
      <c r="HK223" s="194"/>
      <c r="HL223" s="194"/>
      <c r="HM223" s="194"/>
      <c r="HN223" s="194"/>
      <c r="HO223" s="194"/>
      <c r="HP223" s="194"/>
      <c r="HQ223" s="194"/>
      <c r="HR223" s="194"/>
    </row>
    <row r="224" spans="1:243" s="195" customFormat="1" ht="12.75" customHeight="1">
      <c r="A224" s="97" t="s">
        <v>2340</v>
      </c>
      <c r="B224" s="97" t="s">
        <v>2341</v>
      </c>
      <c r="C224" s="139" t="s">
        <v>310</v>
      </c>
      <c r="D224" s="60">
        <v>635.91</v>
      </c>
      <c r="E224" s="60">
        <v>472.64</v>
      </c>
      <c r="F224" s="60">
        <v>550.82000000000005</v>
      </c>
      <c r="G224" s="60">
        <v>443.95</v>
      </c>
      <c r="H224" s="60">
        <v>370.84</v>
      </c>
      <c r="I224" s="60">
        <v>317.49</v>
      </c>
      <c r="J224" s="60">
        <v>257.29000000000002</v>
      </c>
      <c r="K224" s="60">
        <f>SUM(H224:J224)/3</f>
        <v>315.20666666666665</v>
      </c>
      <c r="L224" s="60">
        <f t="shared" si="205"/>
        <v>296.66222222222223</v>
      </c>
      <c r="M224" s="60">
        <f t="shared" si="206"/>
        <v>289.71962962962965</v>
      </c>
      <c r="N224" s="60">
        <f t="shared" si="207"/>
        <v>300.52950617283955</v>
      </c>
      <c r="O224" s="60">
        <f t="shared" si="208"/>
        <v>295.63711934156385</v>
      </c>
      <c r="P224" s="60">
        <f t="shared" si="209"/>
        <v>4546.6951440329212</v>
      </c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E224" s="194"/>
      <c r="AF224" s="194"/>
      <c r="AG224" s="194"/>
      <c r="AH224" s="194"/>
      <c r="AI224" s="194"/>
      <c r="AJ224" s="194"/>
      <c r="AK224" s="194"/>
      <c r="AL224" s="194"/>
      <c r="AM224" s="194"/>
      <c r="AN224" s="194"/>
      <c r="AO224" s="194"/>
      <c r="AP224" s="194"/>
      <c r="AQ224" s="194"/>
      <c r="AR224" s="194"/>
      <c r="AS224" s="194"/>
      <c r="AT224" s="194"/>
      <c r="AU224" s="194"/>
      <c r="AV224" s="194"/>
      <c r="AW224" s="194"/>
      <c r="AX224" s="194"/>
      <c r="AY224" s="194"/>
      <c r="AZ224" s="194"/>
      <c r="BA224" s="194"/>
      <c r="BB224" s="194"/>
      <c r="BC224" s="194"/>
      <c r="BD224" s="194"/>
      <c r="BE224" s="194"/>
      <c r="BF224" s="194"/>
      <c r="BG224" s="194"/>
      <c r="BH224" s="194"/>
      <c r="BI224" s="194"/>
      <c r="BJ224" s="194"/>
      <c r="BK224" s="194"/>
      <c r="BL224" s="194"/>
      <c r="BM224" s="194"/>
      <c r="BN224" s="194"/>
      <c r="BO224" s="194"/>
      <c r="BP224" s="194"/>
      <c r="BQ224" s="194"/>
      <c r="BR224" s="194"/>
      <c r="BS224" s="194"/>
      <c r="BT224" s="194"/>
      <c r="BU224" s="194"/>
      <c r="BV224" s="194"/>
      <c r="BW224" s="194"/>
      <c r="BX224" s="194"/>
      <c r="BY224" s="194"/>
      <c r="BZ224" s="194"/>
      <c r="CA224" s="194"/>
      <c r="CB224" s="194"/>
      <c r="CC224" s="194"/>
      <c r="CD224" s="194"/>
      <c r="CE224" s="194"/>
      <c r="CF224" s="194"/>
      <c r="CG224" s="194"/>
      <c r="CH224" s="194"/>
      <c r="CI224" s="194"/>
      <c r="CJ224" s="194"/>
      <c r="CK224" s="194"/>
      <c r="CL224" s="194"/>
      <c r="CM224" s="194"/>
      <c r="CN224" s="194"/>
      <c r="CO224" s="194"/>
      <c r="CP224" s="194"/>
      <c r="CQ224" s="194"/>
      <c r="CR224" s="194"/>
      <c r="CS224" s="194"/>
      <c r="CT224" s="194"/>
      <c r="CU224" s="194"/>
      <c r="CV224" s="194"/>
      <c r="CW224" s="194"/>
      <c r="CX224" s="194"/>
      <c r="CY224" s="194"/>
      <c r="CZ224" s="194"/>
      <c r="DA224" s="194"/>
      <c r="DB224" s="194"/>
      <c r="DC224" s="194"/>
      <c r="DD224" s="194"/>
      <c r="DE224" s="194"/>
      <c r="DF224" s="194"/>
      <c r="DG224" s="194"/>
      <c r="DH224" s="194"/>
      <c r="DI224" s="194"/>
      <c r="DJ224" s="194"/>
      <c r="DK224" s="194"/>
      <c r="DL224" s="194"/>
      <c r="DM224" s="194"/>
      <c r="DN224" s="194"/>
      <c r="DO224" s="194"/>
      <c r="DP224" s="194"/>
      <c r="DQ224" s="194"/>
      <c r="DR224" s="194"/>
      <c r="DS224" s="194"/>
      <c r="DT224" s="194"/>
      <c r="DU224" s="194"/>
      <c r="DV224" s="194"/>
      <c r="DW224" s="194"/>
      <c r="DX224" s="194"/>
      <c r="DY224" s="194"/>
      <c r="DZ224" s="194"/>
      <c r="EA224" s="194"/>
      <c r="EB224" s="194"/>
      <c r="EC224" s="194"/>
      <c r="ED224" s="194"/>
      <c r="EE224" s="194"/>
      <c r="EF224" s="194"/>
      <c r="EG224" s="194"/>
      <c r="EH224" s="194"/>
      <c r="EI224" s="194"/>
      <c r="EJ224" s="194"/>
      <c r="EK224" s="194"/>
      <c r="EL224" s="194"/>
      <c r="EM224" s="194"/>
      <c r="EN224" s="194"/>
      <c r="EO224" s="194"/>
      <c r="EP224" s="194"/>
      <c r="EQ224" s="194"/>
      <c r="ER224" s="194"/>
      <c r="ES224" s="194"/>
      <c r="ET224" s="194"/>
      <c r="EU224" s="194"/>
      <c r="EV224" s="194"/>
      <c r="EW224" s="194"/>
      <c r="EX224" s="194"/>
      <c r="EY224" s="194"/>
      <c r="EZ224" s="194"/>
      <c r="FA224" s="194"/>
      <c r="FB224" s="194"/>
      <c r="FC224" s="194"/>
      <c r="FD224" s="194"/>
      <c r="FE224" s="194"/>
      <c r="FF224" s="194"/>
      <c r="FG224" s="194"/>
      <c r="FH224" s="194"/>
      <c r="FI224" s="194"/>
      <c r="FJ224" s="194"/>
      <c r="FK224" s="194"/>
      <c r="FL224" s="194"/>
      <c r="FM224" s="194"/>
      <c r="FN224" s="194"/>
      <c r="FO224" s="194"/>
      <c r="FP224" s="194"/>
      <c r="FQ224" s="194"/>
      <c r="FR224" s="194"/>
      <c r="FS224" s="194"/>
      <c r="FT224" s="194"/>
      <c r="FU224" s="194"/>
      <c r="FV224" s="194"/>
      <c r="FW224" s="194"/>
      <c r="FX224" s="194"/>
      <c r="FY224" s="194"/>
      <c r="FZ224" s="194"/>
      <c r="GA224" s="194"/>
      <c r="GB224" s="194"/>
      <c r="GC224" s="194"/>
      <c r="GD224" s="194"/>
      <c r="GE224" s="194"/>
      <c r="GF224" s="194"/>
      <c r="GG224" s="194"/>
      <c r="GH224" s="194"/>
      <c r="GI224" s="194"/>
      <c r="GJ224" s="194"/>
      <c r="GK224" s="194"/>
      <c r="GL224" s="194"/>
      <c r="GM224" s="194"/>
      <c r="GN224" s="194"/>
      <c r="GO224" s="194"/>
      <c r="GP224" s="194"/>
      <c r="GQ224" s="194"/>
      <c r="GR224" s="194"/>
      <c r="GS224" s="194"/>
      <c r="GT224" s="194"/>
      <c r="GU224" s="194"/>
      <c r="GV224" s="194"/>
      <c r="GW224" s="194"/>
      <c r="GX224" s="194"/>
      <c r="GY224" s="194"/>
      <c r="GZ224" s="194"/>
      <c r="HA224" s="194"/>
      <c r="HB224" s="194"/>
      <c r="HC224" s="194"/>
      <c r="HD224" s="194"/>
      <c r="HE224" s="194"/>
      <c r="HF224" s="194"/>
      <c r="HG224" s="194"/>
      <c r="HH224" s="194"/>
      <c r="HI224" s="194"/>
      <c r="HJ224" s="194"/>
      <c r="HK224" s="194"/>
      <c r="HL224" s="194"/>
      <c r="HM224" s="194"/>
      <c r="HN224" s="194"/>
      <c r="HO224" s="194"/>
      <c r="HP224" s="194"/>
      <c r="HQ224" s="194"/>
      <c r="HR224" s="194"/>
    </row>
    <row r="225" spans="1:243" s="195" customFormat="1" ht="12.75" customHeight="1">
      <c r="A225" s="97" t="s">
        <v>2342</v>
      </c>
      <c r="B225" s="97" t="s">
        <v>2343</v>
      </c>
      <c r="C225" s="139" t="s">
        <v>325</v>
      </c>
      <c r="D225" s="60">
        <v>2065.2600000000002</v>
      </c>
      <c r="E225" s="60">
        <v>1761.32</v>
      </c>
      <c r="F225" s="60">
        <v>2883.96</v>
      </c>
      <c r="G225" s="60">
        <v>2066.6799999999998</v>
      </c>
      <c r="H225" s="60">
        <v>1922.96</v>
      </c>
      <c r="I225" s="60">
        <v>1285.69</v>
      </c>
      <c r="J225" s="60">
        <v>1192.8499999999999</v>
      </c>
      <c r="K225" s="60">
        <f t="shared" ref="K225:K229" si="210">SUM(H225:J225)/3</f>
        <v>1467.1666666666667</v>
      </c>
      <c r="L225" s="60">
        <f t="shared" ref="L225:L234" si="211">SUM(I225:K225)/3</f>
        <v>1315.2355555555557</v>
      </c>
      <c r="M225" s="60">
        <f t="shared" ref="M225:M234" si="212">SUM(J225:L225)/3</f>
        <v>1325.0840740740741</v>
      </c>
      <c r="N225" s="60">
        <f t="shared" ref="N225:N234" si="213">SUM(K225:M225)/3</f>
        <v>1369.1620987654321</v>
      </c>
      <c r="O225" s="60">
        <f t="shared" ref="O225:O234" si="214">SUM(L225:N225)/3</f>
        <v>1336.4939094650208</v>
      </c>
      <c r="P225" s="60">
        <f t="shared" si="209"/>
        <v>19991.862304526749</v>
      </c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  <c r="AA225" s="194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194"/>
      <c r="AM225" s="194"/>
      <c r="AN225" s="194"/>
      <c r="AO225" s="194"/>
      <c r="AP225" s="194"/>
      <c r="AQ225" s="194"/>
      <c r="AR225" s="194"/>
      <c r="AS225" s="194"/>
      <c r="AT225" s="194"/>
      <c r="AU225" s="194"/>
      <c r="AV225" s="194"/>
      <c r="AW225" s="194"/>
      <c r="AX225" s="194"/>
      <c r="AY225" s="194"/>
      <c r="AZ225" s="194"/>
      <c r="BA225" s="194"/>
      <c r="BB225" s="194"/>
      <c r="BC225" s="194"/>
      <c r="BD225" s="194"/>
      <c r="BE225" s="194"/>
      <c r="BF225" s="194"/>
      <c r="BG225" s="194"/>
      <c r="BH225" s="194"/>
      <c r="BI225" s="194"/>
      <c r="BJ225" s="194"/>
      <c r="BK225" s="194"/>
      <c r="BL225" s="194"/>
      <c r="BM225" s="194"/>
      <c r="BN225" s="194"/>
      <c r="BO225" s="194"/>
      <c r="BP225" s="194"/>
      <c r="BQ225" s="194"/>
      <c r="BR225" s="194"/>
      <c r="BS225" s="194"/>
      <c r="BT225" s="194"/>
      <c r="BU225" s="194"/>
      <c r="BV225" s="194"/>
      <c r="BW225" s="194"/>
      <c r="BX225" s="194"/>
      <c r="BY225" s="194"/>
      <c r="BZ225" s="194"/>
      <c r="CA225" s="194"/>
      <c r="CB225" s="194"/>
      <c r="CC225" s="194"/>
      <c r="CD225" s="194"/>
      <c r="CE225" s="194"/>
      <c r="CF225" s="194"/>
      <c r="CG225" s="194"/>
      <c r="CH225" s="194"/>
      <c r="CI225" s="194"/>
      <c r="CJ225" s="194"/>
      <c r="CK225" s="194"/>
      <c r="CL225" s="194"/>
      <c r="CM225" s="194"/>
      <c r="CN225" s="194"/>
      <c r="CO225" s="194"/>
      <c r="CP225" s="194"/>
      <c r="CQ225" s="194"/>
      <c r="CR225" s="194"/>
      <c r="CS225" s="194"/>
      <c r="CT225" s="194"/>
      <c r="CU225" s="194"/>
      <c r="CV225" s="194"/>
      <c r="CW225" s="194"/>
      <c r="CX225" s="194"/>
      <c r="CY225" s="194"/>
      <c r="CZ225" s="194"/>
      <c r="DA225" s="194"/>
      <c r="DB225" s="194"/>
      <c r="DC225" s="194"/>
      <c r="DD225" s="194"/>
      <c r="DE225" s="194"/>
      <c r="DF225" s="194"/>
      <c r="DG225" s="194"/>
      <c r="DH225" s="194"/>
      <c r="DI225" s="194"/>
      <c r="DJ225" s="194"/>
      <c r="DK225" s="194"/>
      <c r="DL225" s="194"/>
      <c r="DM225" s="194"/>
      <c r="DN225" s="194"/>
      <c r="DO225" s="194"/>
      <c r="DP225" s="194"/>
      <c r="DQ225" s="194"/>
      <c r="DR225" s="194"/>
      <c r="DS225" s="194"/>
      <c r="DT225" s="194"/>
      <c r="DU225" s="194"/>
      <c r="DV225" s="194"/>
      <c r="DW225" s="194"/>
      <c r="DX225" s="194"/>
      <c r="DY225" s="194"/>
      <c r="DZ225" s="194"/>
      <c r="EA225" s="194"/>
      <c r="EB225" s="194"/>
      <c r="EC225" s="194"/>
      <c r="ED225" s="194"/>
      <c r="EE225" s="194"/>
      <c r="EF225" s="194"/>
      <c r="EG225" s="194"/>
      <c r="EH225" s="194"/>
      <c r="EI225" s="194"/>
      <c r="EJ225" s="194"/>
      <c r="EK225" s="194"/>
      <c r="EL225" s="194"/>
      <c r="EM225" s="194"/>
      <c r="EN225" s="194"/>
      <c r="EO225" s="194"/>
      <c r="EP225" s="194"/>
      <c r="EQ225" s="194"/>
      <c r="ER225" s="194"/>
      <c r="ES225" s="194"/>
      <c r="ET225" s="194"/>
      <c r="EU225" s="194"/>
      <c r="EV225" s="194"/>
      <c r="EW225" s="194"/>
      <c r="EX225" s="194"/>
      <c r="EY225" s="194"/>
      <c r="EZ225" s="194"/>
      <c r="FA225" s="194"/>
      <c r="FB225" s="194"/>
      <c r="FC225" s="194"/>
      <c r="FD225" s="194"/>
      <c r="FE225" s="194"/>
      <c r="FF225" s="194"/>
      <c r="FG225" s="194"/>
      <c r="FH225" s="194"/>
      <c r="FI225" s="194"/>
      <c r="FJ225" s="194"/>
      <c r="FK225" s="194"/>
      <c r="FL225" s="194"/>
      <c r="FM225" s="194"/>
      <c r="FN225" s="194"/>
      <c r="FO225" s="194"/>
      <c r="FP225" s="194"/>
      <c r="FQ225" s="194"/>
      <c r="FR225" s="194"/>
      <c r="FS225" s="194"/>
      <c r="FT225" s="194"/>
      <c r="FU225" s="194"/>
      <c r="FV225" s="194"/>
      <c r="FW225" s="194"/>
      <c r="FX225" s="194"/>
      <c r="FY225" s="194"/>
      <c r="FZ225" s="194"/>
      <c r="GA225" s="194"/>
      <c r="GB225" s="194"/>
      <c r="GC225" s="194"/>
      <c r="GD225" s="194"/>
      <c r="GE225" s="194"/>
      <c r="GF225" s="194"/>
      <c r="GG225" s="194"/>
      <c r="GH225" s="194"/>
      <c r="GI225" s="194"/>
      <c r="GJ225" s="194"/>
      <c r="GK225" s="194"/>
      <c r="GL225" s="194"/>
      <c r="GM225" s="194"/>
      <c r="GN225" s="194"/>
      <c r="GO225" s="194"/>
      <c r="GP225" s="194"/>
      <c r="GQ225" s="194"/>
      <c r="GR225" s="194"/>
      <c r="GS225" s="194"/>
      <c r="GT225" s="194"/>
      <c r="GU225" s="194"/>
      <c r="GV225" s="194"/>
      <c r="GW225" s="194"/>
      <c r="GX225" s="194"/>
      <c r="GY225" s="194"/>
      <c r="GZ225" s="194"/>
      <c r="HA225" s="194"/>
      <c r="HB225" s="194"/>
      <c r="HC225" s="194"/>
      <c r="HD225" s="194"/>
      <c r="HE225" s="194"/>
      <c r="HF225" s="194"/>
      <c r="HG225" s="194"/>
      <c r="HH225" s="194"/>
      <c r="HI225" s="194"/>
      <c r="HJ225" s="194"/>
      <c r="HK225" s="194"/>
      <c r="HL225" s="194"/>
      <c r="HM225" s="194"/>
      <c r="HN225" s="194"/>
      <c r="HO225" s="194"/>
      <c r="HP225" s="194"/>
      <c r="HQ225" s="194"/>
      <c r="HR225" s="194"/>
    </row>
    <row r="226" spans="1:243" s="195" customFormat="1" ht="12.75" customHeight="1">
      <c r="A226" s="97" t="s">
        <v>2344</v>
      </c>
      <c r="B226" s="97" t="s">
        <v>329</v>
      </c>
      <c r="C226" s="139" t="s">
        <v>328</v>
      </c>
      <c r="D226" s="60">
        <v>3.7</v>
      </c>
      <c r="E226" s="60">
        <v>2.75</v>
      </c>
      <c r="F226" s="60">
        <v>3.27</v>
      </c>
      <c r="G226" s="60">
        <v>16.07</v>
      </c>
      <c r="H226" s="60">
        <v>26.47</v>
      </c>
      <c r="I226" s="60">
        <v>341.55</v>
      </c>
      <c r="J226" s="60">
        <v>230.06</v>
      </c>
      <c r="K226" s="60">
        <f t="shared" si="210"/>
        <v>199.35999999999999</v>
      </c>
      <c r="L226" s="60">
        <f t="shared" si="211"/>
        <v>256.99</v>
      </c>
      <c r="M226" s="60">
        <f t="shared" si="212"/>
        <v>228.80333333333331</v>
      </c>
      <c r="N226" s="60">
        <f t="shared" si="213"/>
        <v>228.38444444444443</v>
      </c>
      <c r="O226" s="60">
        <f t="shared" si="214"/>
        <v>238.05925925925922</v>
      </c>
      <c r="P226" s="60">
        <f t="shared" si="209"/>
        <v>1775.467037037037</v>
      </c>
      <c r="Q226" s="194"/>
      <c r="R226" s="194"/>
      <c r="S226" s="194"/>
      <c r="T226" s="194"/>
      <c r="U226" s="194"/>
      <c r="V226" s="194"/>
      <c r="W226" s="194"/>
      <c r="X226" s="194"/>
      <c r="Y226" s="194"/>
      <c r="Z226" s="194"/>
      <c r="AA226" s="194"/>
      <c r="AB226" s="194"/>
      <c r="AC226" s="194"/>
      <c r="AD226" s="194"/>
      <c r="AE226" s="194"/>
      <c r="AF226" s="194"/>
      <c r="AG226" s="194"/>
      <c r="AH226" s="194"/>
      <c r="AI226" s="194"/>
      <c r="AJ226" s="194"/>
      <c r="AK226" s="194"/>
      <c r="AL226" s="194"/>
      <c r="AM226" s="194"/>
      <c r="AN226" s="194"/>
      <c r="AO226" s="194"/>
      <c r="AP226" s="194"/>
      <c r="AQ226" s="194"/>
      <c r="AR226" s="194"/>
      <c r="AS226" s="194"/>
      <c r="AT226" s="194"/>
      <c r="AU226" s="194"/>
      <c r="AV226" s="194"/>
      <c r="AW226" s="194"/>
      <c r="AX226" s="194"/>
      <c r="AY226" s="194"/>
      <c r="AZ226" s="194"/>
      <c r="BA226" s="194"/>
      <c r="BB226" s="194"/>
      <c r="BC226" s="194"/>
      <c r="BD226" s="194"/>
      <c r="BE226" s="194"/>
      <c r="BF226" s="194"/>
      <c r="BG226" s="194"/>
      <c r="BH226" s="194"/>
      <c r="BI226" s="194"/>
      <c r="BJ226" s="194"/>
      <c r="BK226" s="194"/>
      <c r="BL226" s="194"/>
      <c r="BM226" s="194"/>
      <c r="BN226" s="194"/>
      <c r="BO226" s="194"/>
      <c r="BP226" s="194"/>
      <c r="BQ226" s="194"/>
      <c r="BR226" s="194"/>
      <c r="BS226" s="194"/>
      <c r="BT226" s="194"/>
      <c r="BU226" s="194"/>
      <c r="BV226" s="194"/>
      <c r="BW226" s="194"/>
      <c r="BX226" s="194"/>
      <c r="BY226" s="194"/>
      <c r="BZ226" s="194"/>
      <c r="CA226" s="194"/>
      <c r="CB226" s="194"/>
      <c r="CC226" s="194"/>
      <c r="CD226" s="194"/>
      <c r="CE226" s="194"/>
      <c r="CF226" s="194"/>
      <c r="CG226" s="194"/>
      <c r="CH226" s="194"/>
      <c r="CI226" s="194"/>
      <c r="CJ226" s="194"/>
      <c r="CK226" s="194"/>
      <c r="CL226" s="194"/>
      <c r="CM226" s="194"/>
      <c r="CN226" s="194"/>
      <c r="CO226" s="194"/>
      <c r="CP226" s="194"/>
      <c r="CQ226" s="194"/>
      <c r="CR226" s="194"/>
      <c r="CS226" s="194"/>
      <c r="CT226" s="194"/>
      <c r="CU226" s="194"/>
      <c r="CV226" s="194"/>
      <c r="CW226" s="194"/>
      <c r="CX226" s="194"/>
      <c r="CY226" s="194"/>
      <c r="CZ226" s="194"/>
      <c r="DA226" s="194"/>
      <c r="DB226" s="194"/>
      <c r="DC226" s="194"/>
      <c r="DD226" s="194"/>
      <c r="DE226" s="194"/>
      <c r="DF226" s="194"/>
      <c r="DG226" s="194"/>
      <c r="DH226" s="194"/>
      <c r="DI226" s="194"/>
      <c r="DJ226" s="194"/>
      <c r="DK226" s="194"/>
      <c r="DL226" s="194"/>
      <c r="DM226" s="194"/>
      <c r="DN226" s="194"/>
      <c r="DO226" s="194"/>
      <c r="DP226" s="194"/>
      <c r="DQ226" s="194"/>
      <c r="DR226" s="194"/>
      <c r="DS226" s="194"/>
      <c r="DT226" s="194"/>
      <c r="DU226" s="194"/>
      <c r="DV226" s="194"/>
      <c r="DW226" s="194"/>
      <c r="DX226" s="194"/>
      <c r="DY226" s="194"/>
      <c r="DZ226" s="194"/>
      <c r="EA226" s="194"/>
      <c r="EB226" s="194"/>
      <c r="EC226" s="194"/>
      <c r="ED226" s="194"/>
      <c r="EE226" s="194"/>
      <c r="EF226" s="194"/>
      <c r="EG226" s="194"/>
      <c r="EH226" s="194"/>
      <c r="EI226" s="194"/>
      <c r="EJ226" s="194"/>
      <c r="EK226" s="194"/>
      <c r="EL226" s="194"/>
      <c r="EM226" s="194"/>
      <c r="EN226" s="194"/>
      <c r="EO226" s="194"/>
      <c r="EP226" s="194"/>
      <c r="EQ226" s="194"/>
      <c r="ER226" s="194"/>
      <c r="ES226" s="194"/>
      <c r="ET226" s="194"/>
      <c r="EU226" s="194"/>
      <c r="EV226" s="194"/>
      <c r="EW226" s="194"/>
      <c r="EX226" s="194"/>
      <c r="EY226" s="194"/>
      <c r="EZ226" s="194"/>
      <c r="FA226" s="194"/>
      <c r="FB226" s="194"/>
      <c r="FC226" s="194"/>
      <c r="FD226" s="194"/>
      <c r="FE226" s="194"/>
      <c r="FF226" s="194"/>
      <c r="FG226" s="194"/>
      <c r="FH226" s="194"/>
      <c r="FI226" s="194"/>
      <c r="FJ226" s="194"/>
      <c r="FK226" s="194"/>
      <c r="FL226" s="194"/>
      <c r="FM226" s="194"/>
      <c r="FN226" s="194"/>
      <c r="FO226" s="194"/>
      <c r="FP226" s="194"/>
      <c r="FQ226" s="194"/>
      <c r="FR226" s="194"/>
      <c r="FS226" s="194"/>
      <c r="FT226" s="194"/>
      <c r="FU226" s="194"/>
      <c r="FV226" s="194"/>
      <c r="FW226" s="194"/>
      <c r="FX226" s="194"/>
      <c r="FY226" s="194"/>
      <c r="FZ226" s="194"/>
      <c r="GA226" s="194"/>
      <c r="GB226" s="194"/>
      <c r="GC226" s="194"/>
      <c r="GD226" s="194"/>
      <c r="GE226" s="194"/>
      <c r="GF226" s="194"/>
      <c r="GG226" s="194"/>
      <c r="GH226" s="194"/>
      <c r="GI226" s="194"/>
      <c r="GJ226" s="194"/>
      <c r="GK226" s="194"/>
      <c r="GL226" s="194"/>
      <c r="GM226" s="194"/>
      <c r="GN226" s="194"/>
      <c r="GO226" s="194"/>
      <c r="GP226" s="194"/>
      <c r="GQ226" s="194"/>
      <c r="GR226" s="194"/>
      <c r="GS226" s="194"/>
      <c r="GT226" s="194"/>
      <c r="GU226" s="194"/>
      <c r="GV226" s="194"/>
      <c r="GW226" s="194"/>
      <c r="GX226" s="194"/>
      <c r="GY226" s="194"/>
      <c r="GZ226" s="194"/>
      <c r="HA226" s="194"/>
      <c r="HB226" s="194"/>
      <c r="HC226" s="194"/>
      <c r="HD226" s="194"/>
      <c r="HE226" s="194"/>
      <c r="HF226" s="194"/>
      <c r="HG226" s="194"/>
      <c r="HH226" s="194"/>
      <c r="HI226" s="194"/>
      <c r="HJ226" s="194"/>
      <c r="HK226" s="194"/>
      <c r="HL226" s="194"/>
      <c r="HM226" s="194"/>
      <c r="HN226" s="194"/>
      <c r="HO226" s="194"/>
      <c r="HP226" s="194"/>
      <c r="HQ226" s="194"/>
      <c r="HR226" s="194"/>
    </row>
    <row r="227" spans="1:243" s="195" customFormat="1" ht="12.75" customHeight="1">
      <c r="A227" s="97" t="s">
        <v>2345</v>
      </c>
      <c r="B227" s="97" t="s">
        <v>368</v>
      </c>
      <c r="C227" s="139" t="s">
        <v>367</v>
      </c>
      <c r="D227" s="60">
        <v>120.81</v>
      </c>
      <c r="E227" s="60">
        <v>104.28</v>
      </c>
      <c r="F227" s="60">
        <v>171.55</v>
      </c>
      <c r="G227" s="60">
        <v>123.35</v>
      </c>
      <c r="H227" s="60">
        <v>114.38</v>
      </c>
      <c r="I227" s="60">
        <v>75.75</v>
      </c>
      <c r="J227" s="60">
        <v>70.62</v>
      </c>
      <c r="K227" s="60">
        <f t="shared" si="210"/>
        <v>86.916666666666671</v>
      </c>
      <c r="L227" s="60">
        <f t="shared" si="211"/>
        <v>77.762222222222235</v>
      </c>
      <c r="M227" s="60">
        <f t="shared" si="212"/>
        <v>78.432962962962975</v>
      </c>
      <c r="N227" s="60">
        <f t="shared" si="213"/>
        <v>81.037283950617294</v>
      </c>
      <c r="O227" s="60">
        <f t="shared" si="214"/>
        <v>79.077489711934163</v>
      </c>
      <c r="P227" s="60">
        <f t="shared" si="209"/>
        <v>1183.9666255144034</v>
      </c>
      <c r="Q227" s="194"/>
      <c r="R227" s="194"/>
      <c r="S227" s="194"/>
      <c r="T227" s="194"/>
      <c r="U227" s="194"/>
      <c r="V227" s="194"/>
      <c r="W227" s="194"/>
      <c r="X227" s="194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4"/>
      <c r="AK227" s="194"/>
      <c r="AL227" s="194"/>
      <c r="AM227" s="194"/>
      <c r="AN227" s="194"/>
      <c r="AO227" s="194"/>
      <c r="AP227" s="194"/>
      <c r="AQ227" s="194"/>
      <c r="AR227" s="194"/>
      <c r="AS227" s="194"/>
      <c r="AT227" s="194"/>
      <c r="AU227" s="194"/>
      <c r="AV227" s="194"/>
      <c r="AW227" s="194"/>
      <c r="AX227" s="194"/>
      <c r="AY227" s="194"/>
      <c r="AZ227" s="194"/>
      <c r="BA227" s="194"/>
      <c r="BB227" s="194"/>
      <c r="BC227" s="194"/>
      <c r="BD227" s="194"/>
      <c r="BE227" s="194"/>
      <c r="BF227" s="194"/>
      <c r="BG227" s="194"/>
      <c r="BH227" s="194"/>
      <c r="BI227" s="194"/>
      <c r="BJ227" s="194"/>
      <c r="BK227" s="194"/>
      <c r="BL227" s="194"/>
      <c r="BM227" s="194"/>
      <c r="BN227" s="194"/>
      <c r="BO227" s="194"/>
      <c r="BP227" s="194"/>
      <c r="BQ227" s="194"/>
      <c r="BR227" s="194"/>
      <c r="BS227" s="194"/>
      <c r="BT227" s="194"/>
      <c r="BU227" s="194"/>
      <c r="BV227" s="194"/>
      <c r="BW227" s="194"/>
      <c r="BX227" s="194"/>
      <c r="BY227" s="194"/>
      <c r="BZ227" s="194"/>
      <c r="CA227" s="194"/>
      <c r="CB227" s="194"/>
      <c r="CC227" s="194"/>
      <c r="CD227" s="194"/>
      <c r="CE227" s="194"/>
      <c r="CF227" s="194"/>
      <c r="CG227" s="194"/>
      <c r="CH227" s="194"/>
      <c r="CI227" s="194"/>
      <c r="CJ227" s="194"/>
      <c r="CK227" s="194"/>
      <c r="CL227" s="194"/>
      <c r="CM227" s="194"/>
      <c r="CN227" s="194"/>
      <c r="CO227" s="194"/>
      <c r="CP227" s="194"/>
      <c r="CQ227" s="194"/>
      <c r="CR227" s="194"/>
      <c r="CS227" s="194"/>
      <c r="CT227" s="194"/>
      <c r="CU227" s="194"/>
      <c r="CV227" s="194"/>
      <c r="CW227" s="194"/>
      <c r="CX227" s="194"/>
      <c r="CY227" s="194"/>
      <c r="CZ227" s="194"/>
      <c r="DA227" s="194"/>
      <c r="DB227" s="194"/>
      <c r="DC227" s="194"/>
      <c r="DD227" s="194"/>
      <c r="DE227" s="194"/>
      <c r="DF227" s="194"/>
      <c r="DG227" s="194"/>
      <c r="DH227" s="194"/>
      <c r="DI227" s="194"/>
      <c r="DJ227" s="194"/>
      <c r="DK227" s="194"/>
      <c r="DL227" s="194"/>
      <c r="DM227" s="194"/>
      <c r="DN227" s="194"/>
      <c r="DO227" s="194"/>
      <c r="DP227" s="194"/>
      <c r="DQ227" s="194"/>
      <c r="DR227" s="194"/>
      <c r="DS227" s="194"/>
      <c r="DT227" s="194"/>
      <c r="DU227" s="194"/>
      <c r="DV227" s="194"/>
      <c r="DW227" s="194"/>
      <c r="DX227" s="194"/>
      <c r="DY227" s="194"/>
      <c r="DZ227" s="194"/>
      <c r="EA227" s="194"/>
      <c r="EB227" s="194"/>
      <c r="EC227" s="194"/>
      <c r="ED227" s="194"/>
      <c r="EE227" s="194"/>
      <c r="EF227" s="194"/>
      <c r="EG227" s="194"/>
      <c r="EH227" s="194"/>
      <c r="EI227" s="194"/>
      <c r="EJ227" s="194"/>
      <c r="EK227" s="194"/>
      <c r="EL227" s="194"/>
      <c r="EM227" s="194"/>
      <c r="EN227" s="194"/>
      <c r="EO227" s="194"/>
      <c r="EP227" s="194"/>
      <c r="EQ227" s="194"/>
      <c r="ER227" s="194"/>
      <c r="ES227" s="194"/>
      <c r="ET227" s="194"/>
      <c r="EU227" s="194"/>
      <c r="EV227" s="194"/>
      <c r="EW227" s="194"/>
      <c r="EX227" s="194"/>
      <c r="EY227" s="194"/>
      <c r="EZ227" s="194"/>
      <c r="FA227" s="194"/>
      <c r="FB227" s="194"/>
      <c r="FC227" s="194"/>
      <c r="FD227" s="194"/>
      <c r="FE227" s="194"/>
      <c r="FF227" s="194"/>
      <c r="FG227" s="194"/>
      <c r="FH227" s="194"/>
      <c r="FI227" s="194"/>
      <c r="FJ227" s="194"/>
      <c r="FK227" s="194"/>
      <c r="FL227" s="194"/>
      <c r="FM227" s="194"/>
      <c r="FN227" s="194"/>
      <c r="FO227" s="194"/>
      <c r="FP227" s="194"/>
      <c r="FQ227" s="194"/>
      <c r="FR227" s="194"/>
      <c r="FS227" s="194"/>
      <c r="FT227" s="194"/>
      <c r="FU227" s="194"/>
      <c r="FV227" s="194"/>
      <c r="FW227" s="194"/>
      <c r="FX227" s="194"/>
      <c r="FY227" s="194"/>
      <c r="FZ227" s="194"/>
      <c r="GA227" s="194"/>
      <c r="GB227" s="194"/>
      <c r="GC227" s="194"/>
      <c r="GD227" s="194"/>
      <c r="GE227" s="194"/>
      <c r="GF227" s="194"/>
      <c r="GG227" s="194"/>
      <c r="GH227" s="194"/>
      <c r="GI227" s="194"/>
      <c r="GJ227" s="194"/>
      <c r="GK227" s="194"/>
      <c r="GL227" s="194"/>
      <c r="GM227" s="194"/>
      <c r="GN227" s="194"/>
      <c r="GO227" s="194"/>
      <c r="GP227" s="194"/>
      <c r="GQ227" s="194"/>
      <c r="GR227" s="194"/>
      <c r="GS227" s="194"/>
      <c r="GT227" s="194"/>
      <c r="GU227" s="194"/>
      <c r="GV227" s="194"/>
      <c r="GW227" s="194"/>
      <c r="GX227" s="194"/>
      <c r="GY227" s="194"/>
      <c r="GZ227" s="194"/>
      <c r="HA227" s="194"/>
      <c r="HB227" s="194"/>
      <c r="HC227" s="194"/>
      <c r="HD227" s="194"/>
      <c r="HE227" s="194"/>
      <c r="HF227" s="194"/>
      <c r="HG227" s="194"/>
      <c r="HH227" s="194"/>
      <c r="HI227" s="194"/>
      <c r="HJ227" s="194"/>
      <c r="HK227" s="194"/>
      <c r="HL227" s="194"/>
      <c r="HM227" s="194"/>
      <c r="HN227" s="194"/>
      <c r="HO227" s="194"/>
      <c r="HP227" s="194"/>
      <c r="HQ227" s="194"/>
      <c r="HR227" s="194"/>
    </row>
    <row r="228" spans="1:243" s="195" customFormat="1" ht="12.75" customHeight="1">
      <c r="A228" s="97" t="s">
        <v>2348</v>
      </c>
      <c r="B228" s="97" t="s">
        <v>2349</v>
      </c>
      <c r="C228" s="139" t="s">
        <v>385</v>
      </c>
      <c r="D228" s="60">
        <v>183.62</v>
      </c>
      <c r="E228" s="60">
        <v>75.97</v>
      </c>
      <c r="F228" s="60">
        <v>76.349999999999994</v>
      </c>
      <c r="G228" s="60">
        <v>29.41</v>
      </c>
      <c r="H228" s="60">
        <v>52.79</v>
      </c>
      <c r="I228" s="60">
        <v>63.47</v>
      </c>
      <c r="J228" s="60">
        <v>39.549999999999997</v>
      </c>
      <c r="K228" s="60">
        <f t="shared" si="210"/>
        <v>51.936666666666667</v>
      </c>
      <c r="L228" s="60">
        <f t="shared" si="211"/>
        <v>51.652222222222214</v>
      </c>
      <c r="M228" s="60">
        <f t="shared" si="212"/>
        <v>47.712962962962962</v>
      </c>
      <c r="N228" s="60">
        <f t="shared" si="213"/>
        <v>50.433950617283948</v>
      </c>
      <c r="O228" s="60">
        <f t="shared" si="214"/>
        <v>49.93304526748971</v>
      </c>
      <c r="P228" s="60">
        <f t="shared" si="209"/>
        <v>772.82884773662556</v>
      </c>
      <c r="Q228" s="194"/>
      <c r="R228" s="194"/>
      <c r="S228" s="194"/>
      <c r="T228" s="194"/>
      <c r="U228" s="194"/>
      <c r="V228" s="194"/>
      <c r="W228" s="194"/>
      <c r="X228" s="194"/>
      <c r="Y228" s="194"/>
      <c r="Z228" s="194"/>
      <c r="AA228" s="194"/>
      <c r="AB228" s="194"/>
      <c r="AC228" s="194"/>
      <c r="AD228" s="194"/>
      <c r="AE228" s="194"/>
      <c r="AF228" s="194"/>
      <c r="AG228" s="194"/>
      <c r="AH228" s="194"/>
      <c r="AI228" s="194"/>
      <c r="AJ228" s="194"/>
      <c r="AK228" s="194"/>
      <c r="AL228" s="194"/>
      <c r="AM228" s="194"/>
      <c r="AN228" s="194"/>
      <c r="AO228" s="194"/>
      <c r="AP228" s="194"/>
      <c r="AQ228" s="194"/>
      <c r="AR228" s="194"/>
      <c r="AS228" s="194"/>
      <c r="AT228" s="194"/>
      <c r="AU228" s="194"/>
      <c r="AV228" s="194"/>
      <c r="AW228" s="194"/>
      <c r="AX228" s="194"/>
      <c r="AY228" s="194"/>
      <c r="AZ228" s="194"/>
      <c r="BA228" s="194"/>
      <c r="BB228" s="194"/>
      <c r="BC228" s="194"/>
      <c r="BD228" s="194"/>
      <c r="BE228" s="194"/>
      <c r="BF228" s="194"/>
      <c r="BG228" s="194"/>
      <c r="BH228" s="194"/>
      <c r="BI228" s="194"/>
      <c r="BJ228" s="194"/>
      <c r="BK228" s="194"/>
      <c r="BL228" s="194"/>
      <c r="BM228" s="194"/>
      <c r="BN228" s="194"/>
      <c r="BO228" s="194"/>
      <c r="BP228" s="194"/>
      <c r="BQ228" s="194"/>
      <c r="BR228" s="194"/>
      <c r="BS228" s="194"/>
      <c r="BT228" s="194"/>
      <c r="BU228" s="194"/>
      <c r="BV228" s="194"/>
      <c r="BW228" s="194"/>
      <c r="BX228" s="194"/>
      <c r="BY228" s="194"/>
      <c r="BZ228" s="194"/>
      <c r="CA228" s="194"/>
      <c r="CB228" s="194"/>
      <c r="CC228" s="194"/>
      <c r="CD228" s="194"/>
      <c r="CE228" s="194"/>
      <c r="CF228" s="194"/>
      <c r="CG228" s="194"/>
      <c r="CH228" s="194"/>
      <c r="CI228" s="194"/>
      <c r="CJ228" s="194"/>
      <c r="CK228" s="194"/>
      <c r="CL228" s="194"/>
      <c r="CM228" s="194"/>
      <c r="CN228" s="194"/>
      <c r="CO228" s="194"/>
      <c r="CP228" s="194"/>
      <c r="CQ228" s="194"/>
      <c r="CR228" s="194"/>
      <c r="CS228" s="194"/>
      <c r="CT228" s="194"/>
      <c r="CU228" s="194"/>
      <c r="CV228" s="194"/>
      <c r="CW228" s="194"/>
      <c r="CX228" s="194"/>
      <c r="CY228" s="194"/>
      <c r="CZ228" s="194"/>
      <c r="DA228" s="194"/>
      <c r="DB228" s="194"/>
      <c r="DC228" s="194"/>
      <c r="DD228" s="194"/>
      <c r="DE228" s="194"/>
      <c r="DF228" s="194"/>
      <c r="DG228" s="194"/>
      <c r="DH228" s="194"/>
      <c r="DI228" s="194"/>
      <c r="DJ228" s="194"/>
      <c r="DK228" s="194"/>
      <c r="DL228" s="194"/>
      <c r="DM228" s="194"/>
      <c r="DN228" s="194"/>
      <c r="DO228" s="194"/>
      <c r="DP228" s="194"/>
      <c r="DQ228" s="194"/>
      <c r="DR228" s="194"/>
      <c r="DS228" s="194"/>
      <c r="DT228" s="194"/>
      <c r="DU228" s="194"/>
      <c r="DV228" s="194"/>
      <c r="DW228" s="194"/>
      <c r="DX228" s="194"/>
      <c r="DY228" s="194"/>
      <c r="DZ228" s="194"/>
      <c r="EA228" s="194"/>
      <c r="EB228" s="194"/>
      <c r="EC228" s="194"/>
      <c r="ED228" s="194"/>
      <c r="EE228" s="194"/>
      <c r="EF228" s="194"/>
      <c r="EG228" s="194"/>
      <c r="EH228" s="194"/>
      <c r="EI228" s="194"/>
      <c r="EJ228" s="194"/>
      <c r="EK228" s="194"/>
      <c r="EL228" s="194"/>
      <c r="EM228" s="194"/>
      <c r="EN228" s="194"/>
      <c r="EO228" s="194"/>
      <c r="EP228" s="194"/>
      <c r="EQ228" s="194"/>
      <c r="ER228" s="194"/>
      <c r="ES228" s="194"/>
      <c r="ET228" s="194"/>
      <c r="EU228" s="194"/>
      <c r="EV228" s="194"/>
      <c r="EW228" s="194"/>
      <c r="EX228" s="194"/>
      <c r="EY228" s="194"/>
      <c r="EZ228" s="194"/>
      <c r="FA228" s="194"/>
      <c r="FB228" s="194"/>
      <c r="FC228" s="194"/>
      <c r="FD228" s="194"/>
      <c r="FE228" s="194"/>
      <c r="FF228" s="194"/>
      <c r="FG228" s="194"/>
      <c r="FH228" s="194"/>
      <c r="FI228" s="194"/>
      <c r="FJ228" s="194"/>
      <c r="FK228" s="194"/>
      <c r="FL228" s="194"/>
      <c r="FM228" s="194"/>
      <c r="FN228" s="194"/>
      <c r="FO228" s="194"/>
      <c r="FP228" s="194"/>
      <c r="FQ228" s="194"/>
      <c r="FR228" s="194"/>
      <c r="FS228" s="194"/>
      <c r="FT228" s="194"/>
      <c r="FU228" s="194"/>
      <c r="FV228" s="194"/>
      <c r="FW228" s="194"/>
      <c r="FX228" s="194"/>
      <c r="FY228" s="194"/>
      <c r="FZ228" s="194"/>
      <c r="GA228" s="194"/>
      <c r="GB228" s="194"/>
      <c r="GC228" s="194"/>
      <c r="GD228" s="194"/>
      <c r="GE228" s="194"/>
      <c r="GF228" s="194"/>
      <c r="GG228" s="194"/>
      <c r="GH228" s="194"/>
      <c r="GI228" s="194"/>
      <c r="GJ228" s="194"/>
      <c r="GK228" s="194"/>
      <c r="GL228" s="194"/>
      <c r="GM228" s="194"/>
      <c r="GN228" s="194"/>
      <c r="GO228" s="194"/>
      <c r="GP228" s="194"/>
      <c r="GQ228" s="194"/>
      <c r="GR228" s="194"/>
      <c r="GS228" s="194"/>
      <c r="GT228" s="194"/>
      <c r="GU228" s="194"/>
      <c r="GV228" s="194"/>
      <c r="GW228" s="194"/>
      <c r="GX228" s="194"/>
      <c r="GY228" s="194"/>
      <c r="GZ228" s="194"/>
      <c r="HA228" s="194"/>
      <c r="HB228" s="194"/>
      <c r="HC228" s="194"/>
      <c r="HD228" s="194"/>
      <c r="HE228" s="194"/>
      <c r="HF228" s="194"/>
      <c r="HG228" s="194"/>
      <c r="HH228" s="194"/>
      <c r="HI228" s="194"/>
      <c r="HJ228" s="194"/>
      <c r="HK228" s="194"/>
      <c r="HL228" s="194"/>
      <c r="HM228" s="194"/>
      <c r="HN228" s="194"/>
      <c r="HO228" s="194"/>
      <c r="HP228" s="194"/>
      <c r="HQ228" s="194"/>
      <c r="HR228" s="194"/>
    </row>
    <row r="229" spans="1:243" s="195" customFormat="1" ht="12.75" customHeight="1">
      <c r="A229" s="97" t="s">
        <v>2352</v>
      </c>
      <c r="B229" s="97" t="s">
        <v>2353</v>
      </c>
      <c r="C229" s="139" t="s">
        <v>1568</v>
      </c>
      <c r="D229" s="60">
        <v>16.43</v>
      </c>
      <c r="E229" s="60">
        <v>12.2</v>
      </c>
      <c r="F229" s="60">
        <v>14.47</v>
      </c>
      <c r="G229" s="60">
        <v>11.67</v>
      </c>
      <c r="H229" s="60">
        <v>8.85</v>
      </c>
      <c r="I229" s="60">
        <v>2.1800000000000002</v>
      </c>
      <c r="J229" s="60">
        <v>1.89</v>
      </c>
      <c r="K229" s="60">
        <f t="shared" si="210"/>
        <v>4.3066666666666666</v>
      </c>
      <c r="L229" s="60">
        <f t="shared" si="211"/>
        <v>2.7922222222222222</v>
      </c>
      <c r="M229" s="60">
        <f t="shared" si="212"/>
        <v>2.9962962962962965</v>
      </c>
      <c r="N229" s="60">
        <f t="shared" si="213"/>
        <v>3.3650617283950619</v>
      </c>
      <c r="O229" s="60">
        <f t="shared" si="214"/>
        <v>3.0511934156378602</v>
      </c>
      <c r="P229" s="60">
        <f t="shared" si="209"/>
        <v>84.201440329218116</v>
      </c>
      <c r="Q229" s="194"/>
      <c r="R229" s="194"/>
      <c r="S229" s="194"/>
      <c r="T229" s="194"/>
      <c r="U229" s="194"/>
      <c r="V229" s="194"/>
      <c r="W229" s="194"/>
      <c r="X229" s="194"/>
      <c r="Y229" s="194"/>
      <c r="Z229" s="194"/>
      <c r="AA229" s="194"/>
      <c r="AB229" s="194"/>
      <c r="AC229" s="194"/>
      <c r="AD229" s="194"/>
      <c r="AE229" s="194"/>
      <c r="AF229" s="194"/>
      <c r="AG229" s="194"/>
      <c r="AH229" s="194"/>
      <c r="AI229" s="194"/>
      <c r="AJ229" s="194"/>
      <c r="AK229" s="194"/>
      <c r="AL229" s="194"/>
      <c r="AM229" s="194"/>
      <c r="AN229" s="194"/>
      <c r="AO229" s="194"/>
      <c r="AP229" s="194"/>
      <c r="AQ229" s="194"/>
      <c r="AR229" s="194"/>
      <c r="AS229" s="194"/>
      <c r="AT229" s="194"/>
      <c r="AU229" s="194"/>
      <c r="AV229" s="194"/>
      <c r="AW229" s="194"/>
      <c r="AX229" s="194"/>
      <c r="AY229" s="194"/>
      <c r="AZ229" s="194"/>
      <c r="BA229" s="194"/>
      <c r="BB229" s="194"/>
      <c r="BC229" s="194"/>
      <c r="BD229" s="194"/>
      <c r="BE229" s="194"/>
      <c r="BF229" s="194"/>
      <c r="BG229" s="194"/>
      <c r="BH229" s="194"/>
      <c r="BI229" s="194"/>
      <c r="BJ229" s="194"/>
      <c r="BK229" s="194"/>
      <c r="BL229" s="194"/>
      <c r="BM229" s="194"/>
      <c r="BN229" s="194"/>
      <c r="BO229" s="194"/>
      <c r="BP229" s="194"/>
      <c r="BQ229" s="194"/>
      <c r="BR229" s="194"/>
      <c r="BS229" s="194"/>
      <c r="BT229" s="194"/>
      <c r="BU229" s="194"/>
      <c r="BV229" s="194"/>
      <c r="BW229" s="194"/>
      <c r="BX229" s="194"/>
      <c r="BY229" s="194"/>
      <c r="BZ229" s="194"/>
      <c r="CA229" s="194"/>
      <c r="CB229" s="194"/>
      <c r="CC229" s="194"/>
      <c r="CD229" s="194"/>
      <c r="CE229" s="194"/>
      <c r="CF229" s="194"/>
      <c r="CG229" s="194"/>
      <c r="CH229" s="194"/>
      <c r="CI229" s="194"/>
      <c r="CJ229" s="194"/>
      <c r="CK229" s="194"/>
      <c r="CL229" s="194"/>
      <c r="CM229" s="194"/>
      <c r="CN229" s="194"/>
      <c r="CO229" s="194"/>
      <c r="CP229" s="194"/>
      <c r="CQ229" s="194"/>
      <c r="CR229" s="194"/>
      <c r="CS229" s="194"/>
      <c r="CT229" s="194"/>
      <c r="CU229" s="194"/>
      <c r="CV229" s="194"/>
      <c r="CW229" s="194"/>
      <c r="CX229" s="194"/>
      <c r="CY229" s="194"/>
      <c r="CZ229" s="194"/>
      <c r="DA229" s="194"/>
      <c r="DB229" s="194"/>
      <c r="DC229" s="194"/>
      <c r="DD229" s="194"/>
      <c r="DE229" s="194"/>
      <c r="DF229" s="194"/>
      <c r="DG229" s="194"/>
      <c r="DH229" s="194"/>
      <c r="DI229" s="194"/>
      <c r="DJ229" s="194"/>
      <c r="DK229" s="194"/>
      <c r="DL229" s="194"/>
      <c r="DM229" s="194"/>
      <c r="DN229" s="194"/>
      <c r="DO229" s="194"/>
      <c r="DP229" s="194"/>
      <c r="DQ229" s="194"/>
      <c r="DR229" s="194"/>
      <c r="DS229" s="194"/>
      <c r="DT229" s="194"/>
      <c r="DU229" s="194"/>
      <c r="DV229" s="194"/>
      <c r="DW229" s="194"/>
      <c r="DX229" s="194"/>
      <c r="DY229" s="194"/>
      <c r="DZ229" s="194"/>
      <c r="EA229" s="194"/>
      <c r="EB229" s="194"/>
      <c r="EC229" s="194"/>
      <c r="ED229" s="194"/>
      <c r="EE229" s="194"/>
      <c r="EF229" s="194"/>
      <c r="EG229" s="194"/>
      <c r="EH229" s="194"/>
      <c r="EI229" s="194"/>
      <c r="EJ229" s="194"/>
      <c r="EK229" s="194"/>
      <c r="EL229" s="194"/>
      <c r="EM229" s="194"/>
      <c r="EN229" s="194"/>
      <c r="EO229" s="194"/>
      <c r="EP229" s="194"/>
      <c r="EQ229" s="194"/>
      <c r="ER229" s="194"/>
      <c r="ES229" s="194"/>
      <c r="ET229" s="194"/>
      <c r="EU229" s="194"/>
      <c r="EV229" s="194"/>
      <c r="EW229" s="194"/>
      <c r="EX229" s="194"/>
      <c r="EY229" s="194"/>
      <c r="EZ229" s="194"/>
      <c r="FA229" s="194"/>
      <c r="FB229" s="194"/>
      <c r="FC229" s="194"/>
      <c r="FD229" s="194"/>
      <c r="FE229" s="194"/>
      <c r="FF229" s="194"/>
      <c r="FG229" s="194"/>
      <c r="FH229" s="194"/>
      <c r="FI229" s="194"/>
      <c r="FJ229" s="194"/>
      <c r="FK229" s="194"/>
      <c r="FL229" s="194"/>
      <c r="FM229" s="194"/>
      <c r="FN229" s="194"/>
      <c r="FO229" s="194"/>
      <c r="FP229" s="194"/>
      <c r="FQ229" s="194"/>
      <c r="FR229" s="194"/>
      <c r="FS229" s="194"/>
      <c r="FT229" s="194"/>
      <c r="FU229" s="194"/>
      <c r="FV229" s="194"/>
      <c r="FW229" s="194"/>
      <c r="FX229" s="194"/>
      <c r="FY229" s="194"/>
      <c r="FZ229" s="194"/>
      <c r="GA229" s="194"/>
      <c r="GB229" s="194"/>
      <c r="GC229" s="194"/>
      <c r="GD229" s="194"/>
      <c r="GE229" s="194"/>
      <c r="GF229" s="194"/>
      <c r="GG229" s="194"/>
      <c r="GH229" s="194"/>
      <c r="GI229" s="194"/>
      <c r="GJ229" s="194"/>
      <c r="GK229" s="194"/>
      <c r="GL229" s="194"/>
      <c r="GM229" s="194"/>
      <c r="GN229" s="194"/>
      <c r="GO229" s="194"/>
      <c r="GP229" s="194"/>
      <c r="GQ229" s="194"/>
      <c r="GR229" s="194"/>
      <c r="GS229" s="194"/>
      <c r="GT229" s="194"/>
      <c r="GU229" s="194"/>
      <c r="GV229" s="194"/>
      <c r="GW229" s="194"/>
      <c r="GX229" s="194"/>
      <c r="GY229" s="194"/>
      <c r="GZ229" s="194"/>
      <c r="HA229" s="194"/>
      <c r="HB229" s="194"/>
      <c r="HC229" s="194"/>
      <c r="HD229" s="194"/>
      <c r="HE229" s="194"/>
      <c r="HF229" s="194"/>
      <c r="HG229" s="194"/>
      <c r="HH229" s="194"/>
      <c r="HI229" s="194"/>
      <c r="HJ229" s="194"/>
      <c r="HK229" s="194"/>
      <c r="HL229" s="194"/>
      <c r="HM229" s="194"/>
      <c r="HN229" s="194"/>
      <c r="HO229" s="194"/>
      <c r="HP229" s="194"/>
      <c r="HQ229" s="194"/>
      <c r="HR229" s="194"/>
    </row>
    <row r="230" spans="1:243" s="195" customFormat="1" ht="12.75" customHeight="1">
      <c r="A230" s="97" t="s">
        <v>2337</v>
      </c>
      <c r="B230" s="97" t="s">
        <v>2338</v>
      </c>
      <c r="C230" s="139" t="s">
        <v>271</v>
      </c>
      <c r="D230" s="60">
        <v>159.93</v>
      </c>
      <c r="E230" s="60">
        <v>158.97999999999999</v>
      </c>
      <c r="F230" s="60">
        <v>217.13</v>
      </c>
      <c r="G230" s="60">
        <v>189.51</v>
      </c>
      <c r="H230" s="60">
        <v>198.31</v>
      </c>
      <c r="I230" s="60">
        <v>190.13</v>
      </c>
      <c r="J230" s="60">
        <v>198.23</v>
      </c>
      <c r="K230" s="60">
        <f>SUM(H230:J230)/3</f>
        <v>195.55666666666664</v>
      </c>
      <c r="L230" s="60">
        <f t="shared" si="211"/>
        <v>194.63888888888889</v>
      </c>
      <c r="M230" s="60">
        <f t="shared" si="212"/>
        <v>196.14185185185184</v>
      </c>
      <c r="N230" s="60">
        <f t="shared" si="213"/>
        <v>195.44580246913577</v>
      </c>
      <c r="O230" s="60">
        <f t="shared" si="214"/>
        <v>195.40884773662549</v>
      </c>
      <c r="P230" s="60">
        <f t="shared" si="209"/>
        <v>2289.4120576131686</v>
      </c>
      <c r="Q230" s="194"/>
      <c r="R230" s="194"/>
      <c r="S230" s="194"/>
      <c r="T230" s="194"/>
      <c r="U230" s="194"/>
      <c r="V230" s="194"/>
      <c r="W230" s="194"/>
      <c r="X230" s="194"/>
      <c r="Y230" s="194"/>
      <c r="Z230" s="194"/>
      <c r="AA230" s="194"/>
      <c r="AB230" s="194"/>
      <c r="AC230" s="194"/>
      <c r="AD230" s="194"/>
      <c r="AE230" s="194"/>
      <c r="AF230" s="194"/>
      <c r="AG230" s="194"/>
      <c r="AH230" s="194"/>
      <c r="AI230" s="194"/>
      <c r="AJ230" s="194"/>
      <c r="AK230" s="194"/>
      <c r="AL230" s="194"/>
      <c r="AM230" s="194"/>
      <c r="AN230" s="194"/>
      <c r="AO230" s="194"/>
      <c r="AP230" s="194"/>
      <c r="AQ230" s="194"/>
      <c r="AR230" s="194"/>
      <c r="AS230" s="194"/>
      <c r="AT230" s="194"/>
      <c r="AU230" s="194"/>
      <c r="AV230" s="194"/>
      <c r="AW230" s="194"/>
      <c r="AX230" s="194"/>
      <c r="AY230" s="194"/>
      <c r="AZ230" s="194"/>
      <c r="BA230" s="194"/>
      <c r="BB230" s="194"/>
      <c r="BC230" s="194"/>
      <c r="BD230" s="194"/>
      <c r="BE230" s="194"/>
      <c r="BF230" s="194"/>
      <c r="BG230" s="194"/>
      <c r="BH230" s="194"/>
      <c r="BI230" s="194"/>
      <c r="BJ230" s="194"/>
      <c r="BK230" s="194"/>
      <c r="BL230" s="194"/>
      <c r="BM230" s="194"/>
      <c r="BN230" s="194"/>
      <c r="BO230" s="194"/>
      <c r="BP230" s="194"/>
      <c r="BQ230" s="194"/>
      <c r="BR230" s="194"/>
      <c r="BS230" s="194"/>
      <c r="BT230" s="194"/>
      <c r="BU230" s="194"/>
      <c r="BV230" s="194"/>
      <c r="BW230" s="194"/>
      <c r="BX230" s="194"/>
      <c r="BY230" s="194"/>
      <c r="BZ230" s="194"/>
      <c r="CA230" s="194"/>
      <c r="CB230" s="194"/>
      <c r="CC230" s="194"/>
      <c r="CD230" s="194"/>
      <c r="CE230" s="194"/>
      <c r="CF230" s="194"/>
      <c r="CG230" s="194"/>
      <c r="CH230" s="194"/>
      <c r="CI230" s="194"/>
      <c r="CJ230" s="194"/>
      <c r="CK230" s="194"/>
      <c r="CL230" s="194"/>
      <c r="CM230" s="194"/>
      <c r="CN230" s="194"/>
      <c r="CO230" s="194"/>
      <c r="CP230" s="194"/>
      <c r="CQ230" s="194"/>
      <c r="CR230" s="194"/>
      <c r="CS230" s="194"/>
      <c r="CT230" s="194"/>
      <c r="CU230" s="194"/>
      <c r="CV230" s="194"/>
      <c r="CW230" s="194"/>
      <c r="CX230" s="194"/>
      <c r="CY230" s="194"/>
      <c r="CZ230" s="194"/>
      <c r="DA230" s="194"/>
      <c r="DB230" s="194"/>
      <c r="DC230" s="194"/>
      <c r="DD230" s="194"/>
      <c r="DE230" s="194"/>
      <c r="DF230" s="194"/>
      <c r="DG230" s="194"/>
      <c r="DH230" s="194"/>
      <c r="DI230" s="194"/>
      <c r="DJ230" s="194"/>
      <c r="DK230" s="194"/>
      <c r="DL230" s="194"/>
      <c r="DM230" s="194"/>
      <c r="DN230" s="194"/>
      <c r="DO230" s="194"/>
      <c r="DP230" s="194"/>
      <c r="DQ230" s="194"/>
      <c r="DR230" s="194"/>
      <c r="DS230" s="194"/>
      <c r="DT230" s="194"/>
      <c r="DU230" s="194"/>
      <c r="DV230" s="194"/>
      <c r="DW230" s="194"/>
      <c r="DX230" s="194"/>
      <c r="DY230" s="194"/>
      <c r="DZ230" s="194"/>
      <c r="EA230" s="194"/>
      <c r="EB230" s="194"/>
      <c r="EC230" s="194"/>
      <c r="ED230" s="194"/>
      <c r="EE230" s="194"/>
      <c r="EF230" s="194"/>
      <c r="EG230" s="194"/>
      <c r="EH230" s="194"/>
      <c r="EI230" s="194"/>
      <c r="EJ230" s="194"/>
      <c r="EK230" s="194"/>
      <c r="EL230" s="194"/>
      <c r="EM230" s="194"/>
      <c r="EN230" s="194"/>
      <c r="EO230" s="194"/>
      <c r="EP230" s="194"/>
      <c r="EQ230" s="194"/>
      <c r="ER230" s="194"/>
      <c r="ES230" s="194"/>
      <c r="ET230" s="194"/>
      <c r="EU230" s="194"/>
      <c r="EV230" s="194"/>
      <c r="EW230" s="194"/>
      <c r="EX230" s="194"/>
      <c r="EY230" s="194"/>
      <c r="EZ230" s="194"/>
      <c r="FA230" s="194"/>
      <c r="FB230" s="194"/>
      <c r="FC230" s="194"/>
      <c r="FD230" s="194"/>
      <c r="FE230" s="194"/>
      <c r="FF230" s="194"/>
      <c r="FG230" s="194"/>
      <c r="FH230" s="194"/>
      <c r="FI230" s="194"/>
      <c r="FJ230" s="194"/>
      <c r="FK230" s="194"/>
      <c r="FL230" s="194"/>
      <c r="FM230" s="194"/>
      <c r="FN230" s="194"/>
      <c r="FO230" s="194"/>
      <c r="FP230" s="194"/>
      <c r="FQ230" s="194"/>
      <c r="FR230" s="194"/>
      <c r="FS230" s="194"/>
      <c r="FT230" s="194"/>
      <c r="FU230" s="194"/>
      <c r="FV230" s="194"/>
      <c r="FW230" s="194"/>
      <c r="FX230" s="194"/>
      <c r="FY230" s="194"/>
      <c r="FZ230" s="194"/>
      <c r="GA230" s="194"/>
      <c r="GB230" s="194"/>
      <c r="GC230" s="194"/>
      <c r="GD230" s="194"/>
      <c r="GE230" s="194"/>
      <c r="GF230" s="194"/>
      <c r="GG230" s="194"/>
      <c r="GH230" s="194"/>
      <c r="GI230" s="194"/>
      <c r="GJ230" s="194"/>
      <c r="GK230" s="194"/>
      <c r="GL230" s="194"/>
      <c r="GM230" s="194"/>
      <c r="GN230" s="194"/>
      <c r="GO230" s="194"/>
      <c r="GP230" s="194"/>
      <c r="GQ230" s="194"/>
      <c r="GR230" s="194"/>
      <c r="GS230" s="194"/>
      <c r="GT230" s="194"/>
      <c r="GU230" s="194"/>
      <c r="GV230" s="194"/>
      <c r="GW230" s="194"/>
      <c r="GX230" s="194"/>
      <c r="GY230" s="194"/>
      <c r="GZ230" s="194"/>
      <c r="HA230" s="194"/>
      <c r="HB230" s="194"/>
      <c r="HC230" s="194"/>
      <c r="HD230" s="194"/>
      <c r="HE230" s="194"/>
      <c r="HF230" s="194"/>
      <c r="HG230" s="194"/>
      <c r="HH230" s="194"/>
      <c r="HI230" s="194"/>
      <c r="HJ230" s="194"/>
      <c r="HK230" s="194"/>
      <c r="HL230" s="194"/>
      <c r="HM230" s="194"/>
      <c r="HN230" s="194"/>
      <c r="HO230" s="194"/>
      <c r="HP230" s="194"/>
      <c r="HQ230" s="194"/>
      <c r="HR230" s="194"/>
    </row>
    <row r="231" spans="1:243" s="195" customFormat="1" ht="12.75" customHeight="1">
      <c r="A231" s="97" t="s">
        <v>3737</v>
      </c>
      <c r="B231" s="97" t="s">
        <v>3738</v>
      </c>
      <c r="C231" s="139" t="s">
        <v>1059</v>
      </c>
      <c r="D231" s="60"/>
      <c r="E231" s="60"/>
      <c r="F231" s="60"/>
      <c r="G231" s="60"/>
      <c r="H231" s="60">
        <v>8.61</v>
      </c>
      <c r="I231" s="60">
        <v>171.42</v>
      </c>
      <c r="J231" s="60">
        <v>219.46</v>
      </c>
      <c r="K231" s="60">
        <f t="shared" ref="K231" si="215">SUM(H231:J231)/3</f>
        <v>133.16333333333333</v>
      </c>
      <c r="L231" s="60">
        <f t="shared" si="211"/>
        <v>174.68111111111111</v>
      </c>
      <c r="M231" s="60">
        <f t="shared" si="212"/>
        <v>175.76814814814816</v>
      </c>
      <c r="N231" s="60">
        <f t="shared" si="213"/>
        <v>161.20419753086421</v>
      </c>
      <c r="O231" s="60">
        <f t="shared" si="214"/>
        <v>170.55115226337452</v>
      </c>
      <c r="P231" s="60">
        <f t="shared" si="209"/>
        <v>1214.8579423868312</v>
      </c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4"/>
      <c r="AK231" s="194"/>
      <c r="AL231" s="194"/>
      <c r="AM231" s="194"/>
      <c r="AN231" s="194"/>
      <c r="AO231" s="194"/>
      <c r="AP231" s="194"/>
      <c r="AQ231" s="194"/>
      <c r="AR231" s="194"/>
      <c r="AS231" s="194"/>
      <c r="AT231" s="194"/>
      <c r="AU231" s="194"/>
      <c r="AV231" s="194"/>
      <c r="AW231" s="194"/>
      <c r="AX231" s="194"/>
      <c r="AY231" s="194"/>
      <c r="AZ231" s="194"/>
      <c r="BA231" s="194"/>
      <c r="BB231" s="194"/>
      <c r="BC231" s="194"/>
      <c r="BD231" s="194"/>
      <c r="BE231" s="194"/>
      <c r="BF231" s="194"/>
      <c r="BG231" s="194"/>
      <c r="BH231" s="194"/>
      <c r="BI231" s="194"/>
      <c r="BJ231" s="194"/>
      <c r="BK231" s="194"/>
      <c r="BL231" s="194"/>
      <c r="BM231" s="194"/>
      <c r="BN231" s="194"/>
      <c r="BO231" s="194"/>
      <c r="BP231" s="194"/>
      <c r="BQ231" s="194"/>
      <c r="BR231" s="194"/>
      <c r="BS231" s="194"/>
      <c r="BT231" s="194"/>
      <c r="BU231" s="194"/>
      <c r="BV231" s="194"/>
      <c r="BW231" s="194"/>
      <c r="BX231" s="194"/>
      <c r="BY231" s="194"/>
      <c r="BZ231" s="194"/>
      <c r="CA231" s="194"/>
      <c r="CB231" s="194"/>
      <c r="CC231" s="194"/>
      <c r="CD231" s="194"/>
      <c r="CE231" s="194"/>
      <c r="CF231" s="194"/>
      <c r="CG231" s="194"/>
      <c r="CH231" s="194"/>
      <c r="CI231" s="194"/>
      <c r="CJ231" s="194"/>
      <c r="CK231" s="194"/>
      <c r="CL231" s="194"/>
      <c r="CM231" s="194"/>
      <c r="CN231" s="194"/>
      <c r="CO231" s="194"/>
      <c r="CP231" s="194"/>
      <c r="CQ231" s="194"/>
      <c r="CR231" s="194"/>
      <c r="CS231" s="194"/>
      <c r="CT231" s="194"/>
      <c r="CU231" s="194"/>
      <c r="CV231" s="194"/>
      <c r="CW231" s="194"/>
      <c r="CX231" s="194"/>
      <c r="CY231" s="194"/>
      <c r="CZ231" s="194"/>
      <c r="DA231" s="194"/>
      <c r="DB231" s="194"/>
      <c r="DC231" s="194"/>
      <c r="DD231" s="194"/>
      <c r="DE231" s="194"/>
      <c r="DF231" s="194"/>
      <c r="DG231" s="194"/>
      <c r="DH231" s="194"/>
      <c r="DI231" s="194"/>
      <c r="DJ231" s="194"/>
      <c r="DK231" s="194"/>
      <c r="DL231" s="194"/>
      <c r="DM231" s="194"/>
      <c r="DN231" s="194"/>
      <c r="DO231" s="194"/>
      <c r="DP231" s="194"/>
      <c r="DQ231" s="194"/>
      <c r="DR231" s="194"/>
      <c r="DS231" s="194"/>
      <c r="DT231" s="194"/>
      <c r="DU231" s="194"/>
      <c r="DV231" s="194"/>
      <c r="DW231" s="194"/>
      <c r="DX231" s="194"/>
      <c r="DY231" s="194"/>
      <c r="DZ231" s="194"/>
      <c r="EA231" s="194"/>
      <c r="EB231" s="194"/>
      <c r="EC231" s="194"/>
      <c r="ED231" s="194"/>
      <c r="EE231" s="194"/>
      <c r="EF231" s="194"/>
      <c r="EG231" s="194"/>
      <c r="EH231" s="194"/>
      <c r="EI231" s="194"/>
      <c r="EJ231" s="194"/>
      <c r="EK231" s="194"/>
      <c r="EL231" s="194"/>
      <c r="EM231" s="194"/>
      <c r="EN231" s="194"/>
      <c r="EO231" s="194"/>
      <c r="EP231" s="194"/>
      <c r="EQ231" s="194"/>
      <c r="ER231" s="194"/>
      <c r="ES231" s="194"/>
      <c r="ET231" s="194"/>
      <c r="EU231" s="194"/>
      <c r="EV231" s="194"/>
      <c r="EW231" s="194"/>
      <c r="EX231" s="194"/>
      <c r="EY231" s="194"/>
      <c r="EZ231" s="194"/>
      <c r="FA231" s="194"/>
      <c r="FB231" s="194"/>
      <c r="FC231" s="194"/>
      <c r="FD231" s="194"/>
      <c r="FE231" s="194"/>
      <c r="FF231" s="194"/>
      <c r="FG231" s="194"/>
      <c r="FH231" s="194"/>
      <c r="FI231" s="194"/>
      <c r="FJ231" s="194"/>
      <c r="FK231" s="194"/>
      <c r="FL231" s="194"/>
      <c r="FM231" s="194"/>
      <c r="FN231" s="194"/>
      <c r="FO231" s="194"/>
      <c r="FP231" s="194"/>
      <c r="FQ231" s="194"/>
      <c r="FR231" s="194"/>
      <c r="FS231" s="194"/>
      <c r="FT231" s="194"/>
      <c r="FU231" s="194"/>
      <c r="FV231" s="194"/>
      <c r="FW231" s="194"/>
      <c r="FX231" s="194"/>
      <c r="FY231" s="194"/>
      <c r="FZ231" s="194"/>
      <c r="GA231" s="194"/>
      <c r="GB231" s="194"/>
      <c r="GC231" s="194"/>
      <c r="GD231" s="194"/>
      <c r="GE231" s="194"/>
      <c r="GF231" s="194"/>
      <c r="GG231" s="194"/>
      <c r="GH231" s="194"/>
      <c r="GI231" s="194"/>
      <c r="GJ231" s="194"/>
      <c r="GK231" s="194"/>
      <c r="GL231" s="194"/>
      <c r="GM231" s="194"/>
      <c r="GN231" s="194"/>
      <c r="GO231" s="194"/>
      <c r="GP231" s="194"/>
      <c r="GQ231" s="194"/>
      <c r="GR231" s="194"/>
      <c r="GS231" s="194"/>
      <c r="GT231" s="194"/>
      <c r="GU231" s="194"/>
      <c r="GV231" s="194"/>
      <c r="GW231" s="194"/>
      <c r="GX231" s="194"/>
      <c r="GY231" s="194"/>
      <c r="GZ231" s="194"/>
      <c r="HA231" s="194"/>
      <c r="HB231" s="194"/>
      <c r="HC231" s="194"/>
      <c r="HD231" s="194"/>
      <c r="HE231" s="194"/>
      <c r="HF231" s="194"/>
      <c r="HG231" s="194"/>
      <c r="HH231" s="194"/>
      <c r="HI231" s="194"/>
      <c r="HJ231" s="194"/>
      <c r="HK231" s="194"/>
      <c r="HL231" s="194"/>
      <c r="HM231" s="194"/>
      <c r="HN231" s="194"/>
      <c r="HO231" s="194"/>
      <c r="HP231" s="194"/>
      <c r="HQ231" s="194"/>
      <c r="HR231" s="194"/>
    </row>
    <row r="232" spans="1:243" s="193" customFormat="1" ht="22.5" customHeight="1">
      <c r="A232" s="189" t="s">
        <v>2354</v>
      </c>
      <c r="B232" s="190" t="s">
        <v>2355</v>
      </c>
      <c r="C232" s="136" t="s">
        <v>32</v>
      </c>
      <c r="D232" s="58">
        <v>650.51</v>
      </c>
      <c r="E232" s="58">
        <v>2424.96</v>
      </c>
      <c r="F232" s="58">
        <v>3234.37</v>
      </c>
      <c r="G232" s="58">
        <v>1079.0999999999999</v>
      </c>
      <c r="H232" s="58">
        <v>1040.5999999999999</v>
      </c>
      <c r="I232" s="58">
        <v>1420.5</v>
      </c>
      <c r="J232" s="58">
        <v>968.74</v>
      </c>
      <c r="K232" s="58">
        <f>SUM(H232:J232)/3</f>
        <v>1143.28</v>
      </c>
      <c r="L232" s="58">
        <f t="shared" si="211"/>
        <v>1177.5066666666664</v>
      </c>
      <c r="M232" s="58">
        <f t="shared" si="212"/>
        <v>1096.5088888888888</v>
      </c>
      <c r="N232" s="58">
        <f t="shared" si="213"/>
        <v>1139.0985185185184</v>
      </c>
      <c r="O232" s="58">
        <f t="shared" si="214"/>
        <v>1137.7046913580245</v>
      </c>
      <c r="P232" s="58">
        <f>SUM(D232:O232)</f>
        <v>16512.878765432099</v>
      </c>
      <c r="Q232" s="209"/>
      <c r="R232" s="209"/>
      <c r="S232" s="209"/>
      <c r="T232" s="209"/>
      <c r="U232" s="209"/>
      <c r="V232" s="209"/>
      <c r="W232" s="209"/>
      <c r="X232" s="209"/>
      <c r="Y232" s="209"/>
      <c r="Z232" s="209"/>
      <c r="AA232" s="209"/>
      <c r="AB232" s="209"/>
      <c r="AC232" s="209"/>
      <c r="AD232" s="209"/>
      <c r="AE232" s="209"/>
      <c r="AF232" s="209"/>
      <c r="AG232" s="209"/>
      <c r="AH232" s="209"/>
      <c r="AI232" s="209"/>
      <c r="AJ232" s="209"/>
      <c r="AK232" s="209"/>
      <c r="AL232" s="209"/>
      <c r="AM232" s="209"/>
      <c r="AN232" s="209"/>
      <c r="AO232" s="209"/>
      <c r="AP232" s="209"/>
      <c r="AQ232" s="209"/>
      <c r="AR232" s="209"/>
      <c r="AS232" s="209"/>
      <c r="AT232" s="209"/>
      <c r="AU232" s="209"/>
      <c r="AV232" s="209"/>
      <c r="AW232" s="209"/>
      <c r="AX232" s="209"/>
      <c r="AY232" s="209"/>
      <c r="AZ232" s="209"/>
      <c r="BA232" s="209"/>
      <c r="BB232" s="209"/>
      <c r="BC232" s="209"/>
      <c r="BD232" s="209"/>
      <c r="BE232" s="209"/>
      <c r="BF232" s="209"/>
      <c r="BG232" s="209"/>
      <c r="BH232" s="209"/>
      <c r="BI232" s="209"/>
      <c r="BJ232" s="209"/>
      <c r="BK232" s="209"/>
      <c r="BL232" s="209"/>
      <c r="BM232" s="209"/>
      <c r="BN232" s="209"/>
      <c r="BO232" s="209"/>
      <c r="BP232" s="209"/>
      <c r="BQ232" s="209"/>
      <c r="BR232" s="209"/>
      <c r="BS232" s="209"/>
      <c r="BT232" s="209"/>
      <c r="BU232" s="209"/>
      <c r="BV232" s="209"/>
      <c r="BW232" s="209"/>
      <c r="BX232" s="209"/>
      <c r="BY232" s="209"/>
      <c r="BZ232" s="209"/>
      <c r="CA232" s="209"/>
      <c r="CB232" s="209"/>
      <c r="CC232" s="209"/>
      <c r="CD232" s="209"/>
      <c r="CE232" s="209"/>
      <c r="CF232" s="209"/>
      <c r="CG232" s="209"/>
      <c r="CH232" s="209"/>
      <c r="CI232" s="209"/>
      <c r="CJ232" s="209"/>
      <c r="CK232" s="209"/>
      <c r="CL232" s="209"/>
      <c r="CM232" s="209"/>
      <c r="CN232" s="209"/>
      <c r="CO232" s="209"/>
      <c r="CP232" s="209"/>
      <c r="CQ232" s="209"/>
      <c r="CR232" s="209"/>
      <c r="CS232" s="209"/>
      <c r="CT232" s="209"/>
      <c r="CU232" s="209"/>
      <c r="CV232" s="209"/>
      <c r="CW232" s="209"/>
      <c r="CX232" s="209"/>
      <c r="CY232" s="209"/>
      <c r="CZ232" s="209"/>
      <c r="DA232" s="209"/>
      <c r="DB232" s="209"/>
      <c r="DC232" s="209"/>
      <c r="DD232" s="209"/>
      <c r="DE232" s="209"/>
      <c r="DF232" s="209"/>
      <c r="DG232" s="209"/>
      <c r="DH232" s="209"/>
      <c r="DI232" s="209"/>
      <c r="DJ232" s="209"/>
      <c r="DK232" s="209"/>
      <c r="DL232" s="209"/>
      <c r="DM232" s="209"/>
      <c r="DN232" s="209"/>
      <c r="DO232" s="209"/>
      <c r="DP232" s="209"/>
      <c r="DQ232" s="209"/>
      <c r="DR232" s="209"/>
      <c r="DS232" s="209"/>
      <c r="DT232" s="209"/>
      <c r="DU232" s="209"/>
      <c r="DV232" s="209"/>
      <c r="DW232" s="209"/>
      <c r="DX232" s="209"/>
      <c r="DY232" s="209"/>
      <c r="DZ232" s="209"/>
      <c r="EA232" s="209"/>
      <c r="EB232" s="209"/>
      <c r="EC232" s="209"/>
      <c r="ED232" s="209"/>
      <c r="EE232" s="209"/>
      <c r="EF232" s="209"/>
      <c r="EG232" s="209"/>
      <c r="EH232" s="209"/>
      <c r="EI232" s="209"/>
      <c r="EJ232" s="209"/>
      <c r="EK232" s="209"/>
      <c r="EL232" s="209"/>
      <c r="EM232" s="209"/>
      <c r="EN232" s="209"/>
      <c r="EO232" s="209"/>
      <c r="EP232" s="209"/>
      <c r="EQ232" s="209"/>
      <c r="ER232" s="209"/>
      <c r="ES232" s="209"/>
      <c r="ET232" s="209"/>
      <c r="EU232" s="209"/>
      <c r="EV232" s="209"/>
      <c r="EW232" s="209"/>
      <c r="EX232" s="209"/>
      <c r="EY232" s="209"/>
      <c r="EZ232" s="209"/>
      <c r="FA232" s="209"/>
      <c r="FB232" s="209"/>
      <c r="FC232" s="209"/>
      <c r="FD232" s="209"/>
      <c r="FE232" s="209"/>
      <c r="FF232" s="209"/>
      <c r="FG232" s="209"/>
      <c r="FH232" s="209"/>
      <c r="FI232" s="209"/>
      <c r="FJ232" s="209"/>
      <c r="FK232" s="209"/>
      <c r="FL232" s="209"/>
      <c r="FM232" s="209"/>
      <c r="FN232" s="209"/>
      <c r="FO232" s="209"/>
      <c r="FP232" s="209"/>
      <c r="FQ232" s="209"/>
      <c r="FR232" s="209"/>
      <c r="FS232" s="209"/>
      <c r="FT232" s="209"/>
      <c r="FU232" s="209"/>
      <c r="FV232" s="209"/>
      <c r="FW232" s="209"/>
      <c r="FX232" s="209"/>
      <c r="FY232" s="209"/>
      <c r="FZ232" s="209"/>
      <c r="GA232" s="209"/>
      <c r="GB232" s="209"/>
      <c r="GC232" s="209"/>
      <c r="GD232" s="209"/>
      <c r="GE232" s="209"/>
      <c r="GF232" s="209"/>
      <c r="GG232" s="209"/>
      <c r="GH232" s="209"/>
      <c r="GI232" s="209"/>
      <c r="GJ232" s="209"/>
      <c r="GK232" s="209"/>
      <c r="GL232" s="209"/>
      <c r="GM232" s="209"/>
      <c r="GN232" s="209"/>
      <c r="GO232" s="209"/>
      <c r="GP232" s="209"/>
      <c r="GQ232" s="209"/>
      <c r="GR232" s="209"/>
      <c r="GS232" s="209"/>
      <c r="GT232" s="209"/>
      <c r="GU232" s="209"/>
      <c r="GV232" s="209"/>
      <c r="GW232" s="209"/>
      <c r="GX232" s="209"/>
      <c r="GY232" s="209"/>
      <c r="GZ232" s="209"/>
      <c r="HA232" s="209"/>
      <c r="HB232" s="209"/>
      <c r="HC232" s="209"/>
      <c r="HD232" s="209"/>
      <c r="HE232" s="209"/>
      <c r="HF232" s="209"/>
      <c r="HG232" s="209"/>
      <c r="HH232" s="209"/>
      <c r="HI232" s="209"/>
      <c r="HJ232" s="209"/>
      <c r="HK232" s="209"/>
      <c r="HL232" s="209"/>
      <c r="HM232" s="209"/>
      <c r="HN232" s="209"/>
      <c r="HO232" s="209"/>
      <c r="HP232" s="209"/>
      <c r="HQ232" s="209"/>
      <c r="HR232" s="209"/>
    </row>
    <row r="233" spans="1:243" s="193" customFormat="1" ht="22.5" customHeight="1">
      <c r="A233" s="189" t="s">
        <v>2356</v>
      </c>
      <c r="B233" s="190" t="s">
        <v>2357</v>
      </c>
      <c r="C233" s="136" t="s">
        <v>35</v>
      </c>
      <c r="D233" s="58">
        <v>2702.7</v>
      </c>
      <c r="E233" s="58">
        <v>4355.13</v>
      </c>
      <c r="F233" s="58">
        <v>1703.16</v>
      </c>
      <c r="G233" s="58">
        <v>762.66</v>
      </c>
      <c r="H233" s="58">
        <v>482.47</v>
      </c>
      <c r="I233" s="58">
        <v>958.68</v>
      </c>
      <c r="J233" s="58">
        <v>123.33</v>
      </c>
      <c r="K233" s="58">
        <f t="shared" ref="K233:K234" si="216">SUM(H233:J233)/3</f>
        <v>521.49333333333334</v>
      </c>
      <c r="L233" s="58">
        <f t="shared" si="211"/>
        <v>534.50111111111107</v>
      </c>
      <c r="M233" s="58">
        <f t="shared" si="212"/>
        <v>393.10814814814813</v>
      </c>
      <c r="N233" s="58">
        <f t="shared" si="213"/>
        <v>483.03419753086422</v>
      </c>
      <c r="O233" s="58">
        <f t="shared" si="214"/>
        <v>470.21448559670785</v>
      </c>
      <c r="P233" s="58">
        <f t="shared" ref="P233:P234" si="217">SUM(D233:O233)</f>
        <v>13490.481275720163</v>
      </c>
      <c r="Q233" s="209"/>
      <c r="R233" s="209"/>
      <c r="S233" s="209"/>
      <c r="T233" s="209"/>
      <c r="U233" s="209"/>
      <c r="V233" s="209"/>
      <c r="W233" s="209"/>
      <c r="X233" s="209"/>
      <c r="Y233" s="209"/>
      <c r="Z233" s="209"/>
      <c r="AA233" s="209"/>
      <c r="AB233" s="209"/>
      <c r="AC233" s="209"/>
      <c r="AD233" s="209"/>
      <c r="AE233" s="209"/>
      <c r="AF233" s="209"/>
      <c r="AG233" s="209"/>
      <c r="AH233" s="209"/>
      <c r="AI233" s="209"/>
      <c r="AJ233" s="209"/>
      <c r="AK233" s="209"/>
      <c r="AL233" s="209"/>
      <c r="AM233" s="209"/>
      <c r="AN233" s="209"/>
      <c r="AO233" s="209"/>
      <c r="AP233" s="209"/>
      <c r="AQ233" s="209"/>
      <c r="AR233" s="209"/>
      <c r="AS233" s="209"/>
      <c r="AT233" s="209"/>
      <c r="AU233" s="209"/>
      <c r="AV233" s="209"/>
      <c r="AW233" s="209"/>
      <c r="AX233" s="209"/>
      <c r="AY233" s="209"/>
      <c r="AZ233" s="209"/>
      <c r="BA233" s="209"/>
      <c r="BB233" s="209"/>
      <c r="BC233" s="209"/>
      <c r="BD233" s="209"/>
      <c r="BE233" s="209"/>
      <c r="BF233" s="209"/>
      <c r="BG233" s="209"/>
      <c r="BH233" s="209"/>
      <c r="BI233" s="209"/>
      <c r="BJ233" s="209"/>
      <c r="BK233" s="209"/>
      <c r="BL233" s="209"/>
      <c r="BM233" s="209"/>
      <c r="BN233" s="209"/>
      <c r="BO233" s="209"/>
      <c r="BP233" s="209"/>
      <c r="BQ233" s="209"/>
      <c r="BR233" s="209"/>
      <c r="BS233" s="209"/>
      <c r="BT233" s="209"/>
      <c r="BU233" s="209"/>
      <c r="BV233" s="209"/>
      <c r="BW233" s="209"/>
      <c r="BX233" s="209"/>
      <c r="BY233" s="209"/>
      <c r="BZ233" s="209"/>
      <c r="CA233" s="209"/>
      <c r="CB233" s="209"/>
      <c r="CC233" s="209"/>
      <c r="CD233" s="209"/>
      <c r="CE233" s="209"/>
      <c r="CF233" s="209"/>
      <c r="CG233" s="209"/>
      <c r="CH233" s="209"/>
      <c r="CI233" s="209"/>
      <c r="CJ233" s="209"/>
      <c r="CK233" s="209"/>
      <c r="CL233" s="209"/>
      <c r="CM233" s="209"/>
      <c r="CN233" s="209"/>
      <c r="CO233" s="209"/>
      <c r="CP233" s="209"/>
      <c r="CQ233" s="209"/>
      <c r="CR233" s="209"/>
      <c r="CS233" s="209"/>
      <c r="CT233" s="209"/>
      <c r="CU233" s="209"/>
      <c r="CV233" s="209"/>
      <c r="CW233" s="209"/>
      <c r="CX233" s="209"/>
      <c r="CY233" s="209"/>
      <c r="CZ233" s="209"/>
      <c r="DA233" s="209"/>
      <c r="DB233" s="209"/>
      <c r="DC233" s="209"/>
      <c r="DD233" s="209"/>
      <c r="DE233" s="209"/>
      <c r="DF233" s="209"/>
      <c r="DG233" s="209"/>
      <c r="DH233" s="209"/>
      <c r="DI233" s="209"/>
      <c r="DJ233" s="209"/>
      <c r="DK233" s="209"/>
      <c r="DL233" s="209"/>
      <c r="DM233" s="209"/>
      <c r="DN233" s="209"/>
      <c r="DO233" s="209"/>
      <c r="DP233" s="209"/>
      <c r="DQ233" s="209"/>
      <c r="DR233" s="209"/>
      <c r="DS233" s="209"/>
      <c r="DT233" s="209"/>
      <c r="DU233" s="209"/>
      <c r="DV233" s="209"/>
      <c r="DW233" s="209"/>
      <c r="DX233" s="209"/>
      <c r="DY233" s="209"/>
      <c r="DZ233" s="209"/>
      <c r="EA233" s="209"/>
      <c r="EB233" s="209"/>
      <c r="EC233" s="209"/>
      <c r="ED233" s="209"/>
      <c r="EE233" s="209"/>
      <c r="EF233" s="209"/>
      <c r="EG233" s="209"/>
      <c r="EH233" s="209"/>
      <c r="EI233" s="209"/>
      <c r="EJ233" s="209"/>
      <c r="EK233" s="209"/>
      <c r="EL233" s="209"/>
      <c r="EM233" s="209"/>
      <c r="EN233" s="209"/>
      <c r="EO233" s="209"/>
      <c r="EP233" s="209"/>
      <c r="EQ233" s="209"/>
      <c r="ER233" s="209"/>
      <c r="ES233" s="209"/>
      <c r="ET233" s="209"/>
      <c r="EU233" s="209"/>
      <c r="EV233" s="209"/>
      <c r="EW233" s="209"/>
      <c r="EX233" s="209"/>
      <c r="EY233" s="209"/>
      <c r="EZ233" s="209"/>
      <c r="FA233" s="209"/>
      <c r="FB233" s="209"/>
      <c r="FC233" s="209"/>
      <c r="FD233" s="209"/>
      <c r="FE233" s="209"/>
      <c r="FF233" s="209"/>
      <c r="FG233" s="209"/>
      <c r="FH233" s="209"/>
      <c r="FI233" s="209"/>
      <c r="FJ233" s="209"/>
      <c r="FK233" s="209"/>
      <c r="FL233" s="209"/>
      <c r="FM233" s="209"/>
      <c r="FN233" s="209"/>
      <c r="FO233" s="209"/>
      <c r="FP233" s="209"/>
      <c r="FQ233" s="209"/>
      <c r="FR233" s="209"/>
      <c r="FS233" s="209"/>
      <c r="FT233" s="209"/>
      <c r="FU233" s="209"/>
      <c r="FV233" s="209"/>
      <c r="FW233" s="209"/>
      <c r="FX233" s="209"/>
      <c r="FY233" s="209"/>
      <c r="FZ233" s="209"/>
      <c r="GA233" s="209"/>
      <c r="GB233" s="209"/>
      <c r="GC233" s="209"/>
      <c r="GD233" s="209"/>
      <c r="GE233" s="209"/>
      <c r="GF233" s="209"/>
      <c r="GG233" s="209"/>
      <c r="GH233" s="209"/>
      <c r="GI233" s="209"/>
      <c r="GJ233" s="209"/>
      <c r="GK233" s="209"/>
      <c r="GL233" s="209"/>
      <c r="GM233" s="209"/>
      <c r="GN233" s="209"/>
      <c r="GO233" s="209"/>
      <c r="GP233" s="209"/>
      <c r="GQ233" s="209"/>
      <c r="GR233" s="209"/>
      <c r="GS233" s="209"/>
      <c r="GT233" s="209"/>
      <c r="GU233" s="209"/>
      <c r="GV233" s="209"/>
      <c r="GW233" s="209"/>
      <c r="GX233" s="209"/>
      <c r="GY233" s="209"/>
      <c r="GZ233" s="209"/>
      <c r="HA233" s="209"/>
      <c r="HB233" s="209"/>
      <c r="HC233" s="209"/>
      <c r="HD233" s="209"/>
      <c r="HE233" s="209"/>
      <c r="HF233" s="209"/>
      <c r="HG233" s="209"/>
      <c r="HH233" s="209"/>
      <c r="HI233" s="209"/>
      <c r="HJ233" s="209"/>
      <c r="HK233" s="209"/>
      <c r="HL233" s="209"/>
      <c r="HM233" s="209"/>
      <c r="HN233" s="209"/>
      <c r="HO233" s="209"/>
      <c r="HP233" s="209"/>
      <c r="HQ233" s="209"/>
      <c r="HR233" s="209"/>
    </row>
    <row r="234" spans="1:243" s="193" customFormat="1" ht="22.5" customHeight="1">
      <c r="A234" s="189" t="s">
        <v>2358</v>
      </c>
      <c r="B234" s="190" t="s">
        <v>2359</v>
      </c>
      <c r="C234" s="136" t="s">
        <v>397</v>
      </c>
      <c r="D234" s="58">
        <v>132.09</v>
      </c>
      <c r="E234" s="58">
        <v>105.38</v>
      </c>
      <c r="F234" s="58">
        <v>107.03</v>
      </c>
      <c r="G234" s="58">
        <v>54.39</v>
      </c>
      <c r="H234" s="58">
        <v>50.93</v>
      </c>
      <c r="I234" s="58">
        <v>45.15</v>
      </c>
      <c r="J234" s="58">
        <v>39.71</v>
      </c>
      <c r="K234" s="58">
        <f t="shared" si="216"/>
        <v>45.263333333333328</v>
      </c>
      <c r="L234" s="58">
        <f t="shared" si="211"/>
        <v>43.374444444444443</v>
      </c>
      <c r="M234" s="58">
        <f t="shared" si="212"/>
        <v>42.782592592592586</v>
      </c>
      <c r="N234" s="58">
        <f t="shared" si="213"/>
        <v>43.806790123456786</v>
      </c>
      <c r="O234" s="58">
        <f t="shared" si="214"/>
        <v>43.321275720164607</v>
      </c>
      <c r="P234" s="58">
        <f t="shared" si="217"/>
        <v>753.2284362139917</v>
      </c>
      <c r="Q234" s="209"/>
      <c r="R234" s="209"/>
      <c r="S234" s="209"/>
      <c r="T234" s="209"/>
      <c r="U234" s="209"/>
      <c r="V234" s="209"/>
      <c r="W234" s="209"/>
      <c r="X234" s="209"/>
      <c r="Y234" s="209"/>
      <c r="Z234" s="209"/>
      <c r="AA234" s="209"/>
      <c r="AB234" s="209"/>
      <c r="AC234" s="209"/>
      <c r="AD234" s="209"/>
      <c r="AE234" s="209"/>
      <c r="AF234" s="209"/>
      <c r="AG234" s="209"/>
      <c r="AH234" s="209"/>
      <c r="AI234" s="209"/>
      <c r="AJ234" s="209"/>
      <c r="AK234" s="209"/>
      <c r="AL234" s="209"/>
      <c r="AM234" s="209"/>
      <c r="AN234" s="209"/>
      <c r="AO234" s="209"/>
      <c r="AP234" s="209"/>
      <c r="AQ234" s="209"/>
      <c r="AR234" s="209"/>
      <c r="AS234" s="209"/>
      <c r="AT234" s="209"/>
      <c r="AU234" s="209"/>
      <c r="AV234" s="209"/>
      <c r="AW234" s="209"/>
      <c r="AX234" s="209"/>
      <c r="AY234" s="209"/>
      <c r="AZ234" s="209"/>
      <c r="BA234" s="209"/>
      <c r="BB234" s="209"/>
      <c r="BC234" s="209"/>
      <c r="BD234" s="209"/>
      <c r="BE234" s="209"/>
      <c r="BF234" s="209"/>
      <c r="BG234" s="209"/>
      <c r="BH234" s="209"/>
      <c r="BI234" s="209"/>
      <c r="BJ234" s="209"/>
      <c r="BK234" s="209"/>
      <c r="BL234" s="209"/>
      <c r="BM234" s="209"/>
      <c r="BN234" s="209"/>
      <c r="BO234" s="209"/>
      <c r="BP234" s="209"/>
      <c r="BQ234" s="209"/>
      <c r="BR234" s="209"/>
      <c r="BS234" s="209"/>
      <c r="BT234" s="209"/>
      <c r="BU234" s="209"/>
      <c r="BV234" s="209"/>
      <c r="BW234" s="209"/>
      <c r="BX234" s="209"/>
      <c r="BY234" s="209"/>
      <c r="BZ234" s="209"/>
      <c r="CA234" s="209"/>
      <c r="CB234" s="209"/>
      <c r="CC234" s="209"/>
      <c r="CD234" s="209"/>
      <c r="CE234" s="209"/>
      <c r="CF234" s="209"/>
      <c r="CG234" s="209"/>
      <c r="CH234" s="209"/>
      <c r="CI234" s="209"/>
      <c r="CJ234" s="209"/>
      <c r="CK234" s="209"/>
      <c r="CL234" s="209"/>
      <c r="CM234" s="209"/>
      <c r="CN234" s="209"/>
      <c r="CO234" s="209"/>
      <c r="CP234" s="209"/>
      <c r="CQ234" s="209"/>
      <c r="CR234" s="209"/>
      <c r="CS234" s="209"/>
      <c r="CT234" s="209"/>
      <c r="CU234" s="209"/>
      <c r="CV234" s="209"/>
      <c r="CW234" s="209"/>
      <c r="CX234" s="209"/>
      <c r="CY234" s="209"/>
      <c r="CZ234" s="209"/>
      <c r="DA234" s="209"/>
      <c r="DB234" s="209"/>
      <c r="DC234" s="209"/>
      <c r="DD234" s="209"/>
      <c r="DE234" s="209"/>
      <c r="DF234" s="209"/>
      <c r="DG234" s="209"/>
      <c r="DH234" s="209"/>
      <c r="DI234" s="209"/>
      <c r="DJ234" s="209"/>
      <c r="DK234" s="209"/>
      <c r="DL234" s="209"/>
      <c r="DM234" s="209"/>
      <c r="DN234" s="209"/>
      <c r="DO234" s="209"/>
      <c r="DP234" s="209"/>
      <c r="DQ234" s="209"/>
      <c r="DR234" s="209"/>
      <c r="DS234" s="209"/>
      <c r="DT234" s="209"/>
      <c r="DU234" s="209"/>
      <c r="DV234" s="209"/>
      <c r="DW234" s="209"/>
      <c r="DX234" s="209"/>
      <c r="DY234" s="209"/>
      <c r="DZ234" s="209"/>
      <c r="EA234" s="209"/>
      <c r="EB234" s="209"/>
      <c r="EC234" s="209"/>
      <c r="ED234" s="209"/>
      <c r="EE234" s="209"/>
      <c r="EF234" s="209"/>
      <c r="EG234" s="209"/>
      <c r="EH234" s="209"/>
      <c r="EI234" s="209"/>
      <c r="EJ234" s="209"/>
      <c r="EK234" s="209"/>
      <c r="EL234" s="209"/>
      <c r="EM234" s="209"/>
      <c r="EN234" s="209"/>
      <c r="EO234" s="209"/>
      <c r="EP234" s="209"/>
      <c r="EQ234" s="209"/>
      <c r="ER234" s="209"/>
      <c r="ES234" s="209"/>
      <c r="ET234" s="209"/>
      <c r="EU234" s="209"/>
      <c r="EV234" s="209"/>
      <c r="EW234" s="209"/>
      <c r="EX234" s="209"/>
      <c r="EY234" s="209"/>
      <c r="EZ234" s="209"/>
      <c r="FA234" s="209"/>
      <c r="FB234" s="209"/>
      <c r="FC234" s="209"/>
      <c r="FD234" s="209"/>
      <c r="FE234" s="209"/>
      <c r="FF234" s="209"/>
      <c r="FG234" s="209"/>
      <c r="FH234" s="209"/>
      <c r="FI234" s="209"/>
      <c r="FJ234" s="209"/>
      <c r="FK234" s="209"/>
      <c r="FL234" s="209"/>
      <c r="FM234" s="209"/>
      <c r="FN234" s="209"/>
      <c r="FO234" s="209"/>
      <c r="FP234" s="209"/>
      <c r="FQ234" s="209"/>
      <c r="FR234" s="209"/>
      <c r="FS234" s="209"/>
      <c r="FT234" s="209"/>
      <c r="FU234" s="209"/>
      <c r="FV234" s="209"/>
      <c r="FW234" s="209"/>
      <c r="FX234" s="209"/>
      <c r="FY234" s="209"/>
      <c r="FZ234" s="209"/>
      <c r="GA234" s="209"/>
      <c r="GB234" s="209"/>
      <c r="GC234" s="209"/>
      <c r="GD234" s="209"/>
      <c r="GE234" s="209"/>
      <c r="GF234" s="209"/>
      <c r="GG234" s="209"/>
      <c r="GH234" s="209"/>
      <c r="GI234" s="209"/>
      <c r="GJ234" s="209"/>
      <c r="GK234" s="209"/>
      <c r="GL234" s="209"/>
      <c r="GM234" s="209"/>
      <c r="GN234" s="209"/>
      <c r="GO234" s="209"/>
      <c r="GP234" s="209"/>
      <c r="GQ234" s="209"/>
      <c r="GR234" s="209"/>
      <c r="GS234" s="209"/>
      <c r="GT234" s="209"/>
      <c r="GU234" s="209"/>
      <c r="GV234" s="209"/>
      <c r="GW234" s="209"/>
      <c r="GX234" s="209"/>
      <c r="GY234" s="209"/>
      <c r="GZ234" s="209"/>
      <c r="HA234" s="209"/>
      <c r="HB234" s="209"/>
      <c r="HC234" s="209"/>
      <c r="HD234" s="209"/>
      <c r="HE234" s="209"/>
      <c r="HF234" s="209"/>
      <c r="HG234" s="209"/>
      <c r="HH234" s="209"/>
      <c r="HI234" s="209"/>
      <c r="HJ234" s="209"/>
      <c r="HK234" s="209"/>
      <c r="HL234" s="209"/>
      <c r="HM234" s="209"/>
      <c r="HN234" s="209"/>
      <c r="HO234" s="209"/>
      <c r="HP234" s="209"/>
      <c r="HQ234" s="209"/>
      <c r="HR234" s="209"/>
    </row>
    <row r="235" spans="1:243" s="108" customFormat="1" ht="22.5" customHeight="1">
      <c r="A235" s="189" t="s">
        <v>2360</v>
      </c>
      <c r="B235" s="190" t="s">
        <v>2361</v>
      </c>
      <c r="C235" s="136"/>
      <c r="D235" s="58">
        <f>SUM(D236:D244)</f>
        <v>2808.61</v>
      </c>
      <c r="E235" s="58">
        <f>SUM(E236:E244)</f>
        <v>2449.34</v>
      </c>
      <c r="F235" s="58">
        <f>SUM(F236:F244)</f>
        <v>2483.54</v>
      </c>
      <c r="G235" s="58">
        <f>SUM(G236:G244)</f>
        <v>1856.02</v>
      </c>
      <c r="H235" s="58">
        <f t="shared" ref="H235:P235" si="218">SUM(H236:H247)</f>
        <v>1644.1599999999996</v>
      </c>
      <c r="I235" s="58">
        <f t="shared" si="218"/>
        <v>1476.4599999999998</v>
      </c>
      <c r="J235" s="58">
        <f t="shared" si="218"/>
        <v>2474.6700000000005</v>
      </c>
      <c r="K235" s="58">
        <f t="shared" si="218"/>
        <v>1865.0966666666666</v>
      </c>
      <c r="L235" s="58">
        <f t="shared" si="218"/>
        <v>1938.7422222222217</v>
      </c>
      <c r="M235" s="58">
        <f t="shared" si="218"/>
        <v>2092.836296296296</v>
      </c>
      <c r="N235" s="58">
        <f t="shared" si="218"/>
        <v>1965.5583950617283</v>
      </c>
      <c r="O235" s="58">
        <f t="shared" si="218"/>
        <v>1999.045637860082</v>
      </c>
      <c r="P235" s="58">
        <f t="shared" si="218"/>
        <v>25054.079218106996</v>
      </c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  <c r="BQ235" s="145"/>
      <c r="BR235" s="145"/>
      <c r="BS235" s="145"/>
      <c r="BT235" s="145"/>
      <c r="BU235" s="145"/>
      <c r="BV235" s="145"/>
      <c r="BW235" s="145"/>
      <c r="BX235" s="145"/>
      <c r="BY235" s="145"/>
      <c r="BZ235" s="145"/>
      <c r="CA235" s="145"/>
      <c r="CB235" s="145"/>
      <c r="CC235" s="145"/>
      <c r="CD235" s="145"/>
      <c r="CE235" s="145"/>
      <c r="CF235" s="145"/>
      <c r="CG235" s="145"/>
      <c r="CH235" s="145"/>
      <c r="CI235" s="145"/>
      <c r="CJ235" s="145"/>
      <c r="CK235" s="145"/>
      <c r="CL235" s="145"/>
      <c r="CM235" s="145"/>
      <c r="CN235" s="145"/>
      <c r="CO235" s="145"/>
      <c r="CP235" s="145"/>
      <c r="CQ235" s="145"/>
      <c r="CR235" s="145"/>
      <c r="CS235" s="145"/>
      <c r="CT235" s="145"/>
      <c r="CU235" s="145"/>
      <c r="CV235" s="145"/>
      <c r="CW235" s="145"/>
      <c r="CX235" s="145"/>
      <c r="CY235" s="145"/>
      <c r="CZ235" s="145"/>
      <c r="DA235" s="145"/>
      <c r="DB235" s="145"/>
      <c r="DC235" s="145"/>
      <c r="DD235" s="145"/>
      <c r="DE235" s="145"/>
      <c r="DF235" s="145"/>
      <c r="DG235" s="145"/>
      <c r="DH235" s="145"/>
      <c r="DI235" s="145"/>
      <c r="DJ235" s="145"/>
      <c r="DK235" s="145"/>
      <c r="DL235" s="145"/>
      <c r="DM235" s="145"/>
      <c r="DN235" s="145"/>
      <c r="DO235" s="145"/>
      <c r="DP235" s="145"/>
      <c r="DQ235" s="145"/>
      <c r="DR235" s="145"/>
      <c r="DS235" s="145"/>
      <c r="DT235" s="145"/>
      <c r="DU235" s="145"/>
      <c r="DV235" s="145"/>
      <c r="DW235" s="145"/>
      <c r="DX235" s="145"/>
      <c r="DY235" s="145"/>
      <c r="DZ235" s="145"/>
      <c r="EA235" s="145"/>
      <c r="EB235" s="145"/>
      <c r="EC235" s="145"/>
      <c r="ED235" s="145"/>
      <c r="EE235" s="145"/>
      <c r="EF235" s="145"/>
      <c r="EG235" s="145"/>
      <c r="EH235" s="145"/>
      <c r="EI235" s="145"/>
      <c r="EJ235" s="145"/>
      <c r="EK235" s="145"/>
      <c r="EL235" s="145"/>
      <c r="EM235" s="145"/>
      <c r="EN235" s="145"/>
      <c r="EO235" s="145"/>
      <c r="EP235" s="145"/>
      <c r="EQ235" s="145"/>
      <c r="ER235" s="145"/>
      <c r="ES235" s="145"/>
      <c r="ET235" s="145"/>
      <c r="EU235" s="145"/>
      <c r="EV235" s="145"/>
      <c r="EW235" s="145"/>
      <c r="EX235" s="145"/>
      <c r="EY235" s="145"/>
      <c r="EZ235" s="145"/>
      <c r="FA235" s="145"/>
      <c r="FB235" s="145"/>
      <c r="FC235" s="145"/>
      <c r="FD235" s="145"/>
      <c r="FE235" s="145"/>
      <c r="FF235" s="145"/>
      <c r="FG235" s="145"/>
      <c r="FH235" s="145"/>
      <c r="FI235" s="145"/>
      <c r="FJ235" s="145"/>
      <c r="FK235" s="145"/>
      <c r="FL235" s="145"/>
      <c r="FM235" s="145"/>
      <c r="FN235" s="145"/>
      <c r="FO235" s="145"/>
      <c r="FP235" s="145"/>
      <c r="FQ235" s="145"/>
      <c r="FR235" s="145"/>
      <c r="FS235" s="145"/>
      <c r="FT235" s="145"/>
      <c r="FU235" s="145"/>
      <c r="FV235" s="145"/>
      <c r="FW235" s="145"/>
      <c r="FX235" s="145"/>
      <c r="FY235" s="145"/>
      <c r="FZ235" s="145"/>
      <c r="GA235" s="145"/>
      <c r="GB235" s="145"/>
      <c r="GC235" s="145"/>
      <c r="GD235" s="145"/>
      <c r="GE235" s="145"/>
      <c r="GF235" s="145"/>
      <c r="GG235" s="145"/>
      <c r="GH235" s="145"/>
      <c r="GI235" s="145"/>
      <c r="GJ235" s="145"/>
      <c r="GK235" s="145"/>
      <c r="GL235" s="145"/>
      <c r="GM235" s="145"/>
      <c r="GN235" s="145"/>
      <c r="GO235" s="145"/>
      <c r="GP235" s="145"/>
      <c r="GQ235" s="145"/>
      <c r="GR235" s="145"/>
      <c r="GS235" s="145"/>
      <c r="GT235" s="145"/>
      <c r="GU235" s="145"/>
      <c r="GV235" s="145"/>
      <c r="GW235" s="145"/>
      <c r="GX235" s="145"/>
      <c r="GY235" s="145"/>
      <c r="GZ235" s="145"/>
      <c r="HA235" s="145"/>
      <c r="HB235" s="145"/>
      <c r="HC235" s="145"/>
      <c r="HD235" s="145"/>
      <c r="HE235" s="145"/>
      <c r="HF235" s="145"/>
      <c r="HG235" s="145"/>
      <c r="HH235" s="145"/>
      <c r="HI235" s="145"/>
      <c r="HJ235" s="145"/>
      <c r="HK235" s="145"/>
      <c r="HL235" s="145"/>
      <c r="HM235" s="145"/>
      <c r="HN235" s="145"/>
      <c r="HO235" s="145"/>
      <c r="HP235" s="145"/>
      <c r="HQ235" s="145"/>
      <c r="HR235" s="145"/>
    </row>
    <row r="236" spans="1:243" s="194" customFormat="1" ht="12" customHeight="1">
      <c r="A236" s="97" t="s">
        <v>2362</v>
      </c>
      <c r="B236" s="117" t="s">
        <v>403</v>
      </c>
      <c r="C236" s="139" t="s">
        <v>402</v>
      </c>
      <c r="D236" s="60">
        <v>754.35</v>
      </c>
      <c r="E236" s="60">
        <v>935.32</v>
      </c>
      <c r="F236" s="60">
        <v>957.82</v>
      </c>
      <c r="G236" s="60">
        <v>775.23</v>
      </c>
      <c r="H236" s="60">
        <v>635.82000000000005</v>
      </c>
      <c r="I236" s="60">
        <v>594.57000000000005</v>
      </c>
      <c r="J236" s="60">
        <v>543.03</v>
      </c>
      <c r="K236" s="60">
        <f t="shared" ref="K236" si="219">SUM(H236:J236)/3</f>
        <v>591.14</v>
      </c>
      <c r="L236" s="60">
        <f t="shared" ref="L236" si="220">SUM(I236:K236)/3</f>
        <v>576.24666666666656</v>
      </c>
      <c r="M236" s="60">
        <f t="shared" ref="M236" si="221">SUM(J236:L236)/3</f>
        <v>570.1388888888888</v>
      </c>
      <c r="N236" s="60">
        <f t="shared" ref="N236" si="222">SUM(K236:M236)/3</f>
        <v>579.17518518518511</v>
      </c>
      <c r="O236" s="60">
        <f t="shared" ref="O236" si="223">SUM(L236:N236)/3</f>
        <v>575.18691358024682</v>
      </c>
      <c r="P236" s="60">
        <f>SUM(D236:O236)</f>
        <v>8088.0276543209884</v>
      </c>
      <c r="HS236" s="195"/>
      <c r="HT236" s="195"/>
      <c r="HU236" s="195"/>
      <c r="HV236" s="195"/>
      <c r="HW236" s="195"/>
      <c r="HX236" s="195"/>
      <c r="HY236" s="195"/>
      <c r="HZ236" s="195"/>
      <c r="IA236" s="195"/>
      <c r="IB236" s="195"/>
      <c r="IC236" s="195"/>
      <c r="ID236" s="195"/>
      <c r="IE236" s="195"/>
      <c r="IF236" s="195"/>
      <c r="IG236" s="195"/>
      <c r="IH236" s="195"/>
      <c r="II236" s="195"/>
    </row>
    <row r="237" spans="1:243" s="194" customFormat="1" ht="12" customHeight="1">
      <c r="A237" s="97" t="s">
        <v>2365</v>
      </c>
      <c r="B237" s="117" t="s">
        <v>427</v>
      </c>
      <c r="C237" s="139" t="s">
        <v>426</v>
      </c>
      <c r="D237" s="60">
        <v>1.39</v>
      </c>
      <c r="E237" s="60">
        <v>0.98</v>
      </c>
      <c r="F237" s="60">
        <v>1</v>
      </c>
      <c r="G237" s="60">
        <v>0.56999999999999995</v>
      </c>
      <c r="H237" s="60">
        <v>0.63</v>
      </c>
      <c r="I237" s="60">
        <v>0.56000000000000005</v>
      </c>
      <c r="J237" s="60">
        <v>0.41</v>
      </c>
      <c r="K237" s="60">
        <f t="shared" ref="K237:K239" si="224">SUM(H237:J237)/3</f>
        <v>0.53333333333333333</v>
      </c>
      <c r="L237" s="60">
        <f t="shared" ref="L237:L239" si="225">SUM(I237:K237)/3</f>
        <v>0.50111111111111117</v>
      </c>
      <c r="M237" s="60">
        <f t="shared" ref="M237:M239" si="226">SUM(J237:L237)/3</f>
        <v>0.48148148148148157</v>
      </c>
      <c r="N237" s="60">
        <f t="shared" ref="N237:N239" si="227">SUM(K237:M237)/3</f>
        <v>0.50530864197530867</v>
      </c>
      <c r="O237" s="60">
        <f t="shared" ref="O237:O239" si="228">SUM(L237:N237)/3</f>
        <v>0.49596707818930047</v>
      </c>
      <c r="P237" s="60">
        <f t="shared" ref="P237:P247" si="229">SUM(D237:O237)</f>
        <v>8.0572016460905367</v>
      </c>
      <c r="HS237" s="195"/>
      <c r="HT237" s="195"/>
      <c r="HU237" s="195"/>
      <c r="HV237" s="195"/>
      <c r="HW237" s="195"/>
      <c r="HX237" s="195"/>
      <c r="HY237" s="195"/>
      <c r="HZ237" s="195"/>
      <c r="IA237" s="195"/>
      <c r="IB237" s="195"/>
      <c r="IC237" s="195"/>
      <c r="ID237" s="195"/>
      <c r="IE237" s="195"/>
      <c r="IF237" s="195"/>
      <c r="IG237" s="195"/>
      <c r="IH237" s="195"/>
      <c r="II237" s="195"/>
    </row>
    <row r="238" spans="1:243" s="194" customFormat="1" ht="12" customHeight="1">
      <c r="A238" s="97" t="s">
        <v>2366</v>
      </c>
      <c r="B238" s="117" t="s">
        <v>1578</v>
      </c>
      <c r="C238" s="139" t="s">
        <v>441</v>
      </c>
      <c r="D238" s="60">
        <v>815.7</v>
      </c>
      <c r="E238" s="60">
        <v>600.02</v>
      </c>
      <c r="F238" s="60">
        <v>608.86</v>
      </c>
      <c r="G238" s="60">
        <v>492.83</v>
      </c>
      <c r="H238" s="60">
        <v>410.25</v>
      </c>
      <c r="I238" s="60">
        <v>347.61</v>
      </c>
      <c r="J238" s="60">
        <v>275.39999999999998</v>
      </c>
      <c r="K238" s="60">
        <f t="shared" si="224"/>
        <v>344.42</v>
      </c>
      <c r="L238" s="60">
        <f t="shared" si="225"/>
        <v>322.47666666666669</v>
      </c>
      <c r="M238" s="60">
        <f t="shared" si="226"/>
        <v>314.09888888888889</v>
      </c>
      <c r="N238" s="60">
        <f t="shared" si="227"/>
        <v>326.99851851851855</v>
      </c>
      <c r="O238" s="60">
        <f t="shared" si="228"/>
        <v>321.1913580246914</v>
      </c>
      <c r="P238" s="60">
        <f t="shared" si="229"/>
        <v>5179.855432098765</v>
      </c>
      <c r="HS238" s="195"/>
      <c r="HT238" s="195"/>
      <c r="HU238" s="195"/>
      <c r="HV238" s="195"/>
      <c r="HW238" s="195"/>
      <c r="HX238" s="195"/>
      <c r="HY238" s="195"/>
      <c r="HZ238" s="195"/>
      <c r="IA238" s="195"/>
      <c r="IB238" s="195"/>
      <c r="IC238" s="195"/>
      <c r="ID238" s="195"/>
      <c r="IE238" s="195"/>
      <c r="IF238" s="195"/>
      <c r="IG238" s="195"/>
      <c r="IH238" s="195"/>
      <c r="II238" s="195"/>
    </row>
    <row r="239" spans="1:243" s="194" customFormat="1" ht="12" customHeight="1">
      <c r="A239" s="97" t="s">
        <v>2367</v>
      </c>
      <c r="B239" s="117" t="s">
        <v>460</v>
      </c>
      <c r="C239" s="139" t="s">
        <v>459</v>
      </c>
      <c r="D239" s="60">
        <v>24.67</v>
      </c>
      <c r="E239" s="60">
        <v>17.41</v>
      </c>
      <c r="F239" s="60">
        <v>15.45</v>
      </c>
      <c r="G239" s="60">
        <v>7.48</v>
      </c>
      <c r="H239" s="60">
        <v>7.82</v>
      </c>
      <c r="I239" s="60">
        <v>6.62</v>
      </c>
      <c r="J239" s="60">
        <v>4.6500000000000004</v>
      </c>
      <c r="K239" s="60">
        <f t="shared" si="224"/>
        <v>6.3633333333333342</v>
      </c>
      <c r="L239" s="60">
        <f t="shared" si="225"/>
        <v>5.8777777777777773</v>
      </c>
      <c r="M239" s="60">
        <f t="shared" si="226"/>
        <v>5.6303703703703709</v>
      </c>
      <c r="N239" s="60">
        <f t="shared" si="227"/>
        <v>5.9571604938271605</v>
      </c>
      <c r="O239" s="60">
        <f t="shared" si="228"/>
        <v>5.8217695473251032</v>
      </c>
      <c r="P239" s="60">
        <f t="shared" si="229"/>
        <v>113.75041152263377</v>
      </c>
      <c r="HS239" s="195"/>
      <c r="HT239" s="195"/>
      <c r="HU239" s="195"/>
      <c r="HV239" s="195"/>
      <c r="HW239" s="195"/>
      <c r="HX239" s="195"/>
      <c r="HY239" s="195"/>
      <c r="HZ239" s="195"/>
      <c r="IA239" s="195"/>
      <c r="IB239" s="195"/>
      <c r="IC239" s="195"/>
      <c r="ID239" s="195"/>
      <c r="IE239" s="195"/>
      <c r="IF239" s="195"/>
      <c r="IG239" s="195"/>
      <c r="IH239" s="195"/>
      <c r="II239" s="195"/>
    </row>
    <row r="240" spans="1:243" s="194" customFormat="1" ht="12" customHeight="1">
      <c r="A240" s="97" t="s">
        <v>2368</v>
      </c>
      <c r="B240" s="97" t="s">
        <v>2369</v>
      </c>
      <c r="C240" s="98" t="s">
        <v>462</v>
      </c>
      <c r="D240" s="60">
        <v>101.78</v>
      </c>
      <c r="E240" s="60">
        <v>72.040000000000006</v>
      </c>
      <c r="F240" s="60">
        <v>73.17</v>
      </c>
      <c r="G240" s="60">
        <v>41.55</v>
      </c>
      <c r="H240" s="60">
        <v>46.07</v>
      </c>
      <c r="I240" s="60">
        <v>40.83</v>
      </c>
      <c r="J240" s="60">
        <v>30.35</v>
      </c>
      <c r="K240" s="60">
        <f t="shared" ref="K240:K247" si="230">SUM(H240:J240)/3</f>
        <v>39.083333333333336</v>
      </c>
      <c r="L240" s="60">
        <f t="shared" ref="L240:L247" si="231">SUM(I240:K240)/3</f>
        <v>36.754444444444452</v>
      </c>
      <c r="M240" s="60">
        <f t="shared" ref="M240:M247" si="232">SUM(J240:L240)/3</f>
        <v>35.39592592592593</v>
      </c>
      <c r="N240" s="60">
        <f t="shared" ref="N240:N247" si="233">SUM(K240:M240)/3</f>
        <v>37.077901234567911</v>
      </c>
      <c r="O240" s="60">
        <f t="shared" ref="O240:O247" si="234">SUM(L240:N240)/3</f>
        <v>36.409423868312764</v>
      </c>
      <c r="P240" s="60">
        <f t="shared" si="229"/>
        <v>590.51102880658436</v>
      </c>
      <c r="HS240" s="195"/>
      <c r="HT240" s="195"/>
      <c r="HU240" s="195"/>
      <c r="HV240" s="195"/>
      <c r="HW240" s="195"/>
      <c r="HX240" s="195"/>
      <c r="HY240" s="195"/>
      <c r="HZ240" s="195"/>
      <c r="IA240" s="195"/>
      <c r="IB240" s="195"/>
      <c r="IC240" s="195"/>
      <c r="ID240" s="195"/>
      <c r="IE240" s="195"/>
      <c r="IF240" s="195"/>
      <c r="IG240" s="195"/>
      <c r="IH240" s="195"/>
      <c r="II240" s="195"/>
    </row>
    <row r="241" spans="1:243" s="194" customFormat="1" ht="12" customHeight="1">
      <c r="A241" s="97" t="s">
        <v>2370</v>
      </c>
      <c r="B241" s="97" t="s">
        <v>472</v>
      </c>
      <c r="C241" s="98" t="s">
        <v>471</v>
      </c>
      <c r="D241" s="60">
        <v>127.67</v>
      </c>
      <c r="E241" s="60">
        <v>95.09</v>
      </c>
      <c r="F241" s="60">
        <v>112.7</v>
      </c>
      <c r="G241" s="60">
        <v>15.48</v>
      </c>
      <c r="H241" s="60">
        <v>73.010000000000005</v>
      </c>
      <c r="I241" s="60">
        <v>-48.21</v>
      </c>
      <c r="J241" s="60">
        <v>950.23</v>
      </c>
      <c r="K241" s="60">
        <f t="shared" si="230"/>
        <v>325.01</v>
      </c>
      <c r="L241" s="60">
        <f t="shared" si="231"/>
        <v>409.01</v>
      </c>
      <c r="M241" s="60">
        <f t="shared" si="232"/>
        <v>561.41666666666663</v>
      </c>
      <c r="N241" s="60">
        <f t="shared" si="233"/>
        <v>431.81222222222215</v>
      </c>
      <c r="O241" s="60">
        <f t="shared" si="234"/>
        <v>467.41296296296292</v>
      </c>
      <c r="P241" s="60">
        <f t="shared" si="229"/>
        <v>3520.6318518518515</v>
      </c>
      <c r="HS241" s="195"/>
      <c r="HT241" s="195"/>
      <c r="HU241" s="195"/>
      <c r="HV241" s="195"/>
      <c r="HW241" s="195"/>
      <c r="HX241" s="195"/>
      <c r="HY241" s="195"/>
      <c r="HZ241" s="195"/>
      <c r="IA241" s="195"/>
      <c r="IB241" s="195"/>
      <c r="IC241" s="195"/>
      <c r="ID241" s="195"/>
      <c r="IE241" s="195"/>
      <c r="IF241" s="195"/>
      <c r="IG241" s="195"/>
      <c r="IH241" s="195"/>
      <c r="II241" s="195"/>
    </row>
    <row r="242" spans="1:243" s="194" customFormat="1" ht="12" customHeight="1">
      <c r="A242" s="97" t="s">
        <v>2371</v>
      </c>
      <c r="B242" s="97" t="s">
        <v>2372</v>
      </c>
      <c r="C242" s="98" t="s">
        <v>474</v>
      </c>
      <c r="D242" s="60">
        <v>21.8</v>
      </c>
      <c r="E242" s="60">
        <v>16.2</v>
      </c>
      <c r="F242" s="60">
        <v>19.21</v>
      </c>
      <c r="G242" s="60">
        <v>86.68</v>
      </c>
      <c r="H242" s="60">
        <v>73.010000000000005</v>
      </c>
      <c r="I242" s="60">
        <v>39.229999999999997</v>
      </c>
      <c r="J242" s="60">
        <v>45.43</v>
      </c>
      <c r="K242" s="60">
        <f t="shared" si="230"/>
        <v>52.556666666666672</v>
      </c>
      <c r="L242" s="60">
        <f t="shared" si="231"/>
        <v>45.738888888888887</v>
      </c>
      <c r="M242" s="60">
        <f t="shared" si="232"/>
        <v>47.90851851851852</v>
      </c>
      <c r="N242" s="60">
        <f t="shared" si="233"/>
        <v>48.734691358024691</v>
      </c>
      <c r="O242" s="60">
        <f t="shared" si="234"/>
        <v>47.460699588477361</v>
      </c>
      <c r="P242" s="60">
        <f t="shared" si="229"/>
        <v>543.9594650205762</v>
      </c>
      <c r="HS242" s="195"/>
      <c r="HT242" s="195"/>
      <c r="HU242" s="195"/>
      <c r="HV242" s="195"/>
      <c r="HW242" s="195"/>
      <c r="HX242" s="195"/>
      <c r="HY242" s="195"/>
      <c r="HZ242" s="195"/>
      <c r="IA242" s="195"/>
      <c r="IB242" s="195"/>
      <c r="IC242" s="195"/>
      <c r="ID242" s="195"/>
      <c r="IE242" s="195"/>
      <c r="IF242" s="195"/>
      <c r="IG242" s="195"/>
      <c r="IH242" s="195"/>
      <c r="II242" s="195"/>
    </row>
    <row r="243" spans="1:243" s="194" customFormat="1" ht="12" customHeight="1">
      <c r="A243" s="97" t="s">
        <v>2373</v>
      </c>
      <c r="B243" s="97" t="s">
        <v>478</v>
      </c>
      <c r="C243" s="98" t="s">
        <v>477</v>
      </c>
      <c r="D243" s="60">
        <v>235.87</v>
      </c>
      <c r="E243" s="60">
        <v>166.95</v>
      </c>
      <c r="F243" s="60">
        <v>169.56</v>
      </c>
      <c r="G243" s="60">
        <v>96.31</v>
      </c>
      <c r="H243" s="60">
        <v>106.76</v>
      </c>
      <c r="I243" s="60">
        <v>94.62</v>
      </c>
      <c r="J243" s="60">
        <v>70.349999999999994</v>
      </c>
      <c r="K243" s="60">
        <f t="shared" si="230"/>
        <v>90.576666666666668</v>
      </c>
      <c r="L243" s="60">
        <f t="shared" si="231"/>
        <v>85.182222222222222</v>
      </c>
      <c r="M243" s="60">
        <f t="shared" si="232"/>
        <v>82.0362962962963</v>
      </c>
      <c r="N243" s="60">
        <f t="shared" si="233"/>
        <v>85.931728395061725</v>
      </c>
      <c r="O243" s="60">
        <f t="shared" si="234"/>
        <v>84.383415637860082</v>
      </c>
      <c r="P243" s="60">
        <f t="shared" si="229"/>
        <v>1368.530329218107</v>
      </c>
      <c r="HS243" s="195"/>
      <c r="HT243" s="195"/>
      <c r="HU243" s="195"/>
      <c r="HV243" s="195"/>
      <c r="HW243" s="195"/>
      <c r="HX243" s="195"/>
      <c r="HY243" s="195"/>
      <c r="HZ243" s="195"/>
      <c r="IA243" s="195"/>
      <c r="IB243" s="195"/>
      <c r="IC243" s="195"/>
      <c r="ID243" s="195"/>
      <c r="IE243" s="195"/>
      <c r="IF243" s="195"/>
      <c r="IG243" s="195"/>
      <c r="IH243" s="195"/>
      <c r="II243" s="195"/>
    </row>
    <row r="244" spans="1:243" s="194" customFormat="1" ht="12" customHeight="1">
      <c r="A244" s="97" t="s">
        <v>2378</v>
      </c>
      <c r="B244" s="97" t="s">
        <v>2379</v>
      </c>
      <c r="C244" s="98" t="s">
        <v>2380</v>
      </c>
      <c r="D244" s="60">
        <v>725.38</v>
      </c>
      <c r="E244" s="60">
        <v>545.33000000000004</v>
      </c>
      <c r="F244" s="60">
        <v>525.77</v>
      </c>
      <c r="G244" s="60">
        <v>339.89</v>
      </c>
      <c r="H244" s="60">
        <v>285.14</v>
      </c>
      <c r="I244" s="60">
        <v>303.24</v>
      </c>
      <c r="J244" s="60">
        <v>299.77999999999997</v>
      </c>
      <c r="K244" s="60">
        <f t="shared" si="230"/>
        <v>296.05333333333334</v>
      </c>
      <c r="L244" s="60">
        <f t="shared" si="231"/>
        <v>299.69111111111107</v>
      </c>
      <c r="M244" s="60">
        <f t="shared" si="232"/>
        <v>298.50814814814811</v>
      </c>
      <c r="N244" s="60">
        <f t="shared" si="233"/>
        <v>298.08419753086417</v>
      </c>
      <c r="O244" s="60">
        <f t="shared" si="234"/>
        <v>298.76115226337447</v>
      </c>
      <c r="P244" s="60">
        <f t="shared" si="229"/>
        <v>4515.6279423868309</v>
      </c>
      <c r="HS244" s="195"/>
      <c r="HT244" s="195"/>
      <c r="HU244" s="195"/>
      <c r="HV244" s="195"/>
      <c r="HW244" s="195"/>
      <c r="HX244" s="195"/>
      <c r="HY244" s="195"/>
      <c r="HZ244" s="195"/>
      <c r="IA244" s="195"/>
      <c r="IB244" s="195"/>
      <c r="IC244" s="195"/>
      <c r="ID244" s="195"/>
      <c r="IE244" s="195"/>
      <c r="IF244" s="195"/>
      <c r="IG244" s="195"/>
      <c r="IH244" s="195"/>
      <c r="II244" s="195"/>
    </row>
    <row r="245" spans="1:243" s="194" customFormat="1" ht="12" customHeight="1">
      <c r="A245" s="97" t="s">
        <v>3739</v>
      </c>
      <c r="B245" s="97" t="s">
        <v>3742</v>
      </c>
      <c r="C245" s="98" t="s">
        <v>3745</v>
      </c>
      <c r="D245" s="60"/>
      <c r="E245" s="60"/>
      <c r="F245" s="60"/>
      <c r="G245" s="60"/>
      <c r="H245" s="60">
        <v>0.28000000000000003</v>
      </c>
      <c r="I245" s="60">
        <v>4.8600000000000003</v>
      </c>
      <c r="J245" s="60">
        <v>3.61</v>
      </c>
      <c r="K245" s="60">
        <f t="shared" si="230"/>
        <v>2.9166666666666665</v>
      </c>
      <c r="L245" s="60">
        <f t="shared" si="231"/>
        <v>3.7955555555555556</v>
      </c>
      <c r="M245" s="60">
        <f t="shared" si="232"/>
        <v>3.4407407407407411</v>
      </c>
      <c r="N245" s="60">
        <f t="shared" si="233"/>
        <v>3.3843209876543212</v>
      </c>
      <c r="O245" s="60">
        <f t="shared" si="234"/>
        <v>3.5402057613168729</v>
      </c>
      <c r="P245" s="60">
        <f t="shared" si="229"/>
        <v>25.827489711934156</v>
      </c>
      <c r="HS245" s="195"/>
      <c r="HT245" s="195"/>
      <c r="HU245" s="195"/>
      <c r="HV245" s="195"/>
      <c r="HW245" s="195"/>
      <c r="HX245" s="195"/>
      <c r="HY245" s="195"/>
      <c r="HZ245" s="195"/>
      <c r="IA245" s="195"/>
      <c r="IB245" s="195"/>
      <c r="IC245" s="195"/>
      <c r="ID245" s="195"/>
      <c r="IE245" s="195"/>
      <c r="IF245" s="195"/>
      <c r="IG245" s="195"/>
      <c r="IH245" s="195"/>
      <c r="II245" s="195"/>
    </row>
    <row r="246" spans="1:243" s="194" customFormat="1" ht="12" customHeight="1">
      <c r="A246" s="97" t="s">
        <v>3740</v>
      </c>
      <c r="B246" s="97" t="s">
        <v>3743</v>
      </c>
      <c r="C246" s="98" t="s">
        <v>3746</v>
      </c>
      <c r="D246" s="60"/>
      <c r="E246" s="60"/>
      <c r="F246" s="60"/>
      <c r="G246" s="60"/>
      <c r="H246" s="60">
        <v>2.2999999999999998</v>
      </c>
      <c r="I246" s="60">
        <v>39.67</v>
      </c>
      <c r="J246" s="60">
        <v>48.53</v>
      </c>
      <c r="K246" s="60">
        <f t="shared" si="230"/>
        <v>30.166666666666668</v>
      </c>
      <c r="L246" s="60">
        <f t="shared" si="231"/>
        <v>39.455555555555556</v>
      </c>
      <c r="M246" s="60">
        <f t="shared" si="232"/>
        <v>39.384074074074078</v>
      </c>
      <c r="N246" s="60">
        <f t="shared" si="233"/>
        <v>36.33543209876543</v>
      </c>
      <c r="O246" s="60">
        <f t="shared" si="234"/>
        <v>38.391687242798355</v>
      </c>
      <c r="P246" s="60">
        <f t="shared" si="229"/>
        <v>274.23341563786011</v>
      </c>
      <c r="HS246" s="195"/>
      <c r="HT246" s="195"/>
      <c r="HU246" s="195"/>
      <c r="HV246" s="195"/>
      <c r="HW246" s="195"/>
      <c r="HX246" s="195"/>
      <c r="HY246" s="195"/>
      <c r="HZ246" s="195"/>
      <c r="IA246" s="195"/>
      <c r="IB246" s="195"/>
      <c r="IC246" s="195"/>
      <c r="ID246" s="195"/>
      <c r="IE246" s="195"/>
      <c r="IF246" s="195"/>
      <c r="IG246" s="195"/>
      <c r="IH246" s="195"/>
      <c r="II246" s="195"/>
    </row>
    <row r="247" spans="1:243" s="194" customFormat="1" ht="12" customHeight="1">
      <c r="A247" s="97" t="s">
        <v>3741</v>
      </c>
      <c r="B247" s="97" t="s">
        <v>3744</v>
      </c>
      <c r="C247" s="98" t="s">
        <v>3747</v>
      </c>
      <c r="D247" s="60"/>
      <c r="E247" s="60"/>
      <c r="F247" s="60"/>
      <c r="G247" s="60"/>
      <c r="H247" s="60">
        <v>3.07</v>
      </c>
      <c r="I247" s="60">
        <v>52.86</v>
      </c>
      <c r="J247" s="60">
        <v>202.9</v>
      </c>
      <c r="K247" s="60">
        <f t="shared" si="230"/>
        <v>86.276666666666657</v>
      </c>
      <c r="L247" s="60">
        <f t="shared" si="231"/>
        <v>114.01222222222221</v>
      </c>
      <c r="M247" s="60">
        <f t="shared" si="232"/>
        <v>134.3962962962963</v>
      </c>
      <c r="N247" s="60">
        <f t="shared" si="233"/>
        <v>111.56172839506172</v>
      </c>
      <c r="O247" s="60">
        <f t="shared" si="234"/>
        <v>119.99008230452675</v>
      </c>
      <c r="P247" s="60">
        <f t="shared" si="229"/>
        <v>825.06699588477352</v>
      </c>
      <c r="HS247" s="195"/>
      <c r="HT247" s="195"/>
      <c r="HU247" s="195"/>
      <c r="HV247" s="195"/>
      <c r="HW247" s="195"/>
      <c r="HX247" s="195"/>
      <c r="HY247" s="195"/>
      <c r="HZ247" s="195"/>
      <c r="IA247" s="195"/>
      <c r="IB247" s="195"/>
      <c r="IC247" s="195"/>
      <c r="ID247" s="195"/>
      <c r="IE247" s="195"/>
      <c r="IF247" s="195"/>
      <c r="IG247" s="195"/>
      <c r="IH247" s="195"/>
      <c r="II247" s="195"/>
    </row>
    <row r="248" spans="1:243" s="108" customFormat="1" ht="33.75" customHeight="1">
      <c r="A248" s="189" t="s">
        <v>2381</v>
      </c>
      <c r="B248" s="190" t="s">
        <v>2382</v>
      </c>
      <c r="C248" s="136"/>
      <c r="D248" s="58">
        <f t="shared" ref="D248:P248" si="235">SUM(D249:D262)</f>
        <v>67490.44</v>
      </c>
      <c r="E248" s="58">
        <f t="shared" si="235"/>
        <v>60338.299999999996</v>
      </c>
      <c r="F248" s="58">
        <f t="shared" si="235"/>
        <v>87029.85</v>
      </c>
      <c r="G248" s="58">
        <f t="shared" si="235"/>
        <v>63170.130000000005</v>
      </c>
      <c r="H248" s="58">
        <f t="shared" si="235"/>
        <v>55466.140000000007</v>
      </c>
      <c r="I248" s="58">
        <f t="shared" si="235"/>
        <v>39745.96</v>
      </c>
      <c r="J248" s="58">
        <f t="shared" si="235"/>
        <v>35051.380000000012</v>
      </c>
      <c r="K248" s="58">
        <f t="shared" si="235"/>
        <v>43421.159999999996</v>
      </c>
      <c r="L248" s="58">
        <f t="shared" si="235"/>
        <v>39406.166666666664</v>
      </c>
      <c r="M248" s="58">
        <f t="shared" si="235"/>
        <v>39292.902222222219</v>
      </c>
      <c r="N248" s="58">
        <f t="shared" si="235"/>
        <v>40706.742962962955</v>
      </c>
      <c r="O248" s="58">
        <f t="shared" si="235"/>
        <v>39801.937283950618</v>
      </c>
      <c r="P248" s="58">
        <f t="shared" si="235"/>
        <v>610921.10913580249</v>
      </c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  <c r="BQ248" s="145"/>
      <c r="BR248" s="145"/>
      <c r="BS248" s="145"/>
      <c r="BT248" s="145"/>
      <c r="BU248" s="145"/>
      <c r="BV248" s="145"/>
      <c r="BW248" s="145"/>
      <c r="BX248" s="145"/>
      <c r="BY248" s="145"/>
      <c r="BZ248" s="145"/>
      <c r="CA248" s="145"/>
      <c r="CB248" s="145"/>
      <c r="CC248" s="145"/>
      <c r="CD248" s="145"/>
      <c r="CE248" s="145"/>
      <c r="CF248" s="145"/>
      <c r="CG248" s="145"/>
      <c r="CH248" s="145"/>
      <c r="CI248" s="145"/>
      <c r="CJ248" s="145"/>
      <c r="CK248" s="145"/>
      <c r="CL248" s="145"/>
      <c r="CM248" s="145"/>
      <c r="CN248" s="145"/>
      <c r="CO248" s="145"/>
      <c r="CP248" s="145"/>
      <c r="CQ248" s="145"/>
      <c r="CR248" s="145"/>
      <c r="CS248" s="145"/>
      <c r="CT248" s="145"/>
      <c r="CU248" s="145"/>
      <c r="CV248" s="145"/>
      <c r="CW248" s="145"/>
      <c r="CX248" s="145"/>
      <c r="CY248" s="145"/>
      <c r="CZ248" s="145"/>
      <c r="DA248" s="145"/>
      <c r="DB248" s="145"/>
      <c r="DC248" s="145"/>
      <c r="DD248" s="145"/>
      <c r="DE248" s="145"/>
      <c r="DF248" s="145"/>
      <c r="DG248" s="145"/>
      <c r="DH248" s="145"/>
      <c r="DI248" s="145"/>
      <c r="DJ248" s="145"/>
      <c r="DK248" s="145"/>
      <c r="DL248" s="145"/>
      <c r="DM248" s="145"/>
      <c r="DN248" s="145"/>
      <c r="DO248" s="145"/>
      <c r="DP248" s="145"/>
      <c r="DQ248" s="145"/>
      <c r="DR248" s="145"/>
      <c r="DS248" s="145"/>
      <c r="DT248" s="145"/>
      <c r="DU248" s="145"/>
      <c r="DV248" s="145"/>
      <c r="DW248" s="145"/>
      <c r="DX248" s="145"/>
      <c r="DY248" s="145"/>
      <c r="DZ248" s="145"/>
      <c r="EA248" s="145"/>
      <c r="EB248" s="145"/>
      <c r="EC248" s="145"/>
      <c r="ED248" s="145"/>
      <c r="EE248" s="145"/>
      <c r="EF248" s="145"/>
      <c r="EG248" s="145"/>
      <c r="EH248" s="145"/>
      <c r="EI248" s="145"/>
      <c r="EJ248" s="145"/>
      <c r="EK248" s="145"/>
      <c r="EL248" s="145"/>
      <c r="EM248" s="145"/>
      <c r="EN248" s="145"/>
      <c r="EO248" s="145"/>
      <c r="EP248" s="145"/>
      <c r="EQ248" s="145"/>
      <c r="ER248" s="145"/>
      <c r="ES248" s="145"/>
      <c r="ET248" s="145"/>
      <c r="EU248" s="145"/>
      <c r="EV248" s="145"/>
      <c r="EW248" s="145"/>
      <c r="EX248" s="145"/>
      <c r="EY248" s="145"/>
      <c r="EZ248" s="145"/>
      <c r="FA248" s="145"/>
      <c r="FB248" s="145"/>
      <c r="FC248" s="145"/>
      <c r="FD248" s="145"/>
      <c r="FE248" s="145"/>
      <c r="FF248" s="145"/>
      <c r="FG248" s="145"/>
      <c r="FH248" s="145"/>
      <c r="FI248" s="145"/>
      <c r="FJ248" s="145"/>
      <c r="FK248" s="145"/>
      <c r="FL248" s="145"/>
      <c r="FM248" s="145"/>
      <c r="FN248" s="145"/>
      <c r="FO248" s="145"/>
      <c r="FP248" s="145"/>
      <c r="FQ248" s="145"/>
      <c r="FR248" s="145"/>
      <c r="FS248" s="145"/>
      <c r="FT248" s="145"/>
      <c r="FU248" s="145"/>
      <c r="FV248" s="145"/>
      <c r="FW248" s="145"/>
      <c r="FX248" s="145"/>
      <c r="FY248" s="145"/>
      <c r="FZ248" s="145"/>
      <c r="GA248" s="145"/>
      <c r="GB248" s="145"/>
      <c r="GC248" s="145"/>
      <c r="GD248" s="145"/>
      <c r="GE248" s="145"/>
      <c r="GF248" s="145"/>
      <c r="GG248" s="145"/>
      <c r="GH248" s="145"/>
      <c r="GI248" s="145"/>
      <c r="GJ248" s="145"/>
      <c r="GK248" s="145"/>
      <c r="GL248" s="145"/>
      <c r="GM248" s="145"/>
      <c r="GN248" s="145"/>
      <c r="GO248" s="145"/>
      <c r="GP248" s="145"/>
      <c r="GQ248" s="145"/>
      <c r="GR248" s="145"/>
      <c r="GS248" s="145"/>
      <c r="GT248" s="145"/>
      <c r="GU248" s="145"/>
      <c r="GV248" s="145"/>
      <c r="GW248" s="145"/>
      <c r="GX248" s="145"/>
      <c r="GY248" s="145"/>
      <c r="GZ248" s="145"/>
      <c r="HA248" s="145"/>
      <c r="HB248" s="145"/>
      <c r="HC248" s="145"/>
      <c r="HD248" s="145"/>
      <c r="HE248" s="145"/>
      <c r="HF248" s="145"/>
      <c r="HG248" s="145"/>
      <c r="HH248" s="145"/>
      <c r="HI248" s="145"/>
      <c r="HJ248" s="145"/>
      <c r="HK248" s="145"/>
      <c r="HL248" s="145"/>
      <c r="HM248" s="145"/>
      <c r="HN248" s="145"/>
      <c r="HO248" s="145"/>
      <c r="HP248" s="145"/>
      <c r="HQ248" s="145"/>
      <c r="HR248" s="145"/>
    </row>
    <row r="249" spans="1:243" s="196" customFormat="1" ht="12" customHeight="1">
      <c r="A249" s="97" t="s">
        <v>2384</v>
      </c>
      <c r="B249" s="117" t="s">
        <v>486</v>
      </c>
      <c r="C249" s="139" t="s">
        <v>485</v>
      </c>
      <c r="D249" s="60">
        <v>37717.46</v>
      </c>
      <c r="E249" s="60">
        <v>37076.6</v>
      </c>
      <c r="F249" s="60">
        <v>60153.17</v>
      </c>
      <c r="G249" s="60">
        <v>40928.33</v>
      </c>
      <c r="H249" s="60">
        <v>37310.639999999999</v>
      </c>
      <c r="I249" s="60">
        <v>23904.17</v>
      </c>
      <c r="J249" s="60">
        <v>21514.93</v>
      </c>
      <c r="K249" s="60">
        <f t="shared" ref="K249" si="236">SUM(H249:J249)/3</f>
        <v>27576.579999999998</v>
      </c>
      <c r="L249" s="60">
        <f t="shared" ref="L249" si="237">SUM(I249:K249)/3</f>
        <v>24331.89333333333</v>
      </c>
      <c r="M249" s="60">
        <f t="shared" ref="M249" si="238">SUM(J249:L249)/3</f>
        <v>24474.467777777772</v>
      </c>
      <c r="N249" s="60">
        <f t="shared" ref="N249" si="239">SUM(K249:M249)/3</f>
        <v>25460.980370370366</v>
      </c>
      <c r="O249" s="60">
        <f t="shared" ref="O249" si="240">SUM(L249:N249)/3</f>
        <v>24755.780493827158</v>
      </c>
      <c r="P249" s="60">
        <f t="shared" ref="P249:P262" si="241">SUM(D249:O249)</f>
        <v>385205.00197530864</v>
      </c>
      <c r="HS249" s="197"/>
      <c r="HT249" s="197"/>
      <c r="HU249" s="197"/>
      <c r="HV249" s="197"/>
      <c r="HW249" s="197"/>
      <c r="HX249" s="197"/>
      <c r="HY249" s="197"/>
      <c r="HZ249" s="197"/>
      <c r="IA249" s="197"/>
      <c r="IB249" s="197"/>
      <c r="IC249" s="197"/>
      <c r="ID249" s="197"/>
      <c r="IE249" s="197"/>
      <c r="IF249" s="197"/>
      <c r="IG249" s="197"/>
      <c r="IH249" s="197"/>
      <c r="II249" s="197"/>
    </row>
    <row r="250" spans="1:243" s="196" customFormat="1" ht="12" customHeight="1">
      <c r="A250" s="97" t="s">
        <v>2385</v>
      </c>
      <c r="B250" s="117" t="s">
        <v>489</v>
      </c>
      <c r="C250" s="139" t="s">
        <v>488</v>
      </c>
      <c r="D250" s="60">
        <v>588.32000000000005</v>
      </c>
      <c r="E250" s="60">
        <v>508.85</v>
      </c>
      <c r="F250" s="60">
        <v>719.5</v>
      </c>
      <c r="G250" s="60">
        <v>602.29999999999995</v>
      </c>
      <c r="H250" s="60">
        <v>518.54999999999995</v>
      </c>
      <c r="I250" s="60">
        <v>442.95</v>
      </c>
      <c r="J250" s="60">
        <v>351.97</v>
      </c>
      <c r="K250" s="60">
        <f t="shared" ref="K250:K260" si="242">SUM(H250:J250)/3</f>
        <v>437.82333333333332</v>
      </c>
      <c r="L250" s="60">
        <f t="shared" ref="L250:L260" si="243">SUM(I250:K250)/3</f>
        <v>410.91444444444443</v>
      </c>
      <c r="M250" s="60">
        <f t="shared" ref="M250:M260" si="244">SUM(J250:L250)/3</f>
        <v>400.23592592592587</v>
      </c>
      <c r="N250" s="60">
        <f t="shared" ref="N250:N260" si="245">SUM(K250:M250)/3</f>
        <v>416.32456790123456</v>
      </c>
      <c r="O250" s="60">
        <f t="shared" ref="O250:O260" si="246">SUM(L250:N250)/3</f>
        <v>409.15831275720166</v>
      </c>
      <c r="P250" s="60">
        <f t="shared" si="241"/>
        <v>5806.8965843621409</v>
      </c>
      <c r="HS250" s="197"/>
      <c r="HT250" s="197"/>
      <c r="HU250" s="197"/>
      <c r="HV250" s="197"/>
      <c r="HW250" s="197"/>
      <c r="HX250" s="197"/>
      <c r="HY250" s="197"/>
      <c r="HZ250" s="197"/>
      <c r="IA250" s="197"/>
      <c r="IB250" s="197"/>
      <c r="IC250" s="197"/>
      <c r="ID250" s="197"/>
      <c r="IE250" s="197"/>
      <c r="IF250" s="197"/>
      <c r="IG250" s="197"/>
      <c r="IH250" s="197"/>
      <c r="II250" s="197"/>
    </row>
    <row r="251" spans="1:243" s="196" customFormat="1" ht="12" customHeight="1">
      <c r="A251" s="97" t="s">
        <v>2386</v>
      </c>
      <c r="B251" s="117" t="s">
        <v>492</v>
      </c>
      <c r="C251" s="139" t="s">
        <v>491</v>
      </c>
      <c r="D251" s="60">
        <v>2.5499999999999998</v>
      </c>
      <c r="E251" s="60">
        <v>1.6</v>
      </c>
      <c r="F251" s="60">
        <v>9.9</v>
      </c>
      <c r="G251" s="60">
        <v>8.66</v>
      </c>
      <c r="H251" s="60">
        <v>20.65</v>
      </c>
      <c r="I251" s="60">
        <v>21.34</v>
      </c>
      <c r="J251" s="60">
        <v>16.75</v>
      </c>
      <c r="K251" s="60">
        <f t="shared" si="242"/>
        <v>19.579999999999998</v>
      </c>
      <c r="L251" s="60">
        <f t="shared" si="243"/>
        <v>19.223333333333333</v>
      </c>
      <c r="M251" s="60">
        <f t="shared" si="244"/>
        <v>18.517777777777777</v>
      </c>
      <c r="N251" s="60">
        <f t="shared" si="245"/>
        <v>19.107037037037035</v>
      </c>
      <c r="O251" s="60">
        <f t="shared" si="246"/>
        <v>18.949382716049382</v>
      </c>
      <c r="P251" s="60">
        <f t="shared" si="241"/>
        <v>176.82753086419751</v>
      </c>
      <c r="HS251" s="197"/>
      <c r="HT251" s="197"/>
      <c r="HU251" s="197"/>
      <c r="HV251" s="197"/>
      <c r="HW251" s="197"/>
      <c r="HX251" s="197"/>
      <c r="HY251" s="197"/>
      <c r="HZ251" s="197"/>
      <c r="IA251" s="197"/>
      <c r="IB251" s="197"/>
      <c r="IC251" s="197"/>
      <c r="ID251" s="197"/>
      <c r="IE251" s="197"/>
      <c r="IF251" s="197"/>
      <c r="IG251" s="197"/>
      <c r="IH251" s="197"/>
      <c r="II251" s="197"/>
    </row>
    <row r="252" spans="1:243" s="196" customFormat="1" ht="12" customHeight="1">
      <c r="A252" s="97" t="s">
        <v>2388</v>
      </c>
      <c r="B252" s="117" t="s">
        <v>1588</v>
      </c>
      <c r="C252" s="139" t="s">
        <v>500</v>
      </c>
      <c r="D252" s="60">
        <v>18.829999999999998</v>
      </c>
      <c r="E252" s="60">
        <v>13.33</v>
      </c>
      <c r="F252" s="60">
        <v>13.55</v>
      </c>
      <c r="G252" s="60">
        <v>7.68</v>
      </c>
      <c r="H252" s="60">
        <v>8.5299999999999994</v>
      </c>
      <c r="I252" s="60">
        <v>7.55</v>
      </c>
      <c r="J252" s="60">
        <v>5.61</v>
      </c>
      <c r="K252" s="60">
        <f t="shared" si="242"/>
        <v>7.2299999999999995</v>
      </c>
      <c r="L252" s="60">
        <f t="shared" si="243"/>
        <v>6.7966666666666669</v>
      </c>
      <c r="M252" s="60">
        <f t="shared" si="244"/>
        <v>6.5455555555555556</v>
      </c>
      <c r="N252" s="60">
        <f t="shared" si="245"/>
        <v>6.8574074074074076</v>
      </c>
      <c r="O252" s="60">
        <f t="shared" si="246"/>
        <v>6.73320987654321</v>
      </c>
      <c r="P252" s="60">
        <f t="shared" si="241"/>
        <v>109.24283950617284</v>
      </c>
      <c r="HS252" s="197"/>
      <c r="HT252" s="197"/>
      <c r="HU252" s="197"/>
      <c r="HV252" s="197"/>
      <c r="HW252" s="197"/>
      <c r="HX252" s="197"/>
      <c r="HY252" s="197"/>
      <c r="HZ252" s="197"/>
      <c r="IA252" s="197"/>
      <c r="IB252" s="197"/>
      <c r="IC252" s="197"/>
      <c r="ID252" s="197"/>
      <c r="IE252" s="197"/>
      <c r="IF252" s="197"/>
      <c r="IG252" s="197"/>
      <c r="IH252" s="197"/>
      <c r="II252" s="197"/>
    </row>
    <row r="253" spans="1:243" s="196" customFormat="1" ht="12" customHeight="1">
      <c r="A253" s="97" t="s">
        <v>2389</v>
      </c>
      <c r="B253" s="117" t="s">
        <v>1589</v>
      </c>
      <c r="C253" s="139" t="s">
        <v>503</v>
      </c>
      <c r="D253" s="60">
        <v>0.53</v>
      </c>
      <c r="E253" s="60">
        <v>0.37</v>
      </c>
      <c r="F253" s="60">
        <v>0.38</v>
      </c>
      <c r="G253" s="60">
        <v>0.21</v>
      </c>
      <c r="H253" s="60">
        <v>0.24</v>
      </c>
      <c r="I253" s="60">
        <v>0.21</v>
      </c>
      <c r="J253" s="60">
        <v>0.16</v>
      </c>
      <c r="K253" s="60">
        <f t="shared" si="242"/>
        <v>0.20333333333333334</v>
      </c>
      <c r="L253" s="60">
        <f t="shared" si="243"/>
        <v>0.19111111111111112</v>
      </c>
      <c r="M253" s="60">
        <f t="shared" si="244"/>
        <v>0.18481481481481485</v>
      </c>
      <c r="N253" s="60">
        <f t="shared" si="245"/>
        <v>0.19308641975308646</v>
      </c>
      <c r="O253" s="60">
        <f t="shared" si="246"/>
        <v>0.18967078189300415</v>
      </c>
      <c r="P253" s="60">
        <f t="shared" si="241"/>
        <v>3.0620164609053502</v>
      </c>
      <c r="HS253" s="197"/>
      <c r="HT253" s="197"/>
      <c r="HU253" s="197"/>
      <c r="HV253" s="197"/>
      <c r="HW253" s="197"/>
      <c r="HX253" s="197"/>
      <c r="HY253" s="197"/>
      <c r="HZ253" s="197"/>
      <c r="IA253" s="197"/>
      <c r="IB253" s="197"/>
      <c r="IC253" s="197"/>
      <c r="ID253" s="197"/>
      <c r="IE253" s="197"/>
      <c r="IF253" s="197"/>
      <c r="IG253" s="197"/>
      <c r="IH253" s="197"/>
      <c r="II253" s="197"/>
    </row>
    <row r="254" spans="1:243" s="196" customFormat="1" ht="12" customHeight="1">
      <c r="A254" s="97" t="s">
        <v>2391</v>
      </c>
      <c r="B254" s="117" t="s">
        <v>2392</v>
      </c>
      <c r="C254" s="139" t="s">
        <v>509</v>
      </c>
      <c r="D254" s="60">
        <v>8.2100000000000009</v>
      </c>
      <c r="E254" s="60">
        <v>5.8</v>
      </c>
      <c r="F254" s="60">
        <v>5.9</v>
      </c>
      <c r="G254" s="60">
        <v>3.35</v>
      </c>
      <c r="H254" s="60">
        <v>3.72</v>
      </c>
      <c r="I254" s="60">
        <v>3.29</v>
      </c>
      <c r="J254" s="60">
        <v>2.4500000000000002</v>
      </c>
      <c r="K254" s="60">
        <f t="shared" si="242"/>
        <v>3.1533333333333338</v>
      </c>
      <c r="L254" s="60">
        <f t="shared" si="243"/>
        <v>2.9644444444444447</v>
      </c>
      <c r="M254" s="60">
        <f t="shared" si="244"/>
        <v>2.8559259259259258</v>
      </c>
      <c r="N254" s="60">
        <f t="shared" si="245"/>
        <v>2.9912345679012344</v>
      </c>
      <c r="O254" s="60">
        <f t="shared" si="246"/>
        <v>2.9372016460905352</v>
      </c>
      <c r="P254" s="60">
        <f t="shared" si="241"/>
        <v>47.622139917695485</v>
      </c>
      <c r="HS254" s="197"/>
      <c r="HT254" s="197"/>
      <c r="HU254" s="197"/>
      <c r="HV254" s="197"/>
      <c r="HW254" s="197"/>
      <c r="HX254" s="197"/>
      <c r="HY254" s="197"/>
      <c r="HZ254" s="197"/>
      <c r="IA254" s="197"/>
      <c r="IB254" s="197"/>
      <c r="IC254" s="197"/>
      <c r="ID254" s="197"/>
      <c r="IE254" s="197"/>
      <c r="IF254" s="197"/>
      <c r="IG254" s="197"/>
      <c r="IH254" s="197"/>
      <c r="II254" s="197"/>
    </row>
    <row r="255" spans="1:243" s="196" customFormat="1" ht="12" customHeight="1">
      <c r="A255" s="97" t="s">
        <v>2393</v>
      </c>
      <c r="B255" s="117" t="s">
        <v>2394</v>
      </c>
      <c r="C255" s="139" t="s">
        <v>512</v>
      </c>
      <c r="D255" s="60">
        <v>6507.43</v>
      </c>
      <c r="E255" s="60">
        <v>5073.88</v>
      </c>
      <c r="F255" s="60">
        <v>5831.89</v>
      </c>
      <c r="G255" s="60">
        <v>4825.8</v>
      </c>
      <c r="H255" s="60">
        <v>3929.36</v>
      </c>
      <c r="I255" s="60">
        <v>3429.94</v>
      </c>
      <c r="J255" s="60">
        <v>2937.36</v>
      </c>
      <c r="K255" s="60">
        <f t="shared" si="242"/>
        <v>3432.22</v>
      </c>
      <c r="L255" s="60">
        <f t="shared" si="243"/>
        <v>3266.5066666666667</v>
      </c>
      <c r="M255" s="60">
        <f t="shared" si="244"/>
        <v>3212.0288888888886</v>
      </c>
      <c r="N255" s="60">
        <f t="shared" si="245"/>
        <v>3303.5851851851853</v>
      </c>
      <c r="O255" s="60">
        <f t="shared" si="246"/>
        <v>3260.7069135802467</v>
      </c>
      <c r="P255" s="60">
        <f t="shared" si="241"/>
        <v>49010.707654320984</v>
      </c>
      <c r="HS255" s="197"/>
      <c r="HT255" s="197"/>
      <c r="HU255" s="197"/>
      <c r="HV255" s="197"/>
      <c r="HW255" s="197"/>
      <c r="HX255" s="197"/>
      <c r="HY255" s="197"/>
      <c r="HZ255" s="197"/>
      <c r="IA255" s="197"/>
      <c r="IB255" s="197"/>
      <c r="IC255" s="197"/>
      <c r="ID255" s="197"/>
      <c r="IE255" s="197"/>
      <c r="IF255" s="197"/>
      <c r="IG255" s="197"/>
      <c r="IH255" s="197"/>
      <c r="II255" s="197"/>
    </row>
    <row r="256" spans="1:243" s="196" customFormat="1" ht="12" customHeight="1">
      <c r="A256" s="97" t="s">
        <v>2395</v>
      </c>
      <c r="B256" s="117" t="s">
        <v>2396</v>
      </c>
      <c r="C256" s="139" t="s">
        <v>515</v>
      </c>
      <c r="D256" s="60">
        <v>14903.05</v>
      </c>
      <c r="E256" s="60">
        <v>11620.71</v>
      </c>
      <c r="F256" s="60">
        <v>13357.69</v>
      </c>
      <c r="G256" s="60">
        <v>11055.14</v>
      </c>
      <c r="H256" s="60">
        <v>9000.33</v>
      </c>
      <c r="I256" s="60">
        <v>7856.37</v>
      </c>
      <c r="J256" s="60">
        <v>6728.54</v>
      </c>
      <c r="K256" s="60">
        <f t="shared" si="242"/>
        <v>7861.7466666666669</v>
      </c>
      <c r="L256" s="60">
        <f t="shared" si="243"/>
        <v>7482.2188888888886</v>
      </c>
      <c r="M256" s="60">
        <f t="shared" si="244"/>
        <v>7357.5018518518518</v>
      </c>
      <c r="N256" s="60">
        <f t="shared" si="245"/>
        <v>7567.1558024691358</v>
      </c>
      <c r="O256" s="60">
        <f t="shared" si="246"/>
        <v>7468.958847736626</v>
      </c>
      <c r="P256" s="60">
        <f t="shared" si="241"/>
        <v>112259.41205761315</v>
      </c>
      <c r="HS256" s="197"/>
      <c r="HT256" s="197"/>
      <c r="HU256" s="197"/>
      <c r="HV256" s="197"/>
      <c r="HW256" s="197"/>
      <c r="HX256" s="197"/>
      <c r="HY256" s="197"/>
      <c r="HZ256" s="197"/>
      <c r="IA256" s="197"/>
      <c r="IB256" s="197"/>
      <c r="IC256" s="197"/>
      <c r="ID256" s="197"/>
      <c r="IE256" s="197"/>
      <c r="IF256" s="197"/>
      <c r="IG256" s="197"/>
      <c r="IH256" s="197"/>
      <c r="II256" s="197"/>
    </row>
    <row r="257" spans="1:243" s="196" customFormat="1" ht="12" customHeight="1">
      <c r="A257" s="97" t="s">
        <v>2397</v>
      </c>
      <c r="B257" s="117" t="s">
        <v>2398</v>
      </c>
      <c r="C257" s="139" t="s">
        <v>521</v>
      </c>
      <c r="D257" s="60">
        <v>1.26</v>
      </c>
      <c r="E257" s="60">
        <v>0.89</v>
      </c>
      <c r="F257" s="60">
        <v>0.9</v>
      </c>
      <c r="G257" s="60">
        <v>0.52</v>
      </c>
      <c r="H257" s="60">
        <v>0.56999999999999995</v>
      </c>
      <c r="I257" s="60">
        <v>0.5</v>
      </c>
      <c r="J257" s="60">
        <v>0.38</v>
      </c>
      <c r="K257" s="60">
        <f t="shared" si="242"/>
        <v>0.48333333333333323</v>
      </c>
      <c r="L257" s="60">
        <f t="shared" si="243"/>
        <v>0.45444444444444443</v>
      </c>
      <c r="M257" s="60">
        <f t="shared" si="244"/>
        <v>0.43925925925925924</v>
      </c>
      <c r="N257" s="60">
        <f t="shared" si="245"/>
        <v>0.45901234567901228</v>
      </c>
      <c r="O257" s="60">
        <f t="shared" si="246"/>
        <v>0.45090534979423863</v>
      </c>
      <c r="P257" s="60">
        <f t="shared" si="241"/>
        <v>7.3069547325102873</v>
      </c>
      <c r="HS257" s="197"/>
      <c r="HT257" s="197"/>
      <c r="HU257" s="197"/>
      <c r="HV257" s="197"/>
      <c r="HW257" s="197"/>
      <c r="HX257" s="197"/>
      <c r="HY257" s="197"/>
      <c r="HZ257" s="197"/>
      <c r="IA257" s="197"/>
      <c r="IB257" s="197"/>
      <c r="IC257" s="197"/>
      <c r="ID257" s="197"/>
      <c r="IE257" s="197"/>
      <c r="IF257" s="197"/>
      <c r="IG257" s="197"/>
      <c r="IH257" s="197"/>
      <c r="II257" s="197"/>
    </row>
    <row r="258" spans="1:243" s="196" customFormat="1" ht="12" customHeight="1">
      <c r="A258" s="97" t="s">
        <v>2399</v>
      </c>
      <c r="B258" s="117" t="s">
        <v>528</v>
      </c>
      <c r="C258" s="139" t="s">
        <v>527</v>
      </c>
      <c r="D258" s="60">
        <v>714.28</v>
      </c>
      <c r="E258" s="60">
        <v>556.97</v>
      </c>
      <c r="F258" s="60">
        <v>640.22</v>
      </c>
      <c r="G258" s="60">
        <v>529.88</v>
      </c>
      <c r="H258" s="60">
        <v>431.38</v>
      </c>
      <c r="I258" s="60">
        <v>376.55</v>
      </c>
      <c r="J258" s="60">
        <v>322.5</v>
      </c>
      <c r="K258" s="60">
        <f t="shared" si="242"/>
        <v>376.81</v>
      </c>
      <c r="L258" s="60">
        <f t="shared" si="243"/>
        <v>358.61999999999995</v>
      </c>
      <c r="M258" s="60">
        <f t="shared" si="244"/>
        <v>352.64333333333326</v>
      </c>
      <c r="N258" s="60">
        <f t="shared" si="245"/>
        <v>362.69111111111107</v>
      </c>
      <c r="O258" s="60">
        <f t="shared" si="246"/>
        <v>357.9848148148148</v>
      </c>
      <c r="P258" s="60">
        <f t="shared" si="241"/>
        <v>5380.5292592592596</v>
      </c>
      <c r="HS258" s="197"/>
      <c r="HT258" s="197"/>
      <c r="HU258" s="197"/>
      <c r="HV258" s="197"/>
      <c r="HW258" s="197"/>
      <c r="HX258" s="197"/>
      <c r="HY258" s="197"/>
      <c r="HZ258" s="197"/>
      <c r="IA258" s="197"/>
      <c r="IB258" s="197"/>
      <c r="IC258" s="197"/>
      <c r="ID258" s="197"/>
      <c r="IE258" s="197"/>
      <c r="IF258" s="197"/>
      <c r="IG258" s="197"/>
      <c r="IH258" s="197"/>
      <c r="II258" s="197"/>
    </row>
    <row r="259" spans="1:243" s="196" customFormat="1" ht="12" customHeight="1">
      <c r="A259" s="97" t="s">
        <v>2402</v>
      </c>
      <c r="B259" s="117" t="s">
        <v>2403</v>
      </c>
      <c r="C259" s="139" t="s">
        <v>1592</v>
      </c>
      <c r="D259" s="60">
        <v>0</v>
      </c>
      <c r="E259" s="60"/>
      <c r="F259" s="60">
        <v>0</v>
      </c>
      <c r="G259" s="60">
        <v>0</v>
      </c>
      <c r="H259" s="60">
        <v>0</v>
      </c>
      <c r="I259" s="60">
        <v>0</v>
      </c>
      <c r="J259" s="60">
        <v>0</v>
      </c>
      <c r="K259" s="60">
        <f t="shared" si="242"/>
        <v>0</v>
      </c>
      <c r="L259" s="60">
        <f t="shared" si="243"/>
        <v>0</v>
      </c>
      <c r="M259" s="60">
        <f t="shared" si="244"/>
        <v>0</v>
      </c>
      <c r="N259" s="60">
        <f t="shared" si="245"/>
        <v>0</v>
      </c>
      <c r="O259" s="60">
        <f t="shared" si="246"/>
        <v>0</v>
      </c>
      <c r="P259" s="60">
        <f t="shared" si="241"/>
        <v>0</v>
      </c>
      <c r="HS259" s="197"/>
      <c r="HT259" s="197"/>
      <c r="HU259" s="197"/>
      <c r="HV259" s="197"/>
      <c r="HW259" s="197"/>
      <c r="HX259" s="197"/>
      <c r="HY259" s="197"/>
      <c r="HZ259" s="197"/>
      <c r="IA259" s="197"/>
      <c r="IB259" s="197"/>
      <c r="IC259" s="197"/>
      <c r="ID259" s="197"/>
      <c r="IE259" s="197"/>
      <c r="IF259" s="197"/>
      <c r="IG259" s="197"/>
      <c r="IH259" s="197"/>
      <c r="II259" s="197"/>
    </row>
    <row r="260" spans="1:243" s="196" customFormat="1" ht="12" customHeight="1">
      <c r="A260" s="97" t="s">
        <v>2404</v>
      </c>
      <c r="B260" s="117" t="s">
        <v>2405</v>
      </c>
      <c r="C260" s="139" t="s">
        <v>1595</v>
      </c>
      <c r="D260" s="60">
        <v>15.22</v>
      </c>
      <c r="E260" s="60">
        <v>10.77</v>
      </c>
      <c r="F260" s="60">
        <v>10.94</v>
      </c>
      <c r="G260" s="60">
        <v>6.22</v>
      </c>
      <c r="H260" s="60">
        <v>6.89</v>
      </c>
      <c r="I260" s="60">
        <v>6.1</v>
      </c>
      <c r="J260" s="60">
        <v>4.54</v>
      </c>
      <c r="K260" s="60">
        <f t="shared" si="242"/>
        <v>5.8433333333333328</v>
      </c>
      <c r="L260" s="60">
        <f t="shared" si="243"/>
        <v>5.4944444444444445</v>
      </c>
      <c r="M260" s="60">
        <f t="shared" si="244"/>
        <v>5.2925925925925918</v>
      </c>
      <c r="N260" s="60">
        <f t="shared" si="245"/>
        <v>5.5434567901234564</v>
      </c>
      <c r="O260" s="60">
        <f t="shared" si="246"/>
        <v>5.4434979423868306</v>
      </c>
      <c r="P260" s="60">
        <f t="shared" si="241"/>
        <v>88.297325102880649</v>
      </c>
      <c r="HS260" s="197"/>
      <c r="HT260" s="197"/>
      <c r="HU260" s="197"/>
      <c r="HV260" s="197"/>
      <c r="HW260" s="197"/>
      <c r="HX260" s="197"/>
      <c r="HY260" s="197"/>
      <c r="HZ260" s="197"/>
      <c r="IA260" s="197"/>
      <c r="IB260" s="197"/>
      <c r="IC260" s="197"/>
      <c r="ID260" s="197"/>
      <c r="IE260" s="197"/>
      <c r="IF260" s="197"/>
      <c r="IG260" s="197"/>
      <c r="IH260" s="197"/>
      <c r="II260" s="197"/>
    </row>
    <row r="261" spans="1:243" s="196" customFormat="1" ht="12" customHeight="1">
      <c r="A261" s="97" t="s">
        <v>2406</v>
      </c>
      <c r="B261" s="117" t="s">
        <v>2407</v>
      </c>
      <c r="C261" s="139" t="s">
        <v>613</v>
      </c>
      <c r="D261" s="60">
        <v>3351.13</v>
      </c>
      <c r="E261" s="60">
        <v>2612.9699999999998</v>
      </c>
      <c r="F261" s="60">
        <v>3003.45</v>
      </c>
      <c r="G261" s="60">
        <v>2485.5300000000002</v>
      </c>
      <c r="H261" s="60">
        <v>2023.66</v>
      </c>
      <c r="I261" s="60">
        <v>1766.47</v>
      </c>
      <c r="J261" s="60">
        <v>1512.82</v>
      </c>
      <c r="K261" s="60">
        <f t="shared" ref="K261:K262" si="247">SUM(H261:J261)/3</f>
        <v>1767.6499999999999</v>
      </c>
      <c r="L261" s="60">
        <f t="shared" ref="L261:L262" si="248">SUM(I261:K261)/3</f>
        <v>1682.3133333333333</v>
      </c>
      <c r="M261" s="60">
        <f t="shared" ref="M261:M262" si="249">SUM(J261:L261)/3</f>
        <v>1654.2611111111109</v>
      </c>
      <c r="N261" s="60">
        <f t="shared" ref="N261:N262" si="250">SUM(K261:M261)/3</f>
        <v>1701.408148148148</v>
      </c>
      <c r="O261" s="60">
        <f t="shared" ref="O261:O262" si="251">SUM(L261:N261)/3</f>
        <v>1679.3275308641976</v>
      </c>
      <c r="P261" s="60">
        <f t="shared" si="241"/>
        <v>25240.990123456788</v>
      </c>
      <c r="HS261" s="197"/>
      <c r="HT261" s="197"/>
      <c r="HU261" s="197"/>
      <c r="HV261" s="197"/>
      <c r="HW261" s="197"/>
      <c r="HX261" s="197"/>
      <c r="HY261" s="197"/>
      <c r="HZ261" s="197"/>
      <c r="IA261" s="197"/>
      <c r="IB261" s="197"/>
      <c r="IC261" s="197"/>
      <c r="ID261" s="197"/>
      <c r="IE261" s="197"/>
      <c r="IF261" s="197"/>
      <c r="IG261" s="197"/>
      <c r="IH261" s="197"/>
      <c r="II261" s="197"/>
    </row>
    <row r="262" spans="1:243" s="196" customFormat="1" ht="12" customHeight="1">
      <c r="A262" s="97" t="s">
        <v>2408</v>
      </c>
      <c r="B262" s="117" t="s">
        <v>2409</v>
      </c>
      <c r="C262" s="139" t="s">
        <v>2410</v>
      </c>
      <c r="D262" s="60">
        <v>3662.17</v>
      </c>
      <c r="E262" s="60">
        <v>2855.56</v>
      </c>
      <c r="F262" s="60">
        <v>3282.36</v>
      </c>
      <c r="G262" s="60">
        <v>2716.51</v>
      </c>
      <c r="H262" s="60">
        <v>2211.62</v>
      </c>
      <c r="I262" s="60">
        <v>1930.52</v>
      </c>
      <c r="J262" s="60">
        <v>1653.37</v>
      </c>
      <c r="K262" s="60">
        <f t="shared" si="247"/>
        <v>1931.8366666666664</v>
      </c>
      <c r="L262" s="60">
        <f t="shared" si="248"/>
        <v>1838.5755555555554</v>
      </c>
      <c r="M262" s="60">
        <f t="shared" si="249"/>
        <v>1807.9274074074071</v>
      </c>
      <c r="N262" s="60">
        <f t="shared" si="250"/>
        <v>1859.4465432098762</v>
      </c>
      <c r="O262" s="60">
        <f t="shared" si="251"/>
        <v>1835.3165020576128</v>
      </c>
      <c r="P262" s="60">
        <f t="shared" si="241"/>
        <v>27585.212674897117</v>
      </c>
      <c r="HS262" s="197"/>
      <c r="HT262" s="197"/>
      <c r="HU262" s="197"/>
      <c r="HV262" s="197"/>
      <c r="HW262" s="197"/>
      <c r="HX262" s="197"/>
      <c r="HY262" s="197"/>
      <c r="HZ262" s="197"/>
      <c r="IA262" s="197"/>
      <c r="IB262" s="197"/>
      <c r="IC262" s="197"/>
      <c r="ID262" s="197"/>
      <c r="IE262" s="197"/>
      <c r="IF262" s="197"/>
      <c r="IG262" s="197"/>
      <c r="IH262" s="197"/>
      <c r="II262" s="197"/>
    </row>
    <row r="263" spans="1:243" s="108" customFormat="1" ht="27" customHeight="1">
      <c r="A263" s="189" t="s">
        <v>2417</v>
      </c>
      <c r="B263" s="190" t="s">
        <v>2418</v>
      </c>
      <c r="C263" s="136" t="s">
        <v>173</v>
      </c>
      <c r="D263" s="58">
        <v>201107.61</v>
      </c>
      <c r="E263" s="58">
        <v>201851.77</v>
      </c>
      <c r="F263" s="58">
        <v>850813.69</v>
      </c>
      <c r="G263" s="58">
        <v>486864.84</v>
      </c>
      <c r="H263" s="58">
        <v>292756.14</v>
      </c>
      <c r="I263" s="58">
        <v>208796.75</v>
      </c>
      <c r="J263" s="58">
        <v>206219.3</v>
      </c>
      <c r="K263" s="58"/>
      <c r="L263" s="58"/>
      <c r="M263" s="58"/>
      <c r="N263" s="58"/>
      <c r="O263" s="58"/>
      <c r="P263" s="58">
        <v>1326013.3500000001</v>
      </c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  <c r="BQ263" s="145"/>
      <c r="BR263" s="145"/>
      <c r="BS263" s="145"/>
      <c r="BT263" s="145"/>
      <c r="BU263" s="145"/>
      <c r="BV263" s="145"/>
      <c r="BW263" s="145"/>
      <c r="BX263" s="145"/>
      <c r="BY263" s="145"/>
      <c r="BZ263" s="145"/>
      <c r="CA263" s="145"/>
      <c r="CB263" s="145"/>
      <c r="CC263" s="145"/>
      <c r="CD263" s="145"/>
      <c r="CE263" s="145"/>
      <c r="CF263" s="145"/>
      <c r="CG263" s="145"/>
      <c r="CH263" s="145"/>
      <c r="CI263" s="145"/>
      <c r="CJ263" s="145"/>
      <c r="CK263" s="145"/>
      <c r="CL263" s="145"/>
      <c r="CM263" s="145"/>
      <c r="CN263" s="145"/>
      <c r="CO263" s="145"/>
      <c r="CP263" s="145"/>
      <c r="CQ263" s="145"/>
      <c r="CR263" s="145"/>
      <c r="CS263" s="145"/>
      <c r="CT263" s="145"/>
      <c r="CU263" s="145"/>
      <c r="CV263" s="145"/>
      <c r="CW263" s="145"/>
      <c r="CX263" s="145"/>
      <c r="CY263" s="145"/>
      <c r="CZ263" s="145"/>
      <c r="DA263" s="145"/>
      <c r="DB263" s="145"/>
      <c r="DC263" s="145"/>
      <c r="DD263" s="145"/>
      <c r="DE263" s="145"/>
      <c r="DF263" s="145"/>
      <c r="DG263" s="145"/>
      <c r="DH263" s="145"/>
      <c r="DI263" s="145"/>
      <c r="DJ263" s="145"/>
      <c r="DK263" s="145"/>
      <c r="DL263" s="145"/>
      <c r="DM263" s="145"/>
      <c r="DN263" s="145"/>
      <c r="DO263" s="145"/>
      <c r="DP263" s="145"/>
      <c r="DQ263" s="145"/>
      <c r="DR263" s="145"/>
      <c r="DS263" s="145"/>
      <c r="DT263" s="145"/>
      <c r="DU263" s="145"/>
      <c r="DV263" s="145"/>
      <c r="DW263" s="145"/>
      <c r="DX263" s="145"/>
      <c r="DY263" s="145"/>
      <c r="DZ263" s="145"/>
      <c r="EA263" s="145"/>
      <c r="EB263" s="145"/>
      <c r="EC263" s="145"/>
      <c r="ED263" s="145"/>
      <c r="EE263" s="145"/>
      <c r="EF263" s="145"/>
      <c r="EG263" s="145"/>
      <c r="EH263" s="145"/>
      <c r="EI263" s="145"/>
      <c r="EJ263" s="145"/>
      <c r="EK263" s="145"/>
      <c r="EL263" s="145"/>
      <c r="EM263" s="145"/>
      <c r="EN263" s="145"/>
      <c r="EO263" s="145"/>
      <c r="EP263" s="145"/>
      <c r="EQ263" s="145"/>
      <c r="ER263" s="145"/>
      <c r="ES263" s="145"/>
      <c r="ET263" s="145"/>
      <c r="EU263" s="145"/>
      <c r="EV263" s="145"/>
      <c r="EW263" s="145"/>
      <c r="EX263" s="145"/>
      <c r="EY263" s="145"/>
      <c r="EZ263" s="145"/>
      <c r="FA263" s="145"/>
      <c r="FB263" s="145"/>
      <c r="FC263" s="145"/>
      <c r="FD263" s="145"/>
      <c r="FE263" s="145"/>
      <c r="FF263" s="145"/>
      <c r="FG263" s="145"/>
      <c r="FH263" s="145"/>
      <c r="FI263" s="145"/>
      <c r="FJ263" s="145"/>
      <c r="FK263" s="145"/>
      <c r="FL263" s="145"/>
      <c r="FM263" s="145"/>
      <c r="FN263" s="145"/>
      <c r="FO263" s="145"/>
      <c r="FP263" s="145"/>
      <c r="FQ263" s="145"/>
      <c r="FR263" s="145"/>
      <c r="FS263" s="145"/>
      <c r="FT263" s="145"/>
      <c r="FU263" s="145"/>
      <c r="FV263" s="145"/>
      <c r="FW263" s="145"/>
      <c r="FX263" s="145"/>
      <c r="FY263" s="145"/>
      <c r="FZ263" s="145"/>
      <c r="GA263" s="145"/>
      <c r="GB263" s="145"/>
      <c r="GC263" s="145"/>
      <c r="GD263" s="145"/>
      <c r="GE263" s="145"/>
      <c r="GF263" s="145"/>
      <c r="GG263" s="145"/>
      <c r="GH263" s="145"/>
      <c r="GI263" s="145"/>
      <c r="GJ263" s="145"/>
      <c r="GK263" s="145"/>
      <c r="GL263" s="145"/>
      <c r="GM263" s="145"/>
      <c r="GN263" s="145"/>
      <c r="GO263" s="145"/>
      <c r="GP263" s="145"/>
      <c r="GQ263" s="145"/>
      <c r="GR263" s="145"/>
      <c r="GS263" s="145"/>
      <c r="GT263" s="145"/>
      <c r="GU263" s="145"/>
      <c r="GV263" s="145"/>
      <c r="GW263" s="145"/>
      <c r="GX263" s="145"/>
      <c r="GY263" s="145"/>
      <c r="GZ263" s="145"/>
      <c r="HA263" s="145"/>
      <c r="HB263" s="145"/>
      <c r="HC263" s="145"/>
      <c r="HD263" s="145"/>
      <c r="HE263" s="145"/>
      <c r="HF263" s="145"/>
      <c r="HG263" s="145"/>
      <c r="HH263" s="145"/>
      <c r="HI263" s="145"/>
      <c r="HJ263" s="145"/>
      <c r="HK263" s="145"/>
      <c r="HL263" s="145"/>
      <c r="HM263" s="145"/>
      <c r="HN263" s="145"/>
      <c r="HO263" s="145"/>
      <c r="HP263" s="145"/>
      <c r="HQ263" s="145"/>
      <c r="HR263" s="145"/>
    </row>
    <row r="264" spans="1:243" ht="24">
      <c r="A264" s="222" t="s">
        <v>2419</v>
      </c>
      <c r="B264" s="221" t="s">
        <v>2420</v>
      </c>
      <c r="C264" s="136"/>
      <c r="D264" s="58">
        <f t="shared" ref="D264:P264" si="252">SUM(D265:D307)</f>
        <v>154228.4</v>
      </c>
      <c r="E264" s="58">
        <f t="shared" si="252"/>
        <v>140288.38000000003</v>
      </c>
      <c r="F264" s="58">
        <f t="shared" si="252"/>
        <v>216499.21</v>
      </c>
      <c r="G264" s="58">
        <f t="shared" si="252"/>
        <v>179592.72999999998</v>
      </c>
      <c r="H264" s="58">
        <f t="shared" si="252"/>
        <v>159817.46000000002</v>
      </c>
      <c r="I264" s="58">
        <f t="shared" si="252"/>
        <v>113988.80999999998</v>
      </c>
      <c r="J264" s="58">
        <f t="shared" si="252"/>
        <v>107085.15</v>
      </c>
      <c r="K264" s="58">
        <f t="shared" si="252"/>
        <v>126963.80666666669</v>
      </c>
      <c r="L264" s="58">
        <f t="shared" si="252"/>
        <v>116012.58888888893</v>
      </c>
      <c r="M264" s="58">
        <f t="shared" si="252"/>
        <v>116687.18185185187</v>
      </c>
      <c r="N264" s="58">
        <f t="shared" si="252"/>
        <v>119887.85913580249</v>
      </c>
      <c r="O264" s="58">
        <f t="shared" si="252"/>
        <v>117529.20995884776</v>
      </c>
      <c r="P264" s="58">
        <f t="shared" si="252"/>
        <v>1668580.7865020575</v>
      </c>
    </row>
    <row r="265" spans="1:243" s="138" customFormat="1">
      <c r="A265" s="97" t="s">
        <v>2421</v>
      </c>
      <c r="B265" s="117" t="s">
        <v>538</v>
      </c>
      <c r="C265" s="136" t="s">
        <v>537</v>
      </c>
      <c r="D265" s="60">
        <v>4886.2</v>
      </c>
      <c r="E265" s="60">
        <v>3797.82</v>
      </c>
      <c r="F265" s="60">
        <v>4316.22</v>
      </c>
      <c r="G265" s="60">
        <v>3547.61</v>
      </c>
      <c r="H265" s="60">
        <v>2903.34</v>
      </c>
      <c r="I265" s="60">
        <v>2600.5100000000002</v>
      </c>
      <c r="J265" s="60">
        <v>2296.39</v>
      </c>
      <c r="K265" s="60">
        <f t="shared" ref="K265" si="253">SUM(H265:J265)/3</f>
        <v>2600.08</v>
      </c>
      <c r="L265" s="60">
        <f t="shared" ref="L265" si="254">SUM(I265:K265)/3</f>
        <v>2498.9933333333333</v>
      </c>
      <c r="M265" s="60">
        <f t="shared" ref="M265" si="255">SUM(J265:L265)/3</f>
        <v>2465.1544444444444</v>
      </c>
      <c r="N265" s="60">
        <f t="shared" ref="N265" si="256">SUM(K265:M265)/3</f>
        <v>2521.4092592592592</v>
      </c>
      <c r="O265" s="60">
        <f t="shared" ref="O265" si="257">SUM(L265:N265)/3</f>
        <v>2495.1856790123456</v>
      </c>
      <c r="P265" s="60">
        <f>SUM(D265:O265)</f>
        <v>36928.912716049381</v>
      </c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  <c r="AB265" s="140"/>
      <c r="AC265" s="140"/>
      <c r="AD265" s="140"/>
      <c r="AE265" s="140"/>
      <c r="AF265" s="140"/>
      <c r="AG265" s="140"/>
      <c r="AH265" s="140"/>
      <c r="AI265" s="140"/>
      <c r="AJ265" s="140"/>
      <c r="AK265" s="140"/>
      <c r="AL265" s="140"/>
      <c r="AM265" s="140"/>
      <c r="AN265" s="140"/>
      <c r="AO265" s="140"/>
      <c r="AP265" s="140"/>
      <c r="AQ265" s="140"/>
      <c r="AR265" s="140"/>
      <c r="AS265" s="140"/>
      <c r="AT265" s="140"/>
      <c r="AU265" s="140"/>
      <c r="AV265" s="140"/>
      <c r="AW265" s="140"/>
      <c r="AX265" s="140"/>
      <c r="AY265" s="140"/>
      <c r="AZ265" s="140"/>
      <c r="BA265" s="140"/>
      <c r="BB265" s="140"/>
      <c r="BC265" s="140"/>
      <c r="BD265" s="140"/>
      <c r="BE265" s="140"/>
      <c r="BF265" s="140"/>
      <c r="BG265" s="140"/>
      <c r="BH265" s="140"/>
      <c r="BI265" s="140"/>
      <c r="BJ265" s="140"/>
      <c r="BK265" s="140"/>
      <c r="BL265" s="140"/>
      <c r="BM265" s="140"/>
      <c r="BN265" s="140"/>
      <c r="BO265" s="140"/>
      <c r="BP265" s="140"/>
      <c r="BQ265" s="140"/>
      <c r="BR265" s="140"/>
      <c r="BS265" s="140"/>
      <c r="BT265" s="140"/>
      <c r="BU265" s="140"/>
      <c r="BV265" s="140"/>
      <c r="BW265" s="140"/>
      <c r="BX265" s="140"/>
      <c r="BY265" s="140"/>
      <c r="BZ265" s="140"/>
      <c r="CA265" s="140"/>
      <c r="CB265" s="140"/>
      <c r="CC265" s="140"/>
      <c r="CD265" s="140"/>
      <c r="CE265" s="140"/>
      <c r="CF265" s="140"/>
      <c r="CG265" s="140"/>
      <c r="CH265" s="140"/>
      <c r="CI265" s="140"/>
      <c r="CJ265" s="140"/>
      <c r="CK265" s="140"/>
      <c r="CL265" s="140"/>
      <c r="CM265" s="140"/>
      <c r="CN265" s="140"/>
      <c r="CO265" s="140"/>
      <c r="CP265" s="140"/>
      <c r="CQ265" s="140"/>
      <c r="CR265" s="140"/>
      <c r="CS265" s="140"/>
      <c r="CT265" s="140"/>
      <c r="CU265" s="140"/>
      <c r="CV265" s="140"/>
      <c r="CW265" s="140"/>
      <c r="CX265" s="140"/>
      <c r="CY265" s="140"/>
      <c r="CZ265" s="140"/>
      <c r="DA265" s="140"/>
      <c r="DB265" s="140"/>
      <c r="DC265" s="140"/>
      <c r="DD265" s="140"/>
      <c r="DE265" s="140"/>
      <c r="DF265" s="140"/>
      <c r="DG265" s="140"/>
      <c r="DH265" s="140"/>
      <c r="DI265" s="140"/>
      <c r="DJ265" s="140"/>
      <c r="DK265" s="140"/>
      <c r="DL265" s="140"/>
      <c r="DM265" s="140"/>
      <c r="DN265" s="140"/>
      <c r="DO265" s="140"/>
      <c r="DP265" s="140"/>
      <c r="DQ265" s="140"/>
      <c r="DR265" s="140"/>
      <c r="DS265" s="140"/>
      <c r="DT265" s="140"/>
      <c r="DU265" s="140"/>
      <c r="DV265" s="140"/>
      <c r="DW265" s="140"/>
      <c r="DX265" s="140"/>
      <c r="DY265" s="140"/>
      <c r="DZ265" s="140"/>
      <c r="EA265" s="140"/>
      <c r="EB265" s="140"/>
      <c r="EC265" s="140"/>
      <c r="ED265" s="140"/>
      <c r="EE265" s="140"/>
      <c r="EF265" s="140"/>
      <c r="EG265" s="140"/>
      <c r="EH265" s="140"/>
      <c r="EI265" s="140"/>
      <c r="EJ265" s="140"/>
      <c r="EK265" s="140"/>
      <c r="EL265" s="140"/>
      <c r="EM265" s="140"/>
      <c r="EN265" s="140"/>
      <c r="EO265" s="140"/>
      <c r="EP265" s="140"/>
      <c r="EQ265" s="140"/>
      <c r="ER265" s="140"/>
      <c r="ES265" s="140"/>
      <c r="ET265" s="140"/>
      <c r="EU265" s="140"/>
      <c r="EV265" s="140"/>
      <c r="EW265" s="140"/>
      <c r="EX265" s="140"/>
      <c r="EY265" s="140"/>
      <c r="EZ265" s="140"/>
      <c r="FA265" s="140"/>
      <c r="FB265" s="140"/>
      <c r="FC265" s="140"/>
      <c r="FD265" s="140"/>
      <c r="FE265" s="140"/>
      <c r="FF265" s="140"/>
      <c r="FG265" s="140"/>
      <c r="FH265" s="140"/>
      <c r="FI265" s="140"/>
      <c r="FJ265" s="140"/>
      <c r="FK265" s="140"/>
      <c r="FL265" s="140"/>
      <c r="FM265" s="140"/>
      <c r="FN265" s="140"/>
      <c r="FO265" s="140"/>
      <c r="FP265" s="140"/>
      <c r="FQ265" s="140"/>
      <c r="FR265" s="140"/>
      <c r="FS265" s="140"/>
      <c r="FT265" s="140"/>
      <c r="FU265" s="140"/>
      <c r="FV265" s="140"/>
      <c r="FW265" s="140"/>
      <c r="FX265" s="140"/>
      <c r="FY265" s="140"/>
      <c r="FZ265" s="140"/>
      <c r="GA265" s="140"/>
      <c r="GB265" s="140"/>
      <c r="GC265" s="140"/>
      <c r="GD265" s="140"/>
      <c r="GE265" s="140"/>
      <c r="GF265" s="140"/>
      <c r="GG265" s="140"/>
      <c r="GH265" s="140"/>
      <c r="GI265" s="140"/>
      <c r="GJ265" s="140"/>
      <c r="GK265" s="140"/>
      <c r="GL265" s="140"/>
      <c r="GM265" s="140"/>
      <c r="GN265" s="140"/>
      <c r="GO265" s="140"/>
      <c r="GP265" s="140"/>
      <c r="GQ265" s="140"/>
      <c r="GR265" s="140"/>
      <c r="GS265" s="140"/>
      <c r="GT265" s="140"/>
      <c r="GU265" s="140"/>
      <c r="GV265" s="140"/>
      <c r="GW265" s="140"/>
      <c r="GX265" s="140"/>
      <c r="GY265" s="140"/>
      <c r="GZ265" s="140"/>
      <c r="HA265" s="140"/>
      <c r="HB265" s="140"/>
      <c r="HC265" s="140"/>
      <c r="HD265" s="140"/>
      <c r="HE265" s="140"/>
      <c r="HF265" s="140"/>
      <c r="HG265" s="140"/>
      <c r="HH265" s="140"/>
      <c r="HI265" s="140"/>
      <c r="HJ265" s="140"/>
      <c r="HK265" s="140"/>
      <c r="HL265" s="140"/>
      <c r="HM265" s="140"/>
      <c r="HN265" s="140"/>
      <c r="HO265" s="140"/>
      <c r="HP265" s="140"/>
      <c r="HQ265" s="140"/>
      <c r="HR265" s="140"/>
    </row>
    <row r="266" spans="1:243" s="138" customFormat="1">
      <c r="A266" s="97" t="s">
        <v>2422</v>
      </c>
      <c r="B266" s="117" t="s">
        <v>540</v>
      </c>
      <c r="C266" s="136" t="s">
        <v>126</v>
      </c>
      <c r="D266" s="60">
        <v>4503.4399999999996</v>
      </c>
      <c r="E266" s="60">
        <v>3539.73</v>
      </c>
      <c r="F266" s="60">
        <v>4048.22</v>
      </c>
      <c r="G266" s="60">
        <v>3336.81</v>
      </c>
      <c r="H266" s="60">
        <v>2350.39</v>
      </c>
      <c r="I266" s="60">
        <v>1367.24</v>
      </c>
      <c r="J266" s="60">
        <v>1039.58</v>
      </c>
      <c r="K266" s="60">
        <f t="shared" ref="K266:K277" si="258">SUM(H266:J266)/3</f>
        <v>1585.7366666666667</v>
      </c>
      <c r="L266" s="60">
        <f t="shared" ref="L266:L277" si="259">SUM(I266:K266)/3</f>
        <v>1330.8522222222221</v>
      </c>
      <c r="M266" s="60">
        <f t="shared" ref="M266:M277" si="260">SUM(J266:L266)/3</f>
        <v>1318.7229629629628</v>
      </c>
      <c r="N266" s="60">
        <f t="shared" ref="N266:N277" si="261">SUM(K266:M266)/3</f>
        <v>1411.7706172839505</v>
      </c>
      <c r="O266" s="60">
        <f t="shared" ref="O266:O277" si="262">SUM(L266:N266)/3</f>
        <v>1353.7819341563784</v>
      </c>
      <c r="P266" s="60">
        <f t="shared" ref="P266:P307" si="263">SUM(D266:O266)</f>
        <v>27186.274403292184</v>
      </c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  <c r="AB266" s="140"/>
      <c r="AC266" s="140"/>
      <c r="AD266" s="140"/>
      <c r="AE266" s="140"/>
      <c r="AF266" s="140"/>
      <c r="AG266" s="140"/>
      <c r="AH266" s="140"/>
      <c r="AI266" s="140"/>
      <c r="AJ266" s="140"/>
      <c r="AK266" s="140"/>
      <c r="AL266" s="140"/>
      <c r="AM266" s="140"/>
      <c r="AN266" s="140"/>
      <c r="AO266" s="140"/>
      <c r="AP266" s="140"/>
      <c r="AQ266" s="140"/>
      <c r="AR266" s="140"/>
      <c r="AS266" s="140"/>
      <c r="AT266" s="140"/>
      <c r="AU266" s="140"/>
      <c r="AV266" s="140"/>
      <c r="AW266" s="140"/>
      <c r="AX266" s="140"/>
      <c r="AY266" s="140"/>
      <c r="AZ266" s="140"/>
      <c r="BA266" s="140"/>
      <c r="BB266" s="140"/>
      <c r="BC266" s="140"/>
      <c r="BD266" s="140"/>
      <c r="BE266" s="140"/>
      <c r="BF266" s="140"/>
      <c r="BG266" s="140"/>
      <c r="BH266" s="140"/>
      <c r="BI266" s="140"/>
      <c r="BJ266" s="140"/>
      <c r="BK266" s="140"/>
      <c r="BL266" s="140"/>
      <c r="BM266" s="140"/>
      <c r="BN266" s="140"/>
      <c r="BO266" s="140"/>
      <c r="BP266" s="140"/>
      <c r="BQ266" s="140"/>
      <c r="BR266" s="140"/>
      <c r="BS266" s="140"/>
      <c r="BT266" s="140"/>
      <c r="BU266" s="140"/>
      <c r="BV266" s="140"/>
      <c r="BW266" s="140"/>
      <c r="BX266" s="140"/>
      <c r="BY266" s="140"/>
      <c r="BZ266" s="140"/>
      <c r="CA266" s="140"/>
      <c r="CB266" s="140"/>
      <c r="CC266" s="140"/>
      <c r="CD266" s="140"/>
      <c r="CE266" s="140"/>
      <c r="CF266" s="140"/>
      <c r="CG266" s="140"/>
      <c r="CH266" s="140"/>
      <c r="CI266" s="140"/>
      <c r="CJ266" s="140"/>
      <c r="CK266" s="140"/>
      <c r="CL266" s="140"/>
      <c r="CM266" s="140"/>
      <c r="CN266" s="140"/>
      <c r="CO266" s="140"/>
      <c r="CP266" s="140"/>
      <c r="CQ266" s="140"/>
      <c r="CR266" s="140"/>
      <c r="CS266" s="140"/>
      <c r="CT266" s="140"/>
      <c r="CU266" s="140"/>
      <c r="CV266" s="140"/>
      <c r="CW266" s="140"/>
      <c r="CX266" s="140"/>
      <c r="CY266" s="140"/>
      <c r="CZ266" s="140"/>
      <c r="DA266" s="140"/>
      <c r="DB266" s="140"/>
      <c r="DC266" s="140"/>
      <c r="DD266" s="140"/>
      <c r="DE266" s="140"/>
      <c r="DF266" s="140"/>
      <c r="DG266" s="140"/>
      <c r="DH266" s="140"/>
      <c r="DI266" s="140"/>
      <c r="DJ266" s="140"/>
      <c r="DK266" s="140"/>
      <c r="DL266" s="140"/>
      <c r="DM266" s="140"/>
      <c r="DN266" s="140"/>
      <c r="DO266" s="140"/>
      <c r="DP266" s="140"/>
      <c r="DQ266" s="140"/>
      <c r="DR266" s="140"/>
      <c r="DS266" s="140"/>
      <c r="DT266" s="140"/>
      <c r="DU266" s="140"/>
      <c r="DV266" s="140"/>
      <c r="DW266" s="140"/>
      <c r="DX266" s="140"/>
      <c r="DY266" s="140"/>
      <c r="DZ266" s="140"/>
      <c r="EA266" s="140"/>
      <c r="EB266" s="140"/>
      <c r="EC266" s="140"/>
      <c r="ED266" s="140"/>
      <c r="EE266" s="140"/>
      <c r="EF266" s="140"/>
      <c r="EG266" s="140"/>
      <c r="EH266" s="140"/>
      <c r="EI266" s="140"/>
      <c r="EJ266" s="140"/>
      <c r="EK266" s="140"/>
      <c r="EL266" s="140"/>
      <c r="EM266" s="140"/>
      <c r="EN266" s="140"/>
      <c r="EO266" s="140"/>
      <c r="EP266" s="140"/>
      <c r="EQ266" s="140"/>
      <c r="ER266" s="140"/>
      <c r="ES266" s="140"/>
      <c r="ET266" s="140"/>
      <c r="EU266" s="140"/>
      <c r="EV266" s="140"/>
      <c r="EW266" s="140"/>
      <c r="EX266" s="140"/>
      <c r="EY266" s="140"/>
      <c r="EZ266" s="140"/>
      <c r="FA266" s="140"/>
      <c r="FB266" s="140"/>
      <c r="FC266" s="140"/>
      <c r="FD266" s="140"/>
      <c r="FE266" s="140"/>
      <c r="FF266" s="140"/>
      <c r="FG266" s="140"/>
      <c r="FH266" s="140"/>
      <c r="FI266" s="140"/>
      <c r="FJ266" s="140"/>
      <c r="FK266" s="140"/>
      <c r="FL266" s="140"/>
      <c r="FM266" s="140"/>
      <c r="FN266" s="140"/>
      <c r="FO266" s="140"/>
      <c r="FP266" s="140"/>
      <c r="FQ266" s="140"/>
      <c r="FR266" s="140"/>
      <c r="FS266" s="140"/>
      <c r="FT266" s="140"/>
      <c r="FU266" s="140"/>
      <c r="FV266" s="140"/>
      <c r="FW266" s="140"/>
      <c r="FX266" s="140"/>
      <c r="FY266" s="140"/>
      <c r="FZ266" s="140"/>
      <c r="GA266" s="140"/>
      <c r="GB266" s="140"/>
      <c r="GC266" s="140"/>
      <c r="GD266" s="140"/>
      <c r="GE266" s="140"/>
      <c r="GF266" s="140"/>
      <c r="GG266" s="140"/>
      <c r="GH266" s="140"/>
      <c r="GI266" s="140"/>
      <c r="GJ266" s="140"/>
      <c r="GK266" s="140"/>
      <c r="GL266" s="140"/>
      <c r="GM266" s="140"/>
      <c r="GN266" s="140"/>
      <c r="GO266" s="140"/>
      <c r="GP266" s="140"/>
      <c r="GQ266" s="140"/>
      <c r="GR266" s="140"/>
      <c r="GS266" s="140"/>
      <c r="GT266" s="140"/>
      <c r="GU266" s="140"/>
      <c r="GV266" s="140"/>
      <c r="GW266" s="140"/>
      <c r="GX266" s="140"/>
      <c r="GY266" s="140"/>
      <c r="GZ266" s="140"/>
      <c r="HA266" s="140"/>
      <c r="HB266" s="140"/>
      <c r="HC266" s="140"/>
      <c r="HD266" s="140"/>
      <c r="HE266" s="140"/>
      <c r="HF266" s="140"/>
      <c r="HG266" s="140"/>
      <c r="HH266" s="140"/>
      <c r="HI266" s="140"/>
      <c r="HJ266" s="140"/>
      <c r="HK266" s="140"/>
      <c r="HL266" s="140"/>
      <c r="HM266" s="140"/>
      <c r="HN266" s="140"/>
      <c r="HO266" s="140"/>
      <c r="HP266" s="140"/>
      <c r="HQ266" s="140"/>
      <c r="HR266" s="140"/>
    </row>
    <row r="267" spans="1:243" s="138" customFormat="1">
      <c r="A267" s="97" t="s">
        <v>2423</v>
      </c>
      <c r="B267" s="117" t="s">
        <v>543</v>
      </c>
      <c r="C267" s="136" t="s">
        <v>542</v>
      </c>
      <c r="D267" s="60">
        <v>541.85</v>
      </c>
      <c r="E267" s="60">
        <v>1097.48</v>
      </c>
      <c r="F267" s="60">
        <v>1633.58</v>
      </c>
      <c r="G267" s="60">
        <v>1634.76</v>
      </c>
      <c r="H267" s="60">
        <v>1494.92</v>
      </c>
      <c r="I267" s="60">
        <v>1351.03</v>
      </c>
      <c r="J267" s="60">
        <v>1500.96</v>
      </c>
      <c r="K267" s="60">
        <f t="shared" si="258"/>
        <v>1448.97</v>
      </c>
      <c r="L267" s="60">
        <f t="shared" si="259"/>
        <v>1433.6533333333334</v>
      </c>
      <c r="M267" s="60">
        <f t="shared" si="260"/>
        <v>1461.1944444444446</v>
      </c>
      <c r="N267" s="60">
        <f t="shared" si="261"/>
        <v>1447.9392592592594</v>
      </c>
      <c r="O267" s="60">
        <f t="shared" si="262"/>
        <v>1447.5956790123457</v>
      </c>
      <c r="P267" s="60">
        <f t="shared" si="263"/>
        <v>16493.932716049385</v>
      </c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  <c r="AB267" s="140"/>
      <c r="AC267" s="140"/>
      <c r="AD267" s="140"/>
      <c r="AE267" s="140"/>
      <c r="AF267" s="140"/>
      <c r="AG267" s="140"/>
      <c r="AH267" s="140"/>
      <c r="AI267" s="140"/>
      <c r="AJ267" s="140"/>
      <c r="AK267" s="140"/>
      <c r="AL267" s="140"/>
      <c r="AM267" s="140"/>
      <c r="AN267" s="140"/>
      <c r="AO267" s="140"/>
      <c r="AP267" s="140"/>
      <c r="AQ267" s="140"/>
      <c r="AR267" s="140"/>
      <c r="AS267" s="140"/>
      <c r="AT267" s="140"/>
      <c r="AU267" s="140"/>
      <c r="AV267" s="140"/>
      <c r="AW267" s="140"/>
      <c r="AX267" s="140"/>
      <c r="AY267" s="140"/>
      <c r="AZ267" s="140"/>
      <c r="BA267" s="140"/>
      <c r="BB267" s="140"/>
      <c r="BC267" s="140"/>
      <c r="BD267" s="140"/>
      <c r="BE267" s="140"/>
      <c r="BF267" s="140"/>
      <c r="BG267" s="140"/>
      <c r="BH267" s="140"/>
      <c r="BI267" s="140"/>
      <c r="BJ267" s="140"/>
      <c r="BK267" s="140"/>
      <c r="BL267" s="140"/>
      <c r="BM267" s="140"/>
      <c r="BN267" s="140"/>
      <c r="BO267" s="140"/>
      <c r="BP267" s="140"/>
      <c r="BQ267" s="140"/>
      <c r="BR267" s="140"/>
      <c r="BS267" s="140"/>
      <c r="BT267" s="140"/>
      <c r="BU267" s="140"/>
      <c r="BV267" s="140"/>
      <c r="BW267" s="140"/>
      <c r="BX267" s="140"/>
      <c r="BY267" s="140"/>
      <c r="BZ267" s="140"/>
      <c r="CA267" s="140"/>
      <c r="CB267" s="140"/>
      <c r="CC267" s="140"/>
      <c r="CD267" s="140"/>
      <c r="CE267" s="140"/>
      <c r="CF267" s="140"/>
      <c r="CG267" s="140"/>
      <c r="CH267" s="140"/>
      <c r="CI267" s="140"/>
      <c r="CJ267" s="140"/>
      <c r="CK267" s="140"/>
      <c r="CL267" s="140"/>
      <c r="CM267" s="140"/>
      <c r="CN267" s="140"/>
      <c r="CO267" s="140"/>
      <c r="CP267" s="140"/>
      <c r="CQ267" s="140"/>
      <c r="CR267" s="140"/>
      <c r="CS267" s="140"/>
      <c r="CT267" s="140"/>
      <c r="CU267" s="140"/>
      <c r="CV267" s="140"/>
      <c r="CW267" s="140"/>
      <c r="CX267" s="140"/>
      <c r="CY267" s="140"/>
      <c r="CZ267" s="140"/>
      <c r="DA267" s="140"/>
      <c r="DB267" s="140"/>
      <c r="DC267" s="140"/>
      <c r="DD267" s="140"/>
      <c r="DE267" s="140"/>
      <c r="DF267" s="140"/>
      <c r="DG267" s="140"/>
      <c r="DH267" s="140"/>
      <c r="DI267" s="140"/>
      <c r="DJ267" s="140"/>
      <c r="DK267" s="140"/>
      <c r="DL267" s="140"/>
      <c r="DM267" s="140"/>
      <c r="DN267" s="140"/>
      <c r="DO267" s="140"/>
      <c r="DP267" s="140"/>
      <c r="DQ267" s="140"/>
      <c r="DR267" s="140"/>
      <c r="DS267" s="140"/>
      <c r="DT267" s="140"/>
      <c r="DU267" s="140"/>
      <c r="DV267" s="140"/>
      <c r="DW267" s="140"/>
      <c r="DX267" s="140"/>
      <c r="DY267" s="140"/>
      <c r="DZ267" s="140"/>
      <c r="EA267" s="140"/>
      <c r="EB267" s="140"/>
      <c r="EC267" s="140"/>
      <c r="ED267" s="140"/>
      <c r="EE267" s="140"/>
      <c r="EF267" s="140"/>
      <c r="EG267" s="140"/>
      <c r="EH267" s="140"/>
      <c r="EI267" s="140"/>
      <c r="EJ267" s="140"/>
      <c r="EK267" s="140"/>
      <c r="EL267" s="140"/>
      <c r="EM267" s="140"/>
      <c r="EN267" s="140"/>
      <c r="EO267" s="140"/>
      <c r="EP267" s="140"/>
      <c r="EQ267" s="140"/>
      <c r="ER267" s="140"/>
      <c r="ES267" s="140"/>
      <c r="ET267" s="140"/>
      <c r="EU267" s="140"/>
      <c r="EV267" s="140"/>
      <c r="EW267" s="140"/>
      <c r="EX267" s="140"/>
      <c r="EY267" s="140"/>
      <c r="EZ267" s="140"/>
      <c r="FA267" s="140"/>
      <c r="FB267" s="140"/>
      <c r="FC267" s="140"/>
      <c r="FD267" s="140"/>
      <c r="FE267" s="140"/>
      <c r="FF267" s="140"/>
      <c r="FG267" s="140"/>
      <c r="FH267" s="140"/>
      <c r="FI267" s="140"/>
      <c r="FJ267" s="140"/>
      <c r="FK267" s="140"/>
      <c r="FL267" s="140"/>
      <c r="FM267" s="140"/>
      <c r="FN267" s="140"/>
      <c r="FO267" s="140"/>
      <c r="FP267" s="140"/>
      <c r="FQ267" s="140"/>
      <c r="FR267" s="140"/>
      <c r="FS267" s="140"/>
      <c r="FT267" s="140"/>
      <c r="FU267" s="140"/>
      <c r="FV267" s="140"/>
      <c r="FW267" s="140"/>
      <c r="FX267" s="140"/>
      <c r="FY267" s="140"/>
      <c r="FZ267" s="140"/>
      <c r="GA267" s="140"/>
      <c r="GB267" s="140"/>
      <c r="GC267" s="140"/>
      <c r="GD267" s="140"/>
      <c r="GE267" s="140"/>
      <c r="GF267" s="140"/>
      <c r="GG267" s="140"/>
      <c r="GH267" s="140"/>
      <c r="GI267" s="140"/>
      <c r="GJ267" s="140"/>
      <c r="GK267" s="140"/>
      <c r="GL267" s="140"/>
      <c r="GM267" s="140"/>
      <c r="GN267" s="140"/>
      <c r="GO267" s="140"/>
      <c r="GP267" s="140"/>
      <c r="GQ267" s="140"/>
      <c r="GR267" s="140"/>
      <c r="GS267" s="140"/>
      <c r="GT267" s="140"/>
      <c r="GU267" s="140"/>
      <c r="GV267" s="140"/>
      <c r="GW267" s="140"/>
      <c r="GX267" s="140"/>
      <c r="GY267" s="140"/>
      <c r="GZ267" s="140"/>
      <c r="HA267" s="140"/>
      <c r="HB267" s="140"/>
      <c r="HC267" s="140"/>
      <c r="HD267" s="140"/>
      <c r="HE267" s="140"/>
      <c r="HF267" s="140"/>
      <c r="HG267" s="140"/>
      <c r="HH267" s="140"/>
      <c r="HI267" s="140"/>
      <c r="HJ267" s="140"/>
      <c r="HK267" s="140"/>
      <c r="HL267" s="140"/>
      <c r="HM267" s="140"/>
      <c r="HN267" s="140"/>
      <c r="HO267" s="140"/>
      <c r="HP267" s="140"/>
      <c r="HQ267" s="140"/>
      <c r="HR267" s="140"/>
    </row>
    <row r="268" spans="1:243" s="138" customFormat="1">
      <c r="A268" s="97" t="s">
        <v>2424</v>
      </c>
      <c r="B268" s="117" t="s">
        <v>546</v>
      </c>
      <c r="C268" s="136" t="s">
        <v>545</v>
      </c>
      <c r="D268" s="60">
        <v>130.86000000000001</v>
      </c>
      <c r="E268" s="60">
        <v>100.66</v>
      </c>
      <c r="F268" s="60">
        <v>102.26</v>
      </c>
      <c r="G268" s="60">
        <v>56.94</v>
      </c>
      <c r="H268" s="60">
        <v>59.29</v>
      </c>
      <c r="I268" s="60">
        <v>52.57</v>
      </c>
      <c r="J268" s="60">
        <v>41.73</v>
      </c>
      <c r="K268" s="60">
        <f t="shared" si="258"/>
        <v>51.196666666666665</v>
      </c>
      <c r="L268" s="60">
        <f t="shared" si="259"/>
        <v>48.498888888888892</v>
      </c>
      <c r="M268" s="60">
        <f t="shared" si="260"/>
        <v>47.141851851851847</v>
      </c>
      <c r="N268" s="60">
        <f t="shared" si="261"/>
        <v>48.945802469135799</v>
      </c>
      <c r="O268" s="60">
        <f t="shared" si="262"/>
        <v>48.195514403292179</v>
      </c>
      <c r="P268" s="60">
        <f t="shared" si="263"/>
        <v>788.28872427983561</v>
      </c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  <c r="AB268" s="140"/>
      <c r="AC268" s="140"/>
      <c r="AD268" s="140"/>
      <c r="AE268" s="140"/>
      <c r="AF268" s="140"/>
      <c r="AG268" s="140"/>
      <c r="AH268" s="140"/>
      <c r="AI268" s="140"/>
      <c r="AJ268" s="140"/>
      <c r="AK268" s="140"/>
      <c r="AL268" s="140"/>
      <c r="AM268" s="140"/>
      <c r="AN268" s="140"/>
      <c r="AO268" s="140"/>
      <c r="AP268" s="140"/>
      <c r="AQ268" s="140"/>
      <c r="AR268" s="140"/>
      <c r="AS268" s="140"/>
      <c r="AT268" s="140"/>
      <c r="AU268" s="140"/>
      <c r="AV268" s="140"/>
      <c r="AW268" s="140"/>
      <c r="AX268" s="140"/>
      <c r="AY268" s="140"/>
      <c r="AZ268" s="140"/>
      <c r="BA268" s="140"/>
      <c r="BB268" s="140"/>
      <c r="BC268" s="140"/>
      <c r="BD268" s="140"/>
      <c r="BE268" s="140"/>
      <c r="BF268" s="140"/>
      <c r="BG268" s="140"/>
      <c r="BH268" s="140"/>
      <c r="BI268" s="140"/>
      <c r="BJ268" s="140"/>
      <c r="BK268" s="140"/>
      <c r="BL268" s="140"/>
      <c r="BM268" s="140"/>
      <c r="BN268" s="140"/>
      <c r="BO268" s="140"/>
      <c r="BP268" s="140"/>
      <c r="BQ268" s="140"/>
      <c r="BR268" s="140"/>
      <c r="BS268" s="140"/>
      <c r="BT268" s="140"/>
      <c r="BU268" s="140"/>
      <c r="BV268" s="140"/>
      <c r="BW268" s="140"/>
      <c r="BX268" s="140"/>
      <c r="BY268" s="140"/>
      <c r="BZ268" s="140"/>
      <c r="CA268" s="140"/>
      <c r="CB268" s="140"/>
      <c r="CC268" s="140"/>
      <c r="CD268" s="140"/>
      <c r="CE268" s="140"/>
      <c r="CF268" s="140"/>
      <c r="CG268" s="140"/>
      <c r="CH268" s="140"/>
      <c r="CI268" s="140"/>
      <c r="CJ268" s="140"/>
      <c r="CK268" s="140"/>
      <c r="CL268" s="140"/>
      <c r="CM268" s="140"/>
      <c r="CN268" s="140"/>
      <c r="CO268" s="140"/>
      <c r="CP268" s="140"/>
      <c r="CQ268" s="140"/>
      <c r="CR268" s="140"/>
      <c r="CS268" s="140"/>
      <c r="CT268" s="140"/>
      <c r="CU268" s="140"/>
      <c r="CV268" s="140"/>
      <c r="CW268" s="140"/>
      <c r="CX268" s="140"/>
      <c r="CY268" s="140"/>
      <c r="CZ268" s="140"/>
      <c r="DA268" s="140"/>
      <c r="DB268" s="140"/>
      <c r="DC268" s="140"/>
      <c r="DD268" s="140"/>
      <c r="DE268" s="140"/>
      <c r="DF268" s="140"/>
      <c r="DG268" s="140"/>
      <c r="DH268" s="140"/>
      <c r="DI268" s="140"/>
      <c r="DJ268" s="140"/>
      <c r="DK268" s="140"/>
      <c r="DL268" s="140"/>
      <c r="DM268" s="140"/>
      <c r="DN268" s="140"/>
      <c r="DO268" s="140"/>
      <c r="DP268" s="140"/>
      <c r="DQ268" s="140"/>
      <c r="DR268" s="140"/>
      <c r="DS268" s="140"/>
      <c r="DT268" s="140"/>
      <c r="DU268" s="140"/>
      <c r="DV268" s="140"/>
      <c r="DW268" s="140"/>
      <c r="DX268" s="140"/>
      <c r="DY268" s="140"/>
      <c r="DZ268" s="140"/>
      <c r="EA268" s="140"/>
      <c r="EB268" s="140"/>
      <c r="EC268" s="140"/>
      <c r="ED268" s="140"/>
      <c r="EE268" s="140"/>
      <c r="EF268" s="140"/>
      <c r="EG268" s="140"/>
      <c r="EH268" s="140"/>
      <c r="EI268" s="140"/>
      <c r="EJ268" s="140"/>
      <c r="EK268" s="140"/>
      <c r="EL268" s="140"/>
      <c r="EM268" s="140"/>
      <c r="EN268" s="140"/>
      <c r="EO268" s="140"/>
      <c r="EP268" s="140"/>
      <c r="EQ268" s="140"/>
      <c r="ER268" s="140"/>
      <c r="ES268" s="140"/>
      <c r="ET268" s="140"/>
      <c r="EU268" s="140"/>
      <c r="EV268" s="140"/>
      <c r="EW268" s="140"/>
      <c r="EX268" s="140"/>
      <c r="EY268" s="140"/>
      <c r="EZ268" s="140"/>
      <c r="FA268" s="140"/>
      <c r="FB268" s="140"/>
      <c r="FC268" s="140"/>
      <c r="FD268" s="140"/>
      <c r="FE268" s="140"/>
      <c r="FF268" s="140"/>
      <c r="FG268" s="140"/>
      <c r="FH268" s="140"/>
      <c r="FI268" s="140"/>
      <c r="FJ268" s="140"/>
      <c r="FK268" s="140"/>
      <c r="FL268" s="140"/>
      <c r="FM268" s="140"/>
      <c r="FN268" s="140"/>
      <c r="FO268" s="140"/>
      <c r="FP268" s="140"/>
      <c r="FQ268" s="140"/>
      <c r="FR268" s="140"/>
      <c r="FS268" s="140"/>
      <c r="FT268" s="140"/>
      <c r="FU268" s="140"/>
      <c r="FV268" s="140"/>
      <c r="FW268" s="140"/>
      <c r="FX268" s="140"/>
      <c r="FY268" s="140"/>
      <c r="FZ268" s="140"/>
      <c r="GA268" s="140"/>
      <c r="GB268" s="140"/>
      <c r="GC268" s="140"/>
      <c r="GD268" s="140"/>
      <c r="GE268" s="140"/>
      <c r="GF268" s="140"/>
      <c r="GG268" s="140"/>
      <c r="GH268" s="140"/>
      <c r="GI268" s="140"/>
      <c r="GJ268" s="140"/>
      <c r="GK268" s="140"/>
      <c r="GL268" s="140"/>
      <c r="GM268" s="140"/>
      <c r="GN268" s="140"/>
      <c r="GO268" s="140"/>
      <c r="GP268" s="140"/>
      <c r="GQ268" s="140"/>
      <c r="GR268" s="140"/>
      <c r="GS268" s="140"/>
      <c r="GT268" s="140"/>
      <c r="GU268" s="140"/>
      <c r="GV268" s="140"/>
      <c r="GW268" s="140"/>
      <c r="GX268" s="140"/>
      <c r="GY268" s="140"/>
      <c r="GZ268" s="140"/>
      <c r="HA268" s="140"/>
      <c r="HB268" s="140"/>
      <c r="HC268" s="140"/>
      <c r="HD268" s="140"/>
      <c r="HE268" s="140"/>
      <c r="HF268" s="140"/>
      <c r="HG268" s="140"/>
      <c r="HH268" s="140"/>
      <c r="HI268" s="140"/>
      <c r="HJ268" s="140"/>
      <c r="HK268" s="140"/>
      <c r="HL268" s="140"/>
      <c r="HM268" s="140"/>
      <c r="HN268" s="140"/>
      <c r="HO268" s="140"/>
      <c r="HP268" s="140"/>
      <c r="HQ268" s="140"/>
      <c r="HR268" s="140"/>
    </row>
    <row r="269" spans="1:243" s="138" customFormat="1">
      <c r="A269" s="97" t="s">
        <v>2425</v>
      </c>
      <c r="B269" s="117" t="s">
        <v>1596</v>
      </c>
      <c r="C269" s="136" t="s">
        <v>144</v>
      </c>
      <c r="D269" s="60">
        <v>477.89</v>
      </c>
      <c r="E269" s="60">
        <v>375.25</v>
      </c>
      <c r="F269" s="60">
        <v>434.5</v>
      </c>
      <c r="G269" s="60">
        <v>364.99</v>
      </c>
      <c r="H269" s="60">
        <v>306.58999999999997</v>
      </c>
      <c r="I269" s="60">
        <v>277.08</v>
      </c>
      <c r="J269" s="60">
        <v>250.69</v>
      </c>
      <c r="K269" s="60">
        <f t="shared" si="258"/>
        <v>278.11999999999995</v>
      </c>
      <c r="L269" s="60">
        <f t="shared" si="259"/>
        <v>268.62999999999994</v>
      </c>
      <c r="M269" s="60">
        <f t="shared" si="260"/>
        <v>265.81333333333328</v>
      </c>
      <c r="N269" s="60">
        <f t="shared" si="261"/>
        <v>270.85444444444437</v>
      </c>
      <c r="O269" s="60">
        <f t="shared" si="262"/>
        <v>268.43259259259253</v>
      </c>
      <c r="P269" s="60">
        <f t="shared" si="263"/>
        <v>3838.8403703703698</v>
      </c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  <c r="AJ269" s="140"/>
      <c r="AK269" s="140"/>
      <c r="AL269" s="140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  <c r="BE269" s="140"/>
      <c r="BF269" s="140"/>
      <c r="BG269" s="140"/>
      <c r="BH269" s="140"/>
      <c r="BI269" s="140"/>
      <c r="BJ269" s="140"/>
      <c r="BK269" s="140"/>
      <c r="BL269" s="140"/>
      <c r="BM269" s="140"/>
      <c r="BN269" s="140"/>
      <c r="BO269" s="140"/>
      <c r="BP269" s="140"/>
      <c r="BQ269" s="140"/>
      <c r="BR269" s="140"/>
      <c r="BS269" s="140"/>
      <c r="BT269" s="140"/>
      <c r="BU269" s="140"/>
      <c r="BV269" s="140"/>
      <c r="BW269" s="140"/>
      <c r="BX269" s="140"/>
      <c r="BY269" s="140"/>
      <c r="BZ269" s="140"/>
      <c r="CA269" s="140"/>
      <c r="CB269" s="140"/>
      <c r="CC269" s="140"/>
      <c r="CD269" s="140"/>
      <c r="CE269" s="140"/>
      <c r="CF269" s="140"/>
      <c r="CG269" s="140"/>
      <c r="CH269" s="140"/>
      <c r="CI269" s="140"/>
      <c r="CJ269" s="140"/>
      <c r="CK269" s="140"/>
      <c r="CL269" s="140"/>
      <c r="CM269" s="140"/>
      <c r="CN269" s="140"/>
      <c r="CO269" s="140"/>
      <c r="CP269" s="140"/>
      <c r="CQ269" s="140"/>
      <c r="CR269" s="140"/>
      <c r="CS269" s="140"/>
      <c r="CT269" s="140"/>
      <c r="CU269" s="140"/>
      <c r="CV269" s="140"/>
      <c r="CW269" s="140"/>
      <c r="CX269" s="140"/>
      <c r="CY269" s="140"/>
      <c r="CZ269" s="140"/>
      <c r="DA269" s="140"/>
      <c r="DB269" s="140"/>
      <c r="DC269" s="140"/>
      <c r="DD269" s="140"/>
      <c r="DE269" s="140"/>
      <c r="DF269" s="140"/>
      <c r="DG269" s="140"/>
      <c r="DH269" s="140"/>
      <c r="DI269" s="140"/>
      <c r="DJ269" s="140"/>
      <c r="DK269" s="140"/>
      <c r="DL269" s="140"/>
      <c r="DM269" s="140"/>
      <c r="DN269" s="140"/>
      <c r="DO269" s="140"/>
      <c r="DP269" s="140"/>
      <c r="DQ269" s="140"/>
      <c r="DR269" s="140"/>
      <c r="DS269" s="140"/>
      <c r="DT269" s="140"/>
      <c r="DU269" s="140"/>
      <c r="DV269" s="140"/>
      <c r="DW269" s="140"/>
      <c r="DX269" s="140"/>
      <c r="DY269" s="140"/>
      <c r="DZ269" s="140"/>
      <c r="EA269" s="140"/>
      <c r="EB269" s="140"/>
      <c r="EC269" s="140"/>
      <c r="ED269" s="140"/>
      <c r="EE269" s="140"/>
      <c r="EF269" s="140"/>
      <c r="EG269" s="140"/>
      <c r="EH269" s="140"/>
      <c r="EI269" s="140"/>
      <c r="EJ269" s="140"/>
      <c r="EK269" s="140"/>
      <c r="EL269" s="140"/>
      <c r="EM269" s="140"/>
      <c r="EN269" s="140"/>
      <c r="EO269" s="140"/>
      <c r="EP269" s="140"/>
      <c r="EQ269" s="140"/>
      <c r="ER269" s="140"/>
      <c r="ES269" s="140"/>
      <c r="ET269" s="140"/>
      <c r="EU269" s="140"/>
      <c r="EV269" s="140"/>
      <c r="EW269" s="140"/>
      <c r="EX269" s="140"/>
      <c r="EY269" s="140"/>
      <c r="EZ269" s="140"/>
      <c r="FA269" s="140"/>
      <c r="FB269" s="140"/>
      <c r="FC269" s="140"/>
      <c r="FD269" s="140"/>
      <c r="FE269" s="140"/>
      <c r="FF269" s="140"/>
      <c r="FG269" s="140"/>
      <c r="FH269" s="140"/>
      <c r="FI269" s="140"/>
      <c r="FJ269" s="140"/>
      <c r="FK269" s="140"/>
      <c r="FL269" s="140"/>
      <c r="FM269" s="140"/>
      <c r="FN269" s="140"/>
      <c r="FO269" s="140"/>
      <c r="FP269" s="140"/>
      <c r="FQ269" s="140"/>
      <c r="FR269" s="140"/>
      <c r="FS269" s="140"/>
      <c r="FT269" s="140"/>
      <c r="FU269" s="140"/>
      <c r="FV269" s="140"/>
      <c r="FW269" s="140"/>
      <c r="FX269" s="140"/>
      <c r="FY269" s="140"/>
      <c r="FZ269" s="140"/>
      <c r="GA269" s="140"/>
      <c r="GB269" s="140"/>
      <c r="GC269" s="140"/>
      <c r="GD269" s="140"/>
      <c r="GE269" s="140"/>
      <c r="GF269" s="140"/>
      <c r="GG269" s="140"/>
      <c r="GH269" s="140"/>
      <c r="GI269" s="140"/>
      <c r="GJ269" s="140"/>
      <c r="GK269" s="140"/>
      <c r="GL269" s="140"/>
      <c r="GM269" s="140"/>
      <c r="GN269" s="140"/>
      <c r="GO269" s="140"/>
      <c r="GP269" s="140"/>
      <c r="GQ269" s="140"/>
      <c r="GR269" s="140"/>
      <c r="GS269" s="140"/>
      <c r="GT269" s="140"/>
      <c r="GU269" s="140"/>
      <c r="GV269" s="140"/>
      <c r="GW269" s="140"/>
      <c r="GX269" s="140"/>
      <c r="GY269" s="140"/>
      <c r="GZ269" s="140"/>
      <c r="HA269" s="140"/>
      <c r="HB269" s="140"/>
      <c r="HC269" s="140"/>
      <c r="HD269" s="140"/>
      <c r="HE269" s="140"/>
      <c r="HF269" s="140"/>
      <c r="HG269" s="140"/>
      <c r="HH269" s="140"/>
      <c r="HI269" s="140"/>
      <c r="HJ269" s="140"/>
      <c r="HK269" s="140"/>
      <c r="HL269" s="140"/>
      <c r="HM269" s="140"/>
      <c r="HN269" s="140"/>
      <c r="HO269" s="140"/>
      <c r="HP269" s="140"/>
      <c r="HQ269" s="140"/>
      <c r="HR269" s="140"/>
    </row>
    <row r="270" spans="1:243" s="138" customFormat="1">
      <c r="A270" s="97" t="s">
        <v>2426</v>
      </c>
      <c r="B270" s="117" t="s">
        <v>553</v>
      </c>
      <c r="C270" s="136" t="s">
        <v>139</v>
      </c>
      <c r="D270" s="60">
        <v>102.48</v>
      </c>
      <c r="E270" s="60">
        <v>68.84</v>
      </c>
      <c r="F270" s="60">
        <v>105.16</v>
      </c>
      <c r="G270" s="60">
        <v>272.79000000000002</v>
      </c>
      <c r="H270" s="60">
        <v>232.63</v>
      </c>
      <c r="I270" s="60">
        <v>206.71</v>
      </c>
      <c r="J270" s="60">
        <v>187.59</v>
      </c>
      <c r="K270" s="60">
        <f t="shared" si="258"/>
        <v>208.97666666666669</v>
      </c>
      <c r="L270" s="60">
        <f t="shared" si="259"/>
        <v>201.0922222222222</v>
      </c>
      <c r="M270" s="60">
        <f t="shared" si="260"/>
        <v>199.21962962962962</v>
      </c>
      <c r="N270" s="60">
        <f t="shared" si="261"/>
        <v>203.09617283950615</v>
      </c>
      <c r="O270" s="60">
        <f t="shared" si="262"/>
        <v>201.13600823045263</v>
      </c>
      <c r="P270" s="60">
        <f t="shared" si="263"/>
        <v>2189.7206995884776</v>
      </c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  <c r="AZ270" s="140"/>
      <c r="BA270" s="140"/>
      <c r="BB270" s="140"/>
      <c r="BC270" s="140"/>
      <c r="BD270" s="140"/>
      <c r="BE270" s="140"/>
      <c r="BF270" s="140"/>
      <c r="BG270" s="140"/>
      <c r="BH270" s="140"/>
      <c r="BI270" s="140"/>
      <c r="BJ270" s="140"/>
      <c r="BK270" s="140"/>
      <c r="BL270" s="140"/>
      <c r="BM270" s="140"/>
      <c r="BN270" s="140"/>
      <c r="BO270" s="140"/>
      <c r="BP270" s="140"/>
      <c r="BQ270" s="140"/>
      <c r="BR270" s="140"/>
      <c r="BS270" s="140"/>
      <c r="BT270" s="140"/>
      <c r="BU270" s="140"/>
      <c r="BV270" s="140"/>
      <c r="BW270" s="140"/>
      <c r="BX270" s="140"/>
      <c r="BY270" s="140"/>
      <c r="BZ270" s="140"/>
      <c r="CA270" s="140"/>
      <c r="CB270" s="140"/>
      <c r="CC270" s="140"/>
      <c r="CD270" s="140"/>
      <c r="CE270" s="140"/>
      <c r="CF270" s="140"/>
      <c r="CG270" s="140"/>
      <c r="CH270" s="140"/>
      <c r="CI270" s="140"/>
      <c r="CJ270" s="140"/>
      <c r="CK270" s="140"/>
      <c r="CL270" s="140"/>
      <c r="CM270" s="140"/>
      <c r="CN270" s="140"/>
      <c r="CO270" s="140"/>
      <c r="CP270" s="140"/>
      <c r="CQ270" s="140"/>
      <c r="CR270" s="140"/>
      <c r="CS270" s="140"/>
      <c r="CT270" s="140"/>
      <c r="CU270" s="140"/>
      <c r="CV270" s="140"/>
      <c r="CW270" s="140"/>
      <c r="CX270" s="140"/>
      <c r="CY270" s="140"/>
      <c r="CZ270" s="140"/>
      <c r="DA270" s="140"/>
      <c r="DB270" s="140"/>
      <c r="DC270" s="140"/>
      <c r="DD270" s="140"/>
      <c r="DE270" s="140"/>
      <c r="DF270" s="140"/>
      <c r="DG270" s="140"/>
      <c r="DH270" s="140"/>
      <c r="DI270" s="140"/>
      <c r="DJ270" s="140"/>
      <c r="DK270" s="140"/>
      <c r="DL270" s="140"/>
      <c r="DM270" s="140"/>
      <c r="DN270" s="140"/>
      <c r="DO270" s="140"/>
      <c r="DP270" s="140"/>
      <c r="DQ270" s="140"/>
      <c r="DR270" s="140"/>
      <c r="DS270" s="140"/>
      <c r="DT270" s="140"/>
      <c r="DU270" s="140"/>
      <c r="DV270" s="140"/>
      <c r="DW270" s="140"/>
      <c r="DX270" s="140"/>
      <c r="DY270" s="140"/>
      <c r="DZ270" s="140"/>
      <c r="EA270" s="140"/>
      <c r="EB270" s="140"/>
      <c r="EC270" s="140"/>
      <c r="ED270" s="140"/>
      <c r="EE270" s="140"/>
      <c r="EF270" s="140"/>
      <c r="EG270" s="140"/>
      <c r="EH270" s="140"/>
      <c r="EI270" s="140"/>
      <c r="EJ270" s="140"/>
      <c r="EK270" s="140"/>
      <c r="EL270" s="140"/>
      <c r="EM270" s="140"/>
      <c r="EN270" s="140"/>
      <c r="EO270" s="140"/>
      <c r="EP270" s="140"/>
      <c r="EQ270" s="140"/>
      <c r="ER270" s="140"/>
      <c r="ES270" s="140"/>
      <c r="ET270" s="140"/>
      <c r="EU270" s="140"/>
      <c r="EV270" s="140"/>
      <c r="EW270" s="140"/>
      <c r="EX270" s="140"/>
      <c r="EY270" s="140"/>
      <c r="EZ270" s="140"/>
      <c r="FA270" s="140"/>
      <c r="FB270" s="140"/>
      <c r="FC270" s="140"/>
      <c r="FD270" s="140"/>
      <c r="FE270" s="140"/>
      <c r="FF270" s="140"/>
      <c r="FG270" s="140"/>
      <c r="FH270" s="140"/>
      <c r="FI270" s="140"/>
      <c r="FJ270" s="140"/>
      <c r="FK270" s="140"/>
      <c r="FL270" s="140"/>
      <c r="FM270" s="140"/>
      <c r="FN270" s="140"/>
      <c r="FO270" s="140"/>
      <c r="FP270" s="140"/>
      <c r="FQ270" s="140"/>
      <c r="FR270" s="140"/>
      <c r="FS270" s="140"/>
      <c r="FT270" s="140"/>
      <c r="FU270" s="140"/>
      <c r="FV270" s="140"/>
      <c r="FW270" s="140"/>
      <c r="FX270" s="140"/>
      <c r="FY270" s="140"/>
      <c r="FZ270" s="140"/>
      <c r="GA270" s="140"/>
      <c r="GB270" s="140"/>
      <c r="GC270" s="140"/>
      <c r="GD270" s="140"/>
      <c r="GE270" s="140"/>
      <c r="GF270" s="140"/>
      <c r="GG270" s="140"/>
      <c r="GH270" s="140"/>
      <c r="GI270" s="140"/>
      <c r="GJ270" s="140"/>
      <c r="GK270" s="140"/>
      <c r="GL270" s="140"/>
      <c r="GM270" s="140"/>
      <c r="GN270" s="140"/>
      <c r="GO270" s="140"/>
      <c r="GP270" s="140"/>
      <c r="GQ270" s="140"/>
      <c r="GR270" s="140"/>
      <c r="GS270" s="140"/>
      <c r="GT270" s="140"/>
      <c r="GU270" s="140"/>
      <c r="GV270" s="140"/>
      <c r="GW270" s="140"/>
      <c r="GX270" s="140"/>
      <c r="GY270" s="140"/>
      <c r="GZ270" s="140"/>
      <c r="HA270" s="140"/>
      <c r="HB270" s="140"/>
      <c r="HC270" s="140"/>
      <c r="HD270" s="140"/>
      <c r="HE270" s="140"/>
      <c r="HF270" s="140"/>
      <c r="HG270" s="140"/>
      <c r="HH270" s="140"/>
      <c r="HI270" s="140"/>
      <c r="HJ270" s="140"/>
      <c r="HK270" s="140"/>
      <c r="HL270" s="140"/>
      <c r="HM270" s="140"/>
      <c r="HN270" s="140"/>
      <c r="HO270" s="140"/>
      <c r="HP270" s="140"/>
      <c r="HQ270" s="140"/>
      <c r="HR270" s="140"/>
    </row>
    <row r="271" spans="1:243" s="138" customFormat="1">
      <c r="A271" s="97" t="s">
        <v>2427</v>
      </c>
      <c r="B271" s="117" t="s">
        <v>559</v>
      </c>
      <c r="C271" s="136" t="s">
        <v>558</v>
      </c>
      <c r="D271" s="60">
        <v>16507.84</v>
      </c>
      <c r="E271" s="60">
        <v>14693.85</v>
      </c>
      <c r="F271" s="60">
        <v>12502.8</v>
      </c>
      <c r="G271" s="60">
        <v>14138.59</v>
      </c>
      <c r="H271" s="60">
        <v>11727.52</v>
      </c>
      <c r="I271" s="60">
        <v>10012.67</v>
      </c>
      <c r="J271" s="60">
        <v>8532.4</v>
      </c>
      <c r="K271" s="60">
        <f t="shared" si="258"/>
        <v>10090.863333333335</v>
      </c>
      <c r="L271" s="60">
        <f t="shared" si="259"/>
        <v>9545.311111111112</v>
      </c>
      <c r="M271" s="60">
        <f t="shared" si="260"/>
        <v>9389.5248148148166</v>
      </c>
      <c r="N271" s="60">
        <f t="shared" si="261"/>
        <v>9675.2330864197556</v>
      </c>
      <c r="O271" s="60">
        <f t="shared" si="262"/>
        <v>9536.689670781896</v>
      </c>
      <c r="P271" s="60">
        <f t="shared" si="263"/>
        <v>136353.29201646091</v>
      </c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  <c r="AZ271" s="140"/>
      <c r="BA271" s="140"/>
      <c r="BB271" s="140"/>
      <c r="BC271" s="140"/>
      <c r="BD271" s="140"/>
      <c r="BE271" s="140"/>
      <c r="BF271" s="140"/>
      <c r="BG271" s="140"/>
      <c r="BH271" s="140"/>
      <c r="BI271" s="140"/>
      <c r="BJ271" s="140"/>
      <c r="BK271" s="140"/>
      <c r="BL271" s="140"/>
      <c r="BM271" s="140"/>
      <c r="BN271" s="140"/>
      <c r="BO271" s="140"/>
      <c r="BP271" s="140"/>
      <c r="BQ271" s="140"/>
      <c r="BR271" s="140"/>
      <c r="BS271" s="140"/>
      <c r="BT271" s="140"/>
      <c r="BU271" s="140"/>
      <c r="BV271" s="140"/>
      <c r="BW271" s="140"/>
      <c r="BX271" s="140"/>
      <c r="BY271" s="140"/>
      <c r="BZ271" s="140"/>
      <c r="CA271" s="140"/>
      <c r="CB271" s="140"/>
      <c r="CC271" s="140"/>
      <c r="CD271" s="140"/>
      <c r="CE271" s="140"/>
      <c r="CF271" s="140"/>
      <c r="CG271" s="140"/>
      <c r="CH271" s="140"/>
      <c r="CI271" s="140"/>
      <c r="CJ271" s="140"/>
      <c r="CK271" s="140"/>
      <c r="CL271" s="140"/>
      <c r="CM271" s="140"/>
      <c r="CN271" s="140"/>
      <c r="CO271" s="140"/>
      <c r="CP271" s="140"/>
      <c r="CQ271" s="140"/>
      <c r="CR271" s="140"/>
      <c r="CS271" s="140"/>
      <c r="CT271" s="140"/>
      <c r="CU271" s="140"/>
      <c r="CV271" s="140"/>
      <c r="CW271" s="140"/>
      <c r="CX271" s="140"/>
      <c r="CY271" s="140"/>
      <c r="CZ271" s="140"/>
      <c r="DA271" s="140"/>
      <c r="DB271" s="140"/>
      <c r="DC271" s="140"/>
      <c r="DD271" s="140"/>
      <c r="DE271" s="140"/>
      <c r="DF271" s="140"/>
      <c r="DG271" s="140"/>
      <c r="DH271" s="140"/>
      <c r="DI271" s="140"/>
      <c r="DJ271" s="140"/>
      <c r="DK271" s="140"/>
      <c r="DL271" s="140"/>
      <c r="DM271" s="140"/>
      <c r="DN271" s="140"/>
      <c r="DO271" s="140"/>
      <c r="DP271" s="140"/>
      <c r="DQ271" s="140"/>
      <c r="DR271" s="140"/>
      <c r="DS271" s="140"/>
      <c r="DT271" s="140"/>
      <c r="DU271" s="140"/>
      <c r="DV271" s="140"/>
      <c r="DW271" s="140"/>
      <c r="DX271" s="140"/>
      <c r="DY271" s="140"/>
      <c r="DZ271" s="140"/>
      <c r="EA271" s="140"/>
      <c r="EB271" s="140"/>
      <c r="EC271" s="140"/>
      <c r="ED271" s="140"/>
      <c r="EE271" s="140"/>
      <c r="EF271" s="140"/>
      <c r="EG271" s="140"/>
      <c r="EH271" s="140"/>
      <c r="EI271" s="140"/>
      <c r="EJ271" s="140"/>
      <c r="EK271" s="140"/>
      <c r="EL271" s="140"/>
      <c r="EM271" s="140"/>
      <c r="EN271" s="140"/>
      <c r="EO271" s="140"/>
      <c r="EP271" s="140"/>
      <c r="EQ271" s="140"/>
      <c r="ER271" s="140"/>
      <c r="ES271" s="140"/>
      <c r="ET271" s="140"/>
      <c r="EU271" s="140"/>
      <c r="EV271" s="140"/>
      <c r="EW271" s="140"/>
      <c r="EX271" s="140"/>
      <c r="EY271" s="140"/>
      <c r="EZ271" s="140"/>
      <c r="FA271" s="140"/>
      <c r="FB271" s="140"/>
      <c r="FC271" s="140"/>
      <c r="FD271" s="140"/>
      <c r="FE271" s="140"/>
      <c r="FF271" s="140"/>
      <c r="FG271" s="140"/>
      <c r="FH271" s="140"/>
      <c r="FI271" s="140"/>
      <c r="FJ271" s="140"/>
      <c r="FK271" s="140"/>
      <c r="FL271" s="140"/>
      <c r="FM271" s="140"/>
      <c r="FN271" s="140"/>
      <c r="FO271" s="140"/>
      <c r="FP271" s="140"/>
      <c r="FQ271" s="140"/>
      <c r="FR271" s="140"/>
      <c r="FS271" s="140"/>
      <c r="FT271" s="140"/>
      <c r="FU271" s="140"/>
      <c r="FV271" s="140"/>
      <c r="FW271" s="140"/>
      <c r="FX271" s="140"/>
      <c r="FY271" s="140"/>
      <c r="FZ271" s="140"/>
      <c r="GA271" s="140"/>
      <c r="GB271" s="140"/>
      <c r="GC271" s="140"/>
      <c r="GD271" s="140"/>
      <c r="GE271" s="140"/>
      <c r="GF271" s="140"/>
      <c r="GG271" s="140"/>
      <c r="GH271" s="140"/>
      <c r="GI271" s="140"/>
      <c r="GJ271" s="140"/>
      <c r="GK271" s="140"/>
      <c r="GL271" s="140"/>
      <c r="GM271" s="140"/>
      <c r="GN271" s="140"/>
      <c r="GO271" s="140"/>
      <c r="GP271" s="140"/>
      <c r="GQ271" s="140"/>
      <c r="GR271" s="140"/>
      <c r="GS271" s="140"/>
      <c r="GT271" s="140"/>
      <c r="GU271" s="140"/>
      <c r="GV271" s="140"/>
      <c r="GW271" s="140"/>
      <c r="GX271" s="140"/>
      <c r="GY271" s="140"/>
      <c r="GZ271" s="140"/>
      <c r="HA271" s="140"/>
      <c r="HB271" s="140"/>
      <c r="HC271" s="140"/>
      <c r="HD271" s="140"/>
      <c r="HE271" s="140"/>
      <c r="HF271" s="140"/>
      <c r="HG271" s="140"/>
      <c r="HH271" s="140"/>
      <c r="HI271" s="140"/>
      <c r="HJ271" s="140"/>
      <c r="HK271" s="140"/>
      <c r="HL271" s="140"/>
      <c r="HM271" s="140"/>
      <c r="HN271" s="140"/>
      <c r="HO271" s="140"/>
      <c r="HP271" s="140"/>
      <c r="HQ271" s="140"/>
      <c r="HR271" s="140"/>
    </row>
    <row r="272" spans="1:243" s="138" customFormat="1">
      <c r="A272" s="97" t="s">
        <v>2428</v>
      </c>
      <c r="B272" s="117" t="s">
        <v>573</v>
      </c>
      <c r="C272" s="136" t="s">
        <v>218</v>
      </c>
      <c r="D272" s="60">
        <v>8459.5499999999993</v>
      </c>
      <c r="E272" s="60">
        <v>6465.53</v>
      </c>
      <c r="F272" s="60">
        <v>7329.44</v>
      </c>
      <c r="G272" s="60">
        <v>5842.61</v>
      </c>
      <c r="H272" s="60">
        <v>4614.6899999999996</v>
      </c>
      <c r="I272" s="60">
        <v>3684.24</v>
      </c>
      <c r="J272" s="60">
        <v>2963.98</v>
      </c>
      <c r="K272" s="60">
        <f t="shared" si="258"/>
        <v>3754.3033333333333</v>
      </c>
      <c r="L272" s="60">
        <f t="shared" si="259"/>
        <v>3467.5077777777774</v>
      </c>
      <c r="M272" s="60">
        <f t="shared" si="260"/>
        <v>3395.2637037037034</v>
      </c>
      <c r="N272" s="60">
        <f t="shared" si="261"/>
        <v>3539.0249382716047</v>
      </c>
      <c r="O272" s="60">
        <f t="shared" si="262"/>
        <v>3467.2654732510287</v>
      </c>
      <c r="P272" s="60">
        <f t="shared" si="263"/>
        <v>56983.405226337454</v>
      </c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  <c r="AB272" s="140"/>
      <c r="AC272" s="140"/>
      <c r="AD272" s="140"/>
      <c r="AE272" s="140"/>
      <c r="AF272" s="140"/>
      <c r="AG272" s="140"/>
      <c r="AH272" s="140"/>
      <c r="AI272" s="140"/>
      <c r="AJ272" s="140"/>
      <c r="AK272" s="140"/>
      <c r="AL272" s="140"/>
      <c r="AM272" s="140"/>
      <c r="AN272" s="140"/>
      <c r="AO272" s="140"/>
      <c r="AP272" s="140"/>
      <c r="AQ272" s="140"/>
      <c r="AR272" s="140"/>
      <c r="AS272" s="140"/>
      <c r="AT272" s="140"/>
      <c r="AU272" s="140"/>
      <c r="AV272" s="140"/>
      <c r="AW272" s="140"/>
      <c r="AX272" s="140"/>
      <c r="AY272" s="140"/>
      <c r="AZ272" s="140"/>
      <c r="BA272" s="140"/>
      <c r="BB272" s="140"/>
      <c r="BC272" s="140"/>
      <c r="BD272" s="140"/>
      <c r="BE272" s="140"/>
      <c r="BF272" s="140"/>
      <c r="BG272" s="140"/>
      <c r="BH272" s="140"/>
      <c r="BI272" s="140"/>
      <c r="BJ272" s="140"/>
      <c r="BK272" s="140"/>
      <c r="BL272" s="140"/>
      <c r="BM272" s="140"/>
      <c r="BN272" s="140"/>
      <c r="BO272" s="140"/>
      <c r="BP272" s="140"/>
      <c r="BQ272" s="140"/>
      <c r="BR272" s="140"/>
      <c r="BS272" s="140"/>
      <c r="BT272" s="140"/>
      <c r="BU272" s="140"/>
      <c r="BV272" s="140"/>
      <c r="BW272" s="140"/>
      <c r="BX272" s="140"/>
      <c r="BY272" s="140"/>
      <c r="BZ272" s="140"/>
      <c r="CA272" s="140"/>
      <c r="CB272" s="140"/>
      <c r="CC272" s="140"/>
      <c r="CD272" s="140"/>
      <c r="CE272" s="140"/>
      <c r="CF272" s="140"/>
      <c r="CG272" s="140"/>
      <c r="CH272" s="140"/>
      <c r="CI272" s="140"/>
      <c r="CJ272" s="140"/>
      <c r="CK272" s="140"/>
      <c r="CL272" s="140"/>
      <c r="CM272" s="140"/>
      <c r="CN272" s="140"/>
      <c r="CO272" s="140"/>
      <c r="CP272" s="140"/>
      <c r="CQ272" s="140"/>
      <c r="CR272" s="140"/>
      <c r="CS272" s="140"/>
      <c r="CT272" s="140"/>
      <c r="CU272" s="140"/>
      <c r="CV272" s="140"/>
      <c r="CW272" s="140"/>
      <c r="CX272" s="140"/>
      <c r="CY272" s="140"/>
      <c r="CZ272" s="140"/>
      <c r="DA272" s="140"/>
      <c r="DB272" s="140"/>
      <c r="DC272" s="140"/>
      <c r="DD272" s="140"/>
      <c r="DE272" s="140"/>
      <c r="DF272" s="140"/>
      <c r="DG272" s="140"/>
      <c r="DH272" s="140"/>
      <c r="DI272" s="140"/>
      <c r="DJ272" s="140"/>
      <c r="DK272" s="140"/>
      <c r="DL272" s="140"/>
      <c r="DM272" s="140"/>
      <c r="DN272" s="140"/>
      <c r="DO272" s="140"/>
      <c r="DP272" s="140"/>
      <c r="DQ272" s="140"/>
      <c r="DR272" s="140"/>
      <c r="DS272" s="140"/>
      <c r="DT272" s="140"/>
      <c r="DU272" s="140"/>
      <c r="DV272" s="140"/>
      <c r="DW272" s="140"/>
      <c r="DX272" s="140"/>
      <c r="DY272" s="140"/>
      <c r="DZ272" s="140"/>
      <c r="EA272" s="140"/>
      <c r="EB272" s="140"/>
      <c r="EC272" s="140"/>
      <c r="ED272" s="140"/>
      <c r="EE272" s="140"/>
      <c r="EF272" s="140"/>
      <c r="EG272" s="140"/>
      <c r="EH272" s="140"/>
      <c r="EI272" s="140"/>
      <c r="EJ272" s="140"/>
      <c r="EK272" s="140"/>
      <c r="EL272" s="140"/>
      <c r="EM272" s="140"/>
      <c r="EN272" s="140"/>
      <c r="EO272" s="140"/>
      <c r="EP272" s="140"/>
      <c r="EQ272" s="140"/>
      <c r="ER272" s="140"/>
      <c r="ES272" s="140"/>
      <c r="ET272" s="140"/>
      <c r="EU272" s="140"/>
      <c r="EV272" s="140"/>
      <c r="EW272" s="140"/>
      <c r="EX272" s="140"/>
      <c r="EY272" s="140"/>
      <c r="EZ272" s="140"/>
      <c r="FA272" s="140"/>
      <c r="FB272" s="140"/>
      <c r="FC272" s="140"/>
      <c r="FD272" s="140"/>
      <c r="FE272" s="140"/>
      <c r="FF272" s="140"/>
      <c r="FG272" s="140"/>
      <c r="FH272" s="140"/>
      <c r="FI272" s="140"/>
      <c r="FJ272" s="140"/>
      <c r="FK272" s="140"/>
      <c r="FL272" s="140"/>
      <c r="FM272" s="140"/>
      <c r="FN272" s="140"/>
      <c r="FO272" s="140"/>
      <c r="FP272" s="140"/>
      <c r="FQ272" s="140"/>
      <c r="FR272" s="140"/>
      <c r="FS272" s="140"/>
      <c r="FT272" s="140"/>
      <c r="FU272" s="140"/>
      <c r="FV272" s="140"/>
      <c r="FW272" s="140"/>
      <c r="FX272" s="140"/>
      <c r="FY272" s="140"/>
      <c r="FZ272" s="140"/>
      <c r="GA272" s="140"/>
      <c r="GB272" s="140"/>
      <c r="GC272" s="140"/>
      <c r="GD272" s="140"/>
      <c r="GE272" s="140"/>
      <c r="GF272" s="140"/>
      <c r="GG272" s="140"/>
      <c r="GH272" s="140"/>
      <c r="GI272" s="140"/>
      <c r="GJ272" s="140"/>
      <c r="GK272" s="140"/>
      <c r="GL272" s="140"/>
      <c r="GM272" s="140"/>
      <c r="GN272" s="140"/>
      <c r="GO272" s="140"/>
      <c r="GP272" s="140"/>
      <c r="GQ272" s="140"/>
      <c r="GR272" s="140"/>
      <c r="GS272" s="140"/>
      <c r="GT272" s="140"/>
      <c r="GU272" s="140"/>
      <c r="GV272" s="140"/>
      <c r="GW272" s="140"/>
      <c r="GX272" s="140"/>
      <c r="GY272" s="140"/>
      <c r="GZ272" s="140"/>
      <c r="HA272" s="140"/>
      <c r="HB272" s="140"/>
      <c r="HC272" s="140"/>
      <c r="HD272" s="140"/>
      <c r="HE272" s="140"/>
      <c r="HF272" s="140"/>
      <c r="HG272" s="140"/>
      <c r="HH272" s="140"/>
      <c r="HI272" s="140"/>
      <c r="HJ272" s="140"/>
      <c r="HK272" s="140"/>
      <c r="HL272" s="140"/>
      <c r="HM272" s="140"/>
      <c r="HN272" s="140"/>
      <c r="HO272" s="140"/>
      <c r="HP272" s="140"/>
      <c r="HQ272" s="140"/>
      <c r="HR272" s="140"/>
    </row>
    <row r="273" spans="1:243" s="138" customFormat="1">
      <c r="A273" s="97" t="s">
        <v>2430</v>
      </c>
      <c r="B273" s="97" t="s">
        <v>596</v>
      </c>
      <c r="C273" s="100" t="s">
        <v>224</v>
      </c>
      <c r="D273" s="60">
        <v>16820.09</v>
      </c>
      <c r="E273" s="60">
        <v>14373.74</v>
      </c>
      <c r="F273" s="60">
        <v>23606.2</v>
      </c>
      <c r="G273" s="60">
        <v>16946.29</v>
      </c>
      <c r="H273" s="60">
        <v>15444.35</v>
      </c>
      <c r="I273" s="60">
        <v>10076.469999999999</v>
      </c>
      <c r="J273" s="60">
        <v>9700.8799999999992</v>
      </c>
      <c r="K273" s="60">
        <f t="shared" si="258"/>
        <v>11740.566666666666</v>
      </c>
      <c r="L273" s="60">
        <f t="shared" si="259"/>
        <v>10505.972222222221</v>
      </c>
      <c r="M273" s="60">
        <f t="shared" si="260"/>
        <v>10649.139629629628</v>
      </c>
      <c r="N273" s="60">
        <f t="shared" si="261"/>
        <v>10965.226172839504</v>
      </c>
      <c r="O273" s="60">
        <f t="shared" si="262"/>
        <v>10706.779341563784</v>
      </c>
      <c r="P273" s="60">
        <f t="shared" si="263"/>
        <v>161535.70403292181</v>
      </c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  <c r="AI273" s="140"/>
      <c r="AJ273" s="140"/>
      <c r="AK273" s="140"/>
      <c r="AL273" s="140"/>
      <c r="AM273" s="140"/>
      <c r="AN273" s="140"/>
      <c r="AO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  <c r="AY273" s="140"/>
      <c r="AZ273" s="140"/>
      <c r="BA273" s="140"/>
      <c r="BB273" s="140"/>
      <c r="BC273" s="140"/>
      <c r="BD273" s="140"/>
      <c r="BE273" s="140"/>
      <c r="BF273" s="140"/>
      <c r="BG273" s="140"/>
      <c r="BH273" s="140"/>
      <c r="BI273" s="140"/>
      <c r="BJ273" s="140"/>
      <c r="BK273" s="140"/>
      <c r="BL273" s="140"/>
      <c r="BM273" s="140"/>
      <c r="BN273" s="140"/>
      <c r="BO273" s="140"/>
      <c r="BP273" s="140"/>
      <c r="BQ273" s="140"/>
      <c r="BR273" s="140"/>
      <c r="BS273" s="140"/>
      <c r="BT273" s="140"/>
      <c r="BU273" s="140"/>
      <c r="BV273" s="140"/>
      <c r="BW273" s="140"/>
      <c r="BX273" s="140"/>
      <c r="BY273" s="140"/>
      <c r="BZ273" s="140"/>
      <c r="CA273" s="140"/>
      <c r="CB273" s="140"/>
      <c r="CC273" s="140"/>
      <c r="CD273" s="140"/>
      <c r="CE273" s="140"/>
      <c r="CF273" s="140"/>
      <c r="CG273" s="140"/>
      <c r="CH273" s="140"/>
      <c r="CI273" s="140"/>
      <c r="CJ273" s="140"/>
      <c r="CK273" s="140"/>
      <c r="CL273" s="140"/>
      <c r="CM273" s="140"/>
      <c r="CN273" s="140"/>
      <c r="CO273" s="140"/>
      <c r="CP273" s="140"/>
      <c r="CQ273" s="140"/>
      <c r="CR273" s="140"/>
      <c r="CS273" s="140"/>
      <c r="CT273" s="140"/>
      <c r="CU273" s="140"/>
      <c r="CV273" s="140"/>
      <c r="CW273" s="140"/>
      <c r="CX273" s="140"/>
      <c r="CY273" s="140"/>
      <c r="CZ273" s="140"/>
      <c r="DA273" s="140"/>
      <c r="DB273" s="140"/>
      <c r="DC273" s="140"/>
      <c r="DD273" s="140"/>
      <c r="DE273" s="140"/>
      <c r="DF273" s="140"/>
      <c r="DG273" s="140"/>
      <c r="DH273" s="140"/>
      <c r="DI273" s="140"/>
      <c r="DJ273" s="140"/>
      <c r="DK273" s="140"/>
      <c r="DL273" s="140"/>
      <c r="DM273" s="140"/>
      <c r="DN273" s="140"/>
      <c r="DO273" s="140"/>
      <c r="DP273" s="140"/>
      <c r="DQ273" s="140"/>
      <c r="DR273" s="140"/>
      <c r="DS273" s="140"/>
      <c r="DT273" s="140"/>
      <c r="DU273" s="140"/>
      <c r="DV273" s="140"/>
      <c r="DW273" s="140"/>
      <c r="DX273" s="140"/>
      <c r="DY273" s="140"/>
      <c r="DZ273" s="140"/>
      <c r="EA273" s="140"/>
      <c r="EB273" s="140"/>
      <c r="EC273" s="140"/>
      <c r="ED273" s="140"/>
      <c r="EE273" s="140"/>
      <c r="EF273" s="140"/>
      <c r="EG273" s="140"/>
      <c r="EH273" s="140"/>
      <c r="EI273" s="140"/>
      <c r="EJ273" s="140"/>
      <c r="EK273" s="140"/>
      <c r="EL273" s="140"/>
      <c r="EM273" s="140"/>
      <c r="EN273" s="140"/>
      <c r="EO273" s="140"/>
      <c r="EP273" s="140"/>
      <c r="EQ273" s="140"/>
      <c r="ER273" s="140"/>
      <c r="ES273" s="140"/>
      <c r="ET273" s="140"/>
      <c r="EU273" s="140"/>
      <c r="EV273" s="140"/>
      <c r="EW273" s="140"/>
      <c r="EX273" s="140"/>
      <c r="EY273" s="140"/>
      <c r="EZ273" s="140"/>
      <c r="FA273" s="140"/>
      <c r="FB273" s="140"/>
      <c r="FC273" s="140"/>
      <c r="FD273" s="140"/>
      <c r="FE273" s="140"/>
      <c r="FF273" s="140"/>
      <c r="FG273" s="140"/>
      <c r="FH273" s="140"/>
      <c r="FI273" s="140"/>
      <c r="FJ273" s="140"/>
      <c r="FK273" s="140"/>
      <c r="FL273" s="140"/>
      <c r="FM273" s="140"/>
      <c r="FN273" s="140"/>
      <c r="FO273" s="140"/>
      <c r="FP273" s="140"/>
      <c r="FQ273" s="140"/>
      <c r="FR273" s="140"/>
      <c r="FS273" s="140"/>
      <c r="FT273" s="140"/>
      <c r="FU273" s="140"/>
      <c r="FV273" s="140"/>
      <c r="FW273" s="140"/>
      <c r="FX273" s="140"/>
      <c r="FY273" s="140"/>
      <c r="FZ273" s="140"/>
      <c r="GA273" s="140"/>
      <c r="GB273" s="140"/>
      <c r="GC273" s="140"/>
      <c r="GD273" s="140"/>
      <c r="GE273" s="140"/>
      <c r="GF273" s="140"/>
      <c r="GG273" s="140"/>
      <c r="GH273" s="140"/>
      <c r="GI273" s="140"/>
      <c r="GJ273" s="140"/>
      <c r="GK273" s="140"/>
      <c r="GL273" s="140"/>
      <c r="GM273" s="140"/>
      <c r="GN273" s="140"/>
      <c r="GO273" s="140"/>
      <c r="GP273" s="140"/>
      <c r="GQ273" s="140"/>
      <c r="GR273" s="140"/>
      <c r="GS273" s="140"/>
      <c r="GT273" s="140"/>
      <c r="GU273" s="140"/>
      <c r="GV273" s="140"/>
      <c r="GW273" s="140"/>
      <c r="GX273" s="140"/>
      <c r="GY273" s="140"/>
      <c r="GZ273" s="140"/>
      <c r="HA273" s="140"/>
      <c r="HB273" s="140"/>
      <c r="HC273" s="140"/>
      <c r="HD273" s="140"/>
      <c r="HE273" s="140"/>
      <c r="HF273" s="140"/>
      <c r="HG273" s="140"/>
      <c r="HH273" s="140"/>
      <c r="HI273" s="140"/>
      <c r="HJ273" s="140"/>
      <c r="HK273" s="140"/>
      <c r="HL273" s="140"/>
      <c r="HM273" s="140"/>
      <c r="HN273" s="140"/>
      <c r="HO273" s="140"/>
      <c r="HP273" s="140"/>
      <c r="HQ273" s="140"/>
      <c r="HR273" s="140"/>
    </row>
    <row r="274" spans="1:243">
      <c r="A274" s="97" t="s">
        <v>2431</v>
      </c>
      <c r="B274" s="97" t="s">
        <v>1636</v>
      </c>
      <c r="C274" s="100" t="s">
        <v>1637</v>
      </c>
      <c r="D274" s="60">
        <v>3676.59</v>
      </c>
      <c r="E274" s="60">
        <v>8.26</v>
      </c>
      <c r="F274" s="60">
        <v>1752.29</v>
      </c>
      <c r="G274" s="60">
        <v>3122.69</v>
      </c>
      <c r="H274" s="60">
        <v>1.39</v>
      </c>
      <c r="I274" s="60">
        <v>1470.2</v>
      </c>
      <c r="J274" s="60">
        <v>1655.7</v>
      </c>
      <c r="K274" s="60">
        <f t="shared" si="258"/>
        <v>1042.43</v>
      </c>
      <c r="L274" s="60">
        <f t="shared" si="259"/>
        <v>1389.4433333333334</v>
      </c>
      <c r="M274" s="60">
        <f t="shared" si="260"/>
        <v>1362.5244444444445</v>
      </c>
      <c r="N274" s="60">
        <f t="shared" si="261"/>
        <v>1264.7992592592593</v>
      </c>
      <c r="O274" s="60">
        <f t="shared" si="262"/>
        <v>1338.9223456790123</v>
      </c>
      <c r="P274" s="60">
        <f t="shared" si="263"/>
        <v>18085.239382716052</v>
      </c>
    </row>
    <row r="275" spans="1:243">
      <c r="A275" s="97" t="s">
        <v>2432</v>
      </c>
      <c r="B275" s="97" t="s">
        <v>684</v>
      </c>
      <c r="C275" s="100" t="s">
        <v>683</v>
      </c>
      <c r="D275" s="60">
        <v>828.67</v>
      </c>
      <c r="E275" s="60">
        <v>781.78</v>
      </c>
      <c r="F275" s="60">
        <v>740.81</v>
      </c>
      <c r="G275" s="60">
        <v>720.22</v>
      </c>
      <c r="H275" s="60">
        <v>657.95</v>
      </c>
      <c r="I275" s="60">
        <v>528.53</v>
      </c>
      <c r="J275" s="60">
        <v>495.33</v>
      </c>
      <c r="K275" s="60">
        <f t="shared" si="258"/>
        <v>560.60333333333335</v>
      </c>
      <c r="L275" s="60">
        <f t="shared" si="259"/>
        <v>528.15444444444438</v>
      </c>
      <c r="M275" s="60">
        <f t="shared" si="260"/>
        <v>528.02925925925922</v>
      </c>
      <c r="N275" s="60">
        <f t="shared" si="261"/>
        <v>538.92901234567898</v>
      </c>
      <c r="O275" s="60">
        <f t="shared" si="262"/>
        <v>531.70423868312753</v>
      </c>
      <c r="P275" s="60">
        <f t="shared" si="263"/>
        <v>7440.7102880658422</v>
      </c>
    </row>
    <row r="276" spans="1:243">
      <c r="A276" s="97" t="s">
        <v>2436</v>
      </c>
      <c r="B276" s="97" t="s">
        <v>2437</v>
      </c>
      <c r="C276" s="100" t="s">
        <v>567</v>
      </c>
      <c r="D276" s="60">
        <v>7.99</v>
      </c>
      <c r="E276" s="60">
        <v>5.66</v>
      </c>
      <c r="F276" s="60">
        <v>5.75</v>
      </c>
      <c r="G276" s="60">
        <v>3.27</v>
      </c>
      <c r="H276" s="60">
        <v>3.62</v>
      </c>
      <c r="I276" s="60">
        <v>3.2</v>
      </c>
      <c r="J276" s="60">
        <v>2.39</v>
      </c>
      <c r="K276" s="60">
        <f t="shared" si="258"/>
        <v>3.0700000000000003</v>
      </c>
      <c r="L276" s="60">
        <f t="shared" si="259"/>
        <v>2.8866666666666667</v>
      </c>
      <c r="M276" s="60">
        <f t="shared" si="260"/>
        <v>2.7822222222222224</v>
      </c>
      <c r="N276" s="60">
        <f t="shared" si="261"/>
        <v>2.912962962962963</v>
      </c>
      <c r="O276" s="60">
        <f t="shared" si="262"/>
        <v>2.8606172839506172</v>
      </c>
      <c r="P276" s="60">
        <f t="shared" si="263"/>
        <v>46.392469135802479</v>
      </c>
    </row>
    <row r="277" spans="1:243">
      <c r="A277" s="97" t="s">
        <v>2438</v>
      </c>
      <c r="B277" s="97" t="s">
        <v>1598</v>
      </c>
      <c r="C277" s="100" t="s">
        <v>575</v>
      </c>
      <c r="D277" s="60">
        <v>12.75</v>
      </c>
      <c r="E277" s="60">
        <v>9.4600000000000009</v>
      </c>
      <c r="F277" s="60">
        <v>11.22</v>
      </c>
      <c r="G277" s="60">
        <v>9.0500000000000007</v>
      </c>
      <c r="H277" s="60">
        <v>7.71</v>
      </c>
      <c r="I277" s="60">
        <v>6.78</v>
      </c>
      <c r="J277" s="60">
        <v>5.86</v>
      </c>
      <c r="K277" s="60">
        <f t="shared" si="258"/>
        <v>6.7833333333333341</v>
      </c>
      <c r="L277" s="60">
        <f t="shared" si="259"/>
        <v>6.4744444444444449</v>
      </c>
      <c r="M277" s="60">
        <f t="shared" si="260"/>
        <v>6.3725925925925928</v>
      </c>
      <c r="N277" s="60">
        <f t="shared" si="261"/>
        <v>6.5434567901234573</v>
      </c>
      <c r="O277" s="60">
        <f t="shared" si="262"/>
        <v>6.4634979423868311</v>
      </c>
      <c r="P277" s="60">
        <f>SUM(D277:O277)</f>
        <v>95.467325102880679</v>
      </c>
    </row>
    <row r="278" spans="1:243">
      <c r="A278" s="97" t="s">
        <v>2442</v>
      </c>
      <c r="B278" s="97" t="s">
        <v>2443</v>
      </c>
      <c r="C278" s="100" t="s">
        <v>642</v>
      </c>
      <c r="D278" s="60">
        <v>14.41</v>
      </c>
      <c r="E278" s="60">
        <v>10.199999999999999</v>
      </c>
      <c r="F278" s="60">
        <v>10.36</v>
      </c>
      <c r="G278" s="60">
        <v>5.88</v>
      </c>
      <c r="H278" s="60">
        <v>6.52</v>
      </c>
      <c r="I278" s="60">
        <v>5.78</v>
      </c>
      <c r="J278" s="60">
        <v>4.3</v>
      </c>
      <c r="K278" s="60">
        <f t="shared" ref="K278:K307" si="264">SUM(H278:J278)/3</f>
        <v>5.5333333333333341</v>
      </c>
      <c r="L278" s="60">
        <f t="shared" ref="L278:L307" si="265">SUM(I278:K278)/3</f>
        <v>5.2044444444444444</v>
      </c>
      <c r="M278" s="60">
        <f t="shared" ref="M278:M307" si="266">SUM(J278:L278)/3</f>
        <v>5.0125925925925925</v>
      </c>
      <c r="N278" s="60">
        <f t="shared" ref="N278:N307" si="267">SUM(K278:M278)/3</f>
        <v>5.2501234567901243</v>
      </c>
      <c r="O278" s="60">
        <f t="shared" ref="O278:O307" si="268">SUM(L278:N278)/3</f>
        <v>5.155720164609054</v>
      </c>
      <c r="P278" s="60">
        <f t="shared" si="263"/>
        <v>83.60621399176955</v>
      </c>
    </row>
    <row r="279" spans="1:243" s="138" customFormat="1">
      <c r="A279" s="97" t="s">
        <v>2446</v>
      </c>
      <c r="B279" s="97" t="s">
        <v>2447</v>
      </c>
      <c r="C279" s="100" t="s">
        <v>221</v>
      </c>
      <c r="D279" s="60">
        <v>2070.66</v>
      </c>
      <c r="E279" s="60">
        <v>1798.8</v>
      </c>
      <c r="F279" s="60">
        <v>2113.36</v>
      </c>
      <c r="G279" s="60">
        <v>1506.3</v>
      </c>
      <c r="H279" s="60">
        <v>941.81</v>
      </c>
      <c r="I279" s="60">
        <v>657.35</v>
      </c>
      <c r="J279" s="60">
        <v>391.5</v>
      </c>
      <c r="K279" s="60">
        <f t="shared" si="264"/>
        <v>663.55333333333328</v>
      </c>
      <c r="L279" s="60">
        <f t="shared" si="265"/>
        <v>570.80111111111103</v>
      </c>
      <c r="M279" s="60">
        <f t="shared" si="266"/>
        <v>541.95148148148144</v>
      </c>
      <c r="N279" s="60">
        <f t="shared" si="267"/>
        <v>592.10197530864195</v>
      </c>
      <c r="O279" s="60">
        <f t="shared" si="268"/>
        <v>568.28485596707822</v>
      </c>
      <c r="P279" s="60">
        <f t="shared" si="263"/>
        <v>12416.472757201647</v>
      </c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0"/>
      <c r="AE279" s="140"/>
      <c r="AF279" s="140"/>
      <c r="AG279" s="140"/>
      <c r="AH279" s="140"/>
      <c r="AI279" s="140"/>
      <c r="AJ279" s="140"/>
      <c r="AK279" s="140"/>
      <c r="AL279" s="140"/>
      <c r="AM279" s="140"/>
      <c r="AN279" s="140"/>
      <c r="AO279" s="140"/>
      <c r="AP279" s="140"/>
      <c r="AQ279" s="140"/>
      <c r="AR279" s="140"/>
      <c r="AS279" s="140"/>
      <c r="AT279" s="140"/>
      <c r="AU279" s="140"/>
      <c r="AV279" s="140"/>
      <c r="AW279" s="140"/>
      <c r="AX279" s="140"/>
      <c r="AY279" s="140"/>
      <c r="AZ279" s="140"/>
      <c r="BA279" s="140"/>
      <c r="BB279" s="140"/>
      <c r="BC279" s="140"/>
      <c r="BD279" s="140"/>
      <c r="BE279" s="140"/>
      <c r="BF279" s="140"/>
      <c r="BG279" s="140"/>
      <c r="BH279" s="140"/>
      <c r="BI279" s="140"/>
      <c r="BJ279" s="140"/>
      <c r="BK279" s="140"/>
      <c r="BL279" s="140"/>
      <c r="BM279" s="140"/>
      <c r="BN279" s="140"/>
      <c r="BO279" s="140"/>
      <c r="BP279" s="140"/>
      <c r="BQ279" s="140"/>
      <c r="BR279" s="140"/>
      <c r="BS279" s="140"/>
      <c r="BT279" s="140"/>
      <c r="BU279" s="140"/>
      <c r="BV279" s="140"/>
      <c r="BW279" s="140"/>
      <c r="BX279" s="140"/>
      <c r="BY279" s="140"/>
      <c r="BZ279" s="140"/>
      <c r="CA279" s="140"/>
      <c r="CB279" s="140"/>
      <c r="CC279" s="140"/>
      <c r="CD279" s="140"/>
      <c r="CE279" s="140"/>
      <c r="CF279" s="140"/>
      <c r="CG279" s="140"/>
      <c r="CH279" s="140"/>
      <c r="CI279" s="140"/>
      <c r="CJ279" s="140"/>
      <c r="CK279" s="140"/>
      <c r="CL279" s="140"/>
      <c r="CM279" s="140"/>
      <c r="CN279" s="140"/>
      <c r="CO279" s="140"/>
      <c r="CP279" s="140"/>
      <c r="CQ279" s="140"/>
      <c r="CR279" s="140"/>
      <c r="CS279" s="140"/>
      <c r="CT279" s="140"/>
      <c r="CU279" s="140"/>
      <c r="CV279" s="140"/>
      <c r="CW279" s="140"/>
      <c r="CX279" s="140"/>
      <c r="CY279" s="140"/>
      <c r="CZ279" s="140"/>
      <c r="DA279" s="140"/>
      <c r="DB279" s="140"/>
      <c r="DC279" s="140"/>
      <c r="DD279" s="140"/>
      <c r="DE279" s="140"/>
      <c r="DF279" s="140"/>
      <c r="DG279" s="140"/>
      <c r="DH279" s="140"/>
      <c r="DI279" s="140"/>
      <c r="DJ279" s="140"/>
      <c r="DK279" s="140"/>
      <c r="DL279" s="140"/>
      <c r="DM279" s="140"/>
      <c r="DN279" s="140"/>
      <c r="DO279" s="140"/>
      <c r="DP279" s="140"/>
      <c r="DQ279" s="140"/>
      <c r="DR279" s="140"/>
      <c r="DS279" s="140"/>
      <c r="DT279" s="140"/>
      <c r="DU279" s="140"/>
      <c r="DV279" s="140"/>
      <c r="DW279" s="140"/>
      <c r="DX279" s="140"/>
      <c r="DY279" s="140"/>
      <c r="DZ279" s="140"/>
      <c r="EA279" s="140"/>
      <c r="EB279" s="140"/>
      <c r="EC279" s="140"/>
      <c r="ED279" s="140"/>
      <c r="EE279" s="140"/>
      <c r="EF279" s="140"/>
      <c r="EG279" s="140"/>
      <c r="EH279" s="140"/>
      <c r="EI279" s="140"/>
      <c r="EJ279" s="140"/>
      <c r="EK279" s="140"/>
      <c r="EL279" s="140"/>
      <c r="EM279" s="140"/>
      <c r="EN279" s="140"/>
      <c r="EO279" s="140"/>
      <c r="EP279" s="140"/>
      <c r="EQ279" s="140"/>
      <c r="ER279" s="140"/>
      <c r="ES279" s="140"/>
      <c r="ET279" s="140"/>
      <c r="EU279" s="140"/>
      <c r="EV279" s="140"/>
      <c r="EW279" s="140"/>
      <c r="EX279" s="140"/>
      <c r="EY279" s="140"/>
      <c r="EZ279" s="140"/>
      <c r="FA279" s="140"/>
      <c r="FB279" s="140"/>
      <c r="FC279" s="140"/>
      <c r="FD279" s="140"/>
      <c r="FE279" s="140"/>
      <c r="FF279" s="140"/>
      <c r="FG279" s="140"/>
      <c r="FH279" s="140"/>
      <c r="FI279" s="140"/>
      <c r="FJ279" s="140"/>
      <c r="FK279" s="140"/>
      <c r="FL279" s="140"/>
      <c r="FM279" s="140"/>
      <c r="FN279" s="140"/>
      <c r="FO279" s="140"/>
      <c r="FP279" s="140"/>
      <c r="FQ279" s="140"/>
      <c r="FR279" s="140"/>
      <c r="FS279" s="140"/>
      <c r="FT279" s="140"/>
      <c r="FU279" s="140"/>
      <c r="FV279" s="140"/>
      <c r="FW279" s="140"/>
      <c r="FX279" s="140"/>
      <c r="FY279" s="140"/>
      <c r="FZ279" s="140"/>
      <c r="GA279" s="140"/>
      <c r="GB279" s="140"/>
      <c r="GC279" s="140"/>
      <c r="GD279" s="140"/>
      <c r="GE279" s="140"/>
      <c r="GF279" s="140"/>
      <c r="GG279" s="140"/>
      <c r="GH279" s="140"/>
      <c r="GI279" s="140"/>
      <c r="GJ279" s="140"/>
      <c r="GK279" s="140"/>
      <c r="GL279" s="140"/>
      <c r="GM279" s="140"/>
      <c r="GN279" s="140"/>
      <c r="GO279" s="140"/>
      <c r="GP279" s="140"/>
      <c r="GQ279" s="140"/>
      <c r="GR279" s="140"/>
      <c r="GS279" s="140"/>
      <c r="GT279" s="140"/>
      <c r="GU279" s="140"/>
      <c r="GV279" s="140"/>
      <c r="GW279" s="140"/>
      <c r="GX279" s="140"/>
      <c r="GY279" s="140"/>
      <c r="GZ279" s="140"/>
      <c r="HA279" s="140"/>
      <c r="HB279" s="140"/>
      <c r="HC279" s="140"/>
      <c r="HD279" s="140"/>
      <c r="HE279" s="140"/>
      <c r="HF279" s="140"/>
      <c r="HG279" s="140"/>
      <c r="HH279" s="140"/>
      <c r="HI279" s="140"/>
      <c r="HJ279" s="140"/>
      <c r="HK279" s="140"/>
      <c r="HL279" s="140"/>
      <c r="HM279" s="140"/>
      <c r="HN279" s="140"/>
      <c r="HO279" s="140"/>
      <c r="HP279" s="140"/>
      <c r="HQ279" s="140"/>
      <c r="HR279" s="140"/>
    </row>
    <row r="280" spans="1:243">
      <c r="A280" s="97" t="s">
        <v>2450</v>
      </c>
      <c r="B280" s="97" t="s">
        <v>2451</v>
      </c>
      <c r="C280" s="100" t="s">
        <v>1619</v>
      </c>
      <c r="D280" s="60">
        <v>14.35</v>
      </c>
      <c r="E280" s="60">
        <v>7.07</v>
      </c>
      <c r="F280" s="60">
        <v>8.2799999999999994</v>
      </c>
      <c r="G280" s="60">
        <v>4.95</v>
      </c>
      <c r="H280" s="60">
        <v>5.61</v>
      </c>
      <c r="I280" s="60">
        <v>7.61</v>
      </c>
      <c r="J280" s="60">
        <v>5.2</v>
      </c>
      <c r="K280" s="60">
        <f t="shared" si="264"/>
        <v>6.1400000000000006</v>
      </c>
      <c r="L280" s="60">
        <f t="shared" si="265"/>
        <v>6.3166666666666673</v>
      </c>
      <c r="M280" s="60">
        <f t="shared" si="266"/>
        <v>5.8855555555555554</v>
      </c>
      <c r="N280" s="60">
        <f t="shared" si="267"/>
        <v>6.1140740740740744</v>
      </c>
      <c r="O280" s="60">
        <f t="shared" si="268"/>
        <v>6.1054320987654327</v>
      </c>
      <c r="P280" s="60">
        <f t="shared" si="263"/>
        <v>83.631728395061728</v>
      </c>
    </row>
    <row r="281" spans="1:243">
      <c r="A281" s="97" t="s">
        <v>2456</v>
      </c>
      <c r="B281" s="97" t="s">
        <v>1639</v>
      </c>
      <c r="C281" s="100" t="s">
        <v>1640</v>
      </c>
      <c r="D281" s="60">
        <v>0</v>
      </c>
      <c r="E281" s="60">
        <v>0</v>
      </c>
      <c r="F281" s="60">
        <v>0</v>
      </c>
      <c r="G281" s="60">
        <v>0</v>
      </c>
      <c r="H281" s="60">
        <v>0</v>
      </c>
      <c r="I281" s="60">
        <v>0</v>
      </c>
      <c r="J281" s="60">
        <v>0</v>
      </c>
      <c r="K281" s="60">
        <f t="shared" si="264"/>
        <v>0</v>
      </c>
      <c r="L281" s="60">
        <f t="shared" si="265"/>
        <v>0</v>
      </c>
      <c r="M281" s="60">
        <f t="shared" si="266"/>
        <v>0</v>
      </c>
      <c r="N281" s="60">
        <f t="shared" si="267"/>
        <v>0</v>
      </c>
      <c r="O281" s="60">
        <f t="shared" si="268"/>
        <v>0</v>
      </c>
      <c r="P281" s="60">
        <f t="shared" si="263"/>
        <v>0</v>
      </c>
    </row>
    <row r="282" spans="1:243">
      <c r="A282" s="97" t="s">
        <v>2457</v>
      </c>
      <c r="B282" s="97" t="s">
        <v>2458</v>
      </c>
      <c r="C282" s="100" t="s">
        <v>1643</v>
      </c>
      <c r="D282" s="60">
        <v>644.76</v>
      </c>
      <c r="E282" s="60">
        <v>475.64</v>
      </c>
      <c r="F282" s="60">
        <v>510.18</v>
      </c>
      <c r="G282" s="60">
        <v>350.59</v>
      </c>
      <c r="H282" s="60">
        <v>330.16</v>
      </c>
      <c r="I282" s="60">
        <v>290.45999999999998</v>
      </c>
      <c r="J282" s="60">
        <v>34.29</v>
      </c>
      <c r="K282" s="60">
        <f t="shared" si="264"/>
        <v>218.30333333333331</v>
      </c>
      <c r="L282" s="60">
        <f t="shared" si="265"/>
        <v>181.01777777777775</v>
      </c>
      <c r="M282" s="60">
        <f t="shared" si="266"/>
        <v>144.53703703703704</v>
      </c>
      <c r="N282" s="60">
        <f t="shared" si="267"/>
        <v>181.28604938271602</v>
      </c>
      <c r="O282" s="60">
        <f t="shared" si="268"/>
        <v>168.94695473251025</v>
      </c>
      <c r="P282" s="60">
        <f t="shared" si="263"/>
        <v>3530.1711522633741</v>
      </c>
    </row>
    <row r="283" spans="1:243" s="196" customFormat="1" ht="14.25" customHeight="1">
      <c r="A283" s="97" t="s">
        <v>2461</v>
      </c>
      <c r="B283" s="97" t="s">
        <v>582</v>
      </c>
      <c r="C283" s="100" t="s">
        <v>581</v>
      </c>
      <c r="D283" s="203">
        <v>1419.21</v>
      </c>
      <c r="E283" s="60">
        <v>1054.83</v>
      </c>
      <c r="F283" s="60">
        <v>1111.54</v>
      </c>
      <c r="G283" s="60">
        <v>885.72</v>
      </c>
      <c r="H283" s="60">
        <v>755.42</v>
      </c>
      <c r="I283" s="60">
        <v>660.2</v>
      </c>
      <c r="J283" s="60">
        <v>570.85</v>
      </c>
      <c r="K283" s="60">
        <f t="shared" si="264"/>
        <v>662.15666666666664</v>
      </c>
      <c r="L283" s="60">
        <f t="shared" si="265"/>
        <v>631.06888888888898</v>
      </c>
      <c r="M283" s="60">
        <f t="shared" si="266"/>
        <v>621.35851851851851</v>
      </c>
      <c r="N283" s="60">
        <f t="shared" si="267"/>
        <v>638.19469135802467</v>
      </c>
      <c r="O283" s="60">
        <f t="shared" si="268"/>
        <v>630.20736625514394</v>
      </c>
      <c r="P283" s="60">
        <f t="shared" si="263"/>
        <v>9640.7561316872452</v>
      </c>
      <c r="HS283" s="197"/>
      <c r="HT283" s="197"/>
      <c r="HU283" s="197"/>
      <c r="HV283" s="197"/>
      <c r="HW283" s="197"/>
      <c r="HX283" s="197"/>
      <c r="HY283" s="197"/>
      <c r="HZ283" s="197"/>
      <c r="IA283" s="197"/>
      <c r="IB283" s="197"/>
      <c r="IC283" s="197"/>
      <c r="ID283" s="197"/>
      <c r="IE283" s="197"/>
      <c r="IF283" s="197"/>
      <c r="IG283" s="197"/>
      <c r="IH283" s="197"/>
      <c r="II283" s="197"/>
    </row>
    <row r="284" spans="1:243" s="196" customFormat="1" ht="14.25" customHeight="1">
      <c r="A284" s="97" t="s">
        <v>2462</v>
      </c>
      <c r="B284" s="97" t="s">
        <v>2463</v>
      </c>
      <c r="C284" s="100" t="s">
        <v>601</v>
      </c>
      <c r="D284" s="203">
        <v>23.01</v>
      </c>
      <c r="E284" s="60">
        <v>16.29</v>
      </c>
      <c r="F284" s="60">
        <v>16.55</v>
      </c>
      <c r="G284" s="60">
        <v>9.4</v>
      </c>
      <c r="H284" s="60">
        <v>10.41</v>
      </c>
      <c r="I284" s="60">
        <v>9.24</v>
      </c>
      <c r="J284" s="60">
        <v>5.78</v>
      </c>
      <c r="K284" s="60">
        <f t="shared" si="264"/>
        <v>8.4766666666666666</v>
      </c>
      <c r="L284" s="60">
        <f t="shared" si="265"/>
        <v>7.8322222222222218</v>
      </c>
      <c r="M284" s="60">
        <f t="shared" si="266"/>
        <v>7.3629629629629632</v>
      </c>
      <c r="N284" s="60">
        <f t="shared" si="267"/>
        <v>7.8906172839506175</v>
      </c>
      <c r="O284" s="60">
        <f t="shared" si="268"/>
        <v>7.6952674897119344</v>
      </c>
      <c r="P284" s="60">
        <f t="shared" si="263"/>
        <v>129.93773662551442</v>
      </c>
      <c r="HS284" s="197"/>
      <c r="HT284" s="197"/>
      <c r="HU284" s="197"/>
      <c r="HV284" s="197"/>
      <c r="HW284" s="197"/>
      <c r="HX284" s="197"/>
      <c r="HY284" s="197"/>
      <c r="HZ284" s="197"/>
      <c r="IA284" s="197"/>
      <c r="IB284" s="197"/>
      <c r="IC284" s="197"/>
      <c r="ID284" s="197"/>
      <c r="IE284" s="197"/>
      <c r="IF284" s="197"/>
      <c r="IG284" s="197"/>
      <c r="IH284" s="197"/>
      <c r="II284" s="197"/>
    </row>
    <row r="285" spans="1:243" s="196" customFormat="1" ht="14.25" customHeight="1">
      <c r="A285" s="97" t="s">
        <v>2464</v>
      </c>
      <c r="B285" s="97" t="s">
        <v>2465</v>
      </c>
      <c r="C285" s="100" t="s">
        <v>1646</v>
      </c>
      <c r="D285" s="203">
        <v>635.45000000000005</v>
      </c>
      <c r="E285" s="60">
        <v>472.3</v>
      </c>
      <c r="F285" s="60">
        <v>559.91</v>
      </c>
      <c r="G285" s="60">
        <v>451.43</v>
      </c>
      <c r="H285" s="60">
        <v>385.1</v>
      </c>
      <c r="I285" s="60">
        <v>337.76</v>
      </c>
      <c r="J285" s="60">
        <v>292.55</v>
      </c>
      <c r="K285" s="60">
        <f t="shared" si="264"/>
        <v>338.47</v>
      </c>
      <c r="L285" s="60">
        <f t="shared" si="265"/>
        <v>322.92666666666668</v>
      </c>
      <c r="M285" s="60">
        <f t="shared" si="266"/>
        <v>317.98222222222222</v>
      </c>
      <c r="N285" s="60">
        <f t="shared" si="267"/>
        <v>326.45962962962966</v>
      </c>
      <c r="O285" s="60">
        <f t="shared" si="268"/>
        <v>322.45617283950622</v>
      </c>
      <c r="P285" s="60">
        <f t="shared" si="263"/>
        <v>4762.7946913580254</v>
      </c>
      <c r="HS285" s="197"/>
      <c r="HT285" s="197"/>
      <c r="HU285" s="197"/>
      <c r="HV285" s="197"/>
      <c r="HW285" s="197"/>
      <c r="HX285" s="197"/>
      <c r="HY285" s="197"/>
      <c r="HZ285" s="197"/>
      <c r="IA285" s="197"/>
      <c r="IB285" s="197"/>
      <c r="IC285" s="197"/>
      <c r="ID285" s="197"/>
      <c r="IE285" s="197"/>
      <c r="IF285" s="197"/>
      <c r="IG285" s="197"/>
      <c r="IH285" s="197"/>
      <c r="II285" s="197"/>
    </row>
    <row r="286" spans="1:243" s="196" customFormat="1" ht="14.25" customHeight="1">
      <c r="A286" s="97" t="s">
        <v>2466</v>
      </c>
      <c r="B286" s="97" t="s">
        <v>1651</v>
      </c>
      <c r="C286" s="100" t="s">
        <v>1652</v>
      </c>
      <c r="D286" s="203">
        <v>126.21</v>
      </c>
      <c r="E286" s="60">
        <v>93.79</v>
      </c>
      <c r="F286" s="60">
        <v>111.19</v>
      </c>
      <c r="G286" s="60">
        <v>89.67</v>
      </c>
      <c r="H286" s="60">
        <v>76.48</v>
      </c>
      <c r="I286" s="60">
        <v>67.08</v>
      </c>
      <c r="J286" s="60">
        <v>58.1</v>
      </c>
      <c r="K286" s="60">
        <f t="shared" si="264"/>
        <v>67.22</v>
      </c>
      <c r="L286" s="60">
        <f t="shared" si="265"/>
        <v>64.13333333333334</v>
      </c>
      <c r="M286" s="60">
        <f t="shared" si="266"/>
        <v>63.151111111111106</v>
      </c>
      <c r="N286" s="60">
        <f t="shared" si="267"/>
        <v>64.83481481481482</v>
      </c>
      <c r="O286" s="60">
        <f t="shared" si="268"/>
        <v>64.039753086419751</v>
      </c>
      <c r="P286" s="60">
        <f t="shared" si="263"/>
        <v>945.89901234567901</v>
      </c>
      <c r="HS286" s="197"/>
      <c r="HT286" s="197"/>
      <c r="HU286" s="197"/>
      <c r="HV286" s="197"/>
      <c r="HW286" s="197"/>
      <c r="HX286" s="197"/>
      <c r="HY286" s="197"/>
      <c r="HZ286" s="197"/>
      <c r="IA286" s="197"/>
      <c r="IB286" s="197"/>
      <c r="IC286" s="197"/>
      <c r="ID286" s="197"/>
      <c r="IE286" s="197"/>
      <c r="IF286" s="197"/>
      <c r="IG286" s="197"/>
      <c r="IH286" s="197"/>
      <c r="II286" s="197"/>
    </row>
    <row r="287" spans="1:243" s="196" customFormat="1" ht="14.25" customHeight="1">
      <c r="A287" s="97" t="s">
        <v>2471</v>
      </c>
      <c r="B287" s="97" t="s">
        <v>2472</v>
      </c>
      <c r="C287" s="100" t="s">
        <v>1355</v>
      </c>
      <c r="D287" s="203">
        <v>0.11</v>
      </c>
      <c r="E287" s="60">
        <v>0.05</v>
      </c>
      <c r="F287" s="60">
        <v>0.04</v>
      </c>
      <c r="G287" s="60">
        <v>0.01</v>
      </c>
      <c r="H287" s="60">
        <v>0.03</v>
      </c>
      <c r="I287" s="60">
        <v>0.05</v>
      </c>
      <c r="J287" s="60">
        <v>0.03</v>
      </c>
      <c r="K287" s="60">
        <f t="shared" si="264"/>
        <v>3.6666666666666667E-2</v>
      </c>
      <c r="L287" s="60">
        <f t="shared" si="265"/>
        <v>3.888888888888889E-2</v>
      </c>
      <c r="M287" s="60">
        <f t="shared" si="266"/>
        <v>3.5185185185185187E-2</v>
      </c>
      <c r="N287" s="60">
        <f t="shared" si="267"/>
        <v>3.6913580246913581E-2</v>
      </c>
      <c r="O287" s="60">
        <f t="shared" si="268"/>
        <v>3.699588477366255E-2</v>
      </c>
      <c r="P287" s="60">
        <f t="shared" si="263"/>
        <v>0.50465020576131703</v>
      </c>
      <c r="HS287" s="197"/>
      <c r="HT287" s="197"/>
      <c r="HU287" s="197"/>
      <c r="HV287" s="197"/>
      <c r="HW287" s="197"/>
      <c r="HX287" s="197"/>
      <c r="HY287" s="197"/>
      <c r="HZ287" s="197"/>
      <c r="IA287" s="197"/>
      <c r="IB287" s="197"/>
      <c r="IC287" s="197"/>
      <c r="ID287" s="197"/>
      <c r="IE287" s="197"/>
      <c r="IF287" s="197"/>
      <c r="IG287" s="197"/>
      <c r="IH287" s="197"/>
      <c r="II287" s="197"/>
    </row>
    <row r="288" spans="1:243" s="196" customFormat="1" ht="14.25" customHeight="1">
      <c r="A288" s="97" t="s">
        <v>2473</v>
      </c>
      <c r="B288" s="97" t="s">
        <v>2474</v>
      </c>
      <c r="C288" s="100" t="s">
        <v>2475</v>
      </c>
      <c r="D288" s="203">
        <v>237.11</v>
      </c>
      <c r="E288" s="60">
        <v>165.47</v>
      </c>
      <c r="F288" s="60">
        <v>155.62</v>
      </c>
      <c r="G288" s="60">
        <v>98.94</v>
      </c>
      <c r="H288" s="60">
        <v>26.84</v>
      </c>
      <c r="I288" s="60">
        <v>30.64</v>
      </c>
      <c r="J288" s="60">
        <v>19.84</v>
      </c>
      <c r="K288" s="60">
        <f t="shared" si="264"/>
        <v>25.773333333333337</v>
      </c>
      <c r="L288" s="60">
        <f t="shared" si="265"/>
        <v>25.417777777777783</v>
      </c>
      <c r="M288" s="60">
        <f t="shared" si="266"/>
        <v>23.677037037037039</v>
      </c>
      <c r="N288" s="60">
        <f t="shared" si="267"/>
        <v>24.956049382716049</v>
      </c>
      <c r="O288" s="60">
        <f t="shared" si="268"/>
        <v>24.683621399176957</v>
      </c>
      <c r="P288" s="60">
        <f t="shared" si="263"/>
        <v>858.9678189300414</v>
      </c>
      <c r="HS288" s="197"/>
      <c r="HT288" s="197"/>
      <c r="HU288" s="197"/>
      <c r="HV288" s="197"/>
      <c r="HW288" s="197"/>
      <c r="HX288" s="197"/>
      <c r="HY288" s="197"/>
      <c r="HZ288" s="197"/>
      <c r="IA288" s="197"/>
      <c r="IB288" s="197"/>
      <c r="IC288" s="197"/>
      <c r="ID288" s="197"/>
      <c r="IE288" s="197"/>
      <c r="IF288" s="197"/>
      <c r="IG288" s="197"/>
      <c r="IH288" s="197"/>
      <c r="II288" s="197"/>
    </row>
    <row r="289" spans="1:243" s="198" customFormat="1" ht="14.25" customHeight="1">
      <c r="A289" s="97" t="s">
        <v>2479</v>
      </c>
      <c r="B289" s="97" t="s">
        <v>2480</v>
      </c>
      <c r="C289" s="100" t="s">
        <v>2481</v>
      </c>
      <c r="D289" s="203">
        <v>101.33</v>
      </c>
      <c r="E289" s="60">
        <v>75.319999999999993</v>
      </c>
      <c r="F289" s="60">
        <v>42.6</v>
      </c>
      <c r="G289" s="60">
        <v>6.42</v>
      </c>
      <c r="H289" s="60">
        <v>4.91</v>
      </c>
      <c r="I289" s="60">
        <v>4.3</v>
      </c>
      <c r="J289" s="60">
        <v>3.73</v>
      </c>
      <c r="K289" s="60">
        <f t="shared" si="264"/>
        <v>4.3133333333333335</v>
      </c>
      <c r="L289" s="60">
        <f t="shared" si="265"/>
        <v>4.1144444444444446</v>
      </c>
      <c r="M289" s="60">
        <f t="shared" si="266"/>
        <v>4.0525925925925925</v>
      </c>
      <c r="N289" s="60">
        <f t="shared" si="267"/>
        <v>4.1601234567901235</v>
      </c>
      <c r="O289" s="60">
        <f t="shared" si="268"/>
        <v>4.1090534979423872</v>
      </c>
      <c r="P289" s="60">
        <f t="shared" si="263"/>
        <v>259.35954732510282</v>
      </c>
      <c r="HS289" s="199"/>
      <c r="HT289" s="199"/>
      <c r="HU289" s="199"/>
      <c r="HV289" s="199"/>
      <c r="HW289" s="199"/>
      <c r="HX289" s="199"/>
      <c r="HY289" s="199"/>
      <c r="HZ289" s="199"/>
      <c r="IA289" s="199"/>
      <c r="IB289" s="199"/>
      <c r="IC289" s="199"/>
      <c r="ID289" s="199"/>
      <c r="IE289" s="199"/>
      <c r="IF289" s="199"/>
      <c r="IG289" s="199"/>
      <c r="IH289" s="199"/>
      <c r="II289" s="199"/>
    </row>
    <row r="290" spans="1:243" s="198" customFormat="1" ht="14.25" customHeight="1">
      <c r="A290" s="97" t="s">
        <v>2482</v>
      </c>
      <c r="B290" s="97" t="s">
        <v>2483</v>
      </c>
      <c r="C290" s="100" t="s">
        <v>2484</v>
      </c>
      <c r="D290" s="203">
        <v>89519</v>
      </c>
      <c r="E290" s="60">
        <v>88994.8</v>
      </c>
      <c r="F290" s="60">
        <v>153676.46</v>
      </c>
      <c r="G290" s="60">
        <v>124795.38</v>
      </c>
      <c r="H290" s="60">
        <v>116053.66</v>
      </c>
      <c r="I290" s="60">
        <v>78806.3</v>
      </c>
      <c r="J290" s="60">
        <v>75904.740000000005</v>
      </c>
      <c r="K290" s="60">
        <f t="shared" si="264"/>
        <v>90254.900000000009</v>
      </c>
      <c r="L290" s="60">
        <f t="shared" si="265"/>
        <v>81655.313333333339</v>
      </c>
      <c r="M290" s="60">
        <f t="shared" si="266"/>
        <v>82604.984444444461</v>
      </c>
      <c r="N290" s="60">
        <f t="shared" si="267"/>
        <v>84838.399259259269</v>
      </c>
      <c r="O290" s="60">
        <f t="shared" si="268"/>
        <v>83032.89901234569</v>
      </c>
      <c r="P290" s="60">
        <f t="shared" si="263"/>
        <v>1150136.8360493828</v>
      </c>
      <c r="HS290" s="199"/>
      <c r="HT290" s="199"/>
      <c r="HU290" s="199"/>
      <c r="HV290" s="199"/>
      <c r="HW290" s="199"/>
      <c r="HX290" s="199"/>
      <c r="HY290" s="199"/>
      <c r="HZ290" s="199"/>
      <c r="IA290" s="199"/>
      <c r="IB290" s="199"/>
      <c r="IC290" s="199"/>
      <c r="ID290" s="199"/>
      <c r="IE290" s="199"/>
      <c r="IF290" s="199"/>
      <c r="IG290" s="199"/>
      <c r="IH290" s="199"/>
      <c r="II290" s="199"/>
    </row>
    <row r="291" spans="1:243" s="198" customFormat="1" ht="14.25" customHeight="1">
      <c r="A291" s="97" t="s">
        <v>2494</v>
      </c>
      <c r="B291" s="97" t="s">
        <v>2495</v>
      </c>
      <c r="C291" s="100" t="s">
        <v>2496</v>
      </c>
      <c r="D291" s="203">
        <v>31.26</v>
      </c>
      <c r="E291" s="60">
        <v>23.24</v>
      </c>
      <c r="F291" s="60">
        <v>24.16</v>
      </c>
      <c r="G291" s="60">
        <v>16.43</v>
      </c>
      <c r="H291" s="60">
        <v>14.01</v>
      </c>
      <c r="I291" s="60">
        <v>12.28</v>
      </c>
      <c r="J291" s="60">
        <v>10.64</v>
      </c>
      <c r="K291" s="60">
        <f t="shared" si="264"/>
        <v>12.31</v>
      </c>
      <c r="L291" s="60">
        <f t="shared" si="265"/>
        <v>11.743333333333334</v>
      </c>
      <c r="M291" s="60">
        <f t="shared" si="266"/>
        <v>11.564444444444446</v>
      </c>
      <c r="N291" s="60">
        <f t="shared" si="267"/>
        <v>11.872592592592595</v>
      </c>
      <c r="O291" s="60">
        <f t="shared" si="268"/>
        <v>11.726790123456793</v>
      </c>
      <c r="P291" s="60">
        <f>SUM(D291:O291)</f>
        <v>191.23716049382716</v>
      </c>
      <c r="HS291" s="199"/>
      <c r="HT291" s="199"/>
      <c r="HU291" s="199"/>
      <c r="HV291" s="199"/>
      <c r="HW291" s="199"/>
      <c r="HX291" s="199"/>
      <c r="HY291" s="199"/>
      <c r="HZ291" s="199"/>
      <c r="IA291" s="199"/>
      <c r="IB291" s="199"/>
      <c r="IC291" s="199"/>
      <c r="ID291" s="199"/>
      <c r="IE291" s="199"/>
      <c r="IF291" s="199"/>
      <c r="IG291" s="199"/>
      <c r="IH291" s="199"/>
      <c r="II291" s="199"/>
    </row>
    <row r="292" spans="1:243" s="198" customFormat="1" ht="14.25" customHeight="1">
      <c r="A292" s="97" t="s">
        <v>2497</v>
      </c>
      <c r="B292" s="97" t="s">
        <v>2498</v>
      </c>
      <c r="C292" s="100" t="s">
        <v>2499</v>
      </c>
      <c r="D292" s="203">
        <v>1462.31</v>
      </c>
      <c r="E292" s="60">
        <v>569.26</v>
      </c>
      <c r="F292" s="60">
        <v>232.12</v>
      </c>
      <c r="G292" s="60">
        <v>203.27</v>
      </c>
      <c r="H292" s="60">
        <v>461.82</v>
      </c>
      <c r="I292" s="60">
        <v>639.16999999999996</v>
      </c>
      <c r="J292" s="60">
        <v>400.83</v>
      </c>
      <c r="K292" s="60">
        <f t="shared" si="264"/>
        <v>500.60666666666663</v>
      </c>
      <c r="L292" s="60">
        <f t="shared" si="265"/>
        <v>513.53555555555556</v>
      </c>
      <c r="M292" s="60">
        <f t="shared" si="266"/>
        <v>471.65740740740739</v>
      </c>
      <c r="N292" s="60">
        <f t="shared" si="267"/>
        <v>495.26654320987655</v>
      </c>
      <c r="O292" s="60">
        <f t="shared" si="268"/>
        <v>493.48650205761322</v>
      </c>
      <c r="P292" s="60">
        <f t="shared" si="263"/>
        <v>6443.3326748971203</v>
      </c>
      <c r="HS292" s="199"/>
      <c r="HT292" s="199"/>
      <c r="HU292" s="199"/>
      <c r="HV292" s="199"/>
      <c r="HW292" s="199"/>
      <c r="HX292" s="199"/>
      <c r="HY292" s="199"/>
      <c r="HZ292" s="199"/>
      <c r="IA292" s="199"/>
      <c r="IB292" s="199"/>
      <c r="IC292" s="199"/>
      <c r="ID292" s="199"/>
      <c r="IE292" s="199"/>
      <c r="IF292" s="199"/>
      <c r="IG292" s="199"/>
      <c r="IH292" s="199"/>
      <c r="II292" s="199"/>
    </row>
    <row r="293" spans="1:243" s="198" customFormat="1" ht="14.25" customHeight="1">
      <c r="A293" s="97" t="s">
        <v>3390</v>
      </c>
      <c r="B293" s="97" t="s">
        <v>3391</v>
      </c>
      <c r="C293" s="100" t="s">
        <v>3339</v>
      </c>
      <c r="D293" s="203">
        <v>79.290000000000006</v>
      </c>
      <c r="E293" s="60">
        <v>58.94</v>
      </c>
      <c r="F293" s="60">
        <v>67.06</v>
      </c>
      <c r="G293" s="60">
        <v>44.47</v>
      </c>
      <c r="H293" s="60">
        <v>34.39</v>
      </c>
      <c r="I293" s="60">
        <v>30.17</v>
      </c>
      <c r="J293" s="60">
        <v>26.13</v>
      </c>
      <c r="K293" s="60">
        <f t="shared" si="264"/>
        <v>30.23</v>
      </c>
      <c r="L293" s="60">
        <f t="shared" si="265"/>
        <v>28.843333333333334</v>
      </c>
      <c r="M293" s="60">
        <f t="shared" si="266"/>
        <v>28.40111111111111</v>
      </c>
      <c r="N293" s="60">
        <f t="shared" si="267"/>
        <v>29.158148148148147</v>
      </c>
      <c r="O293" s="60">
        <f t="shared" si="268"/>
        <v>28.80086419753086</v>
      </c>
      <c r="P293" s="60">
        <f t="shared" si="263"/>
        <v>485.88345679012355</v>
      </c>
      <c r="HS293" s="199"/>
      <c r="HT293" s="199"/>
      <c r="HU293" s="199"/>
      <c r="HV293" s="199"/>
      <c r="HW293" s="199"/>
      <c r="HX293" s="199"/>
      <c r="HY293" s="199"/>
      <c r="HZ293" s="199"/>
      <c r="IA293" s="199"/>
      <c r="IB293" s="199"/>
      <c r="IC293" s="199"/>
      <c r="ID293" s="199"/>
      <c r="IE293" s="199"/>
      <c r="IF293" s="199"/>
      <c r="IG293" s="199"/>
      <c r="IH293" s="199"/>
      <c r="II293" s="199"/>
    </row>
    <row r="294" spans="1:243" s="198" customFormat="1" ht="14.25" customHeight="1">
      <c r="A294" s="97" t="s">
        <v>3671</v>
      </c>
      <c r="B294" s="97" t="s">
        <v>3391</v>
      </c>
      <c r="C294" s="100" t="s">
        <v>3672</v>
      </c>
      <c r="D294" s="203"/>
      <c r="E294" s="60"/>
      <c r="F294" s="60">
        <v>0</v>
      </c>
      <c r="G294" s="60">
        <v>0</v>
      </c>
      <c r="H294" s="60">
        <v>0</v>
      </c>
      <c r="I294" s="60">
        <v>0</v>
      </c>
      <c r="J294" s="60">
        <v>0</v>
      </c>
      <c r="K294" s="60">
        <f t="shared" si="264"/>
        <v>0</v>
      </c>
      <c r="L294" s="60">
        <f t="shared" si="265"/>
        <v>0</v>
      </c>
      <c r="M294" s="60">
        <f t="shared" si="266"/>
        <v>0</v>
      </c>
      <c r="N294" s="60">
        <f t="shared" si="267"/>
        <v>0</v>
      </c>
      <c r="O294" s="60">
        <f t="shared" si="268"/>
        <v>0</v>
      </c>
      <c r="P294" s="60">
        <f t="shared" si="263"/>
        <v>0</v>
      </c>
      <c r="HS294" s="199"/>
      <c r="HT294" s="199"/>
      <c r="HU294" s="199"/>
      <c r="HV294" s="199"/>
      <c r="HW294" s="199"/>
      <c r="HX294" s="199"/>
      <c r="HY294" s="199"/>
      <c r="HZ294" s="199"/>
      <c r="IA294" s="199"/>
      <c r="IB294" s="199"/>
      <c r="IC294" s="199"/>
      <c r="ID294" s="199"/>
      <c r="IE294" s="199"/>
      <c r="IF294" s="199"/>
      <c r="IG294" s="199"/>
      <c r="IH294" s="199"/>
      <c r="II294" s="199"/>
    </row>
    <row r="295" spans="1:243" s="198" customFormat="1" ht="14.25" customHeight="1">
      <c r="A295" s="97" t="s">
        <v>3429</v>
      </c>
      <c r="B295" s="97" t="s">
        <v>3430</v>
      </c>
      <c r="C295" s="100" t="s">
        <v>3431</v>
      </c>
      <c r="D295" s="203">
        <v>485.97</v>
      </c>
      <c r="E295" s="60">
        <v>700.53</v>
      </c>
      <c r="F295" s="60">
        <v>812.23</v>
      </c>
      <c r="G295" s="60">
        <v>685.1</v>
      </c>
      <c r="H295" s="60">
        <v>577.1</v>
      </c>
      <c r="I295" s="60">
        <v>504.62</v>
      </c>
      <c r="J295" s="60">
        <v>426.72</v>
      </c>
      <c r="K295" s="60">
        <f t="shared" si="264"/>
        <v>502.81333333333333</v>
      </c>
      <c r="L295" s="60">
        <f t="shared" si="265"/>
        <v>478.05111111111114</v>
      </c>
      <c r="M295" s="60">
        <f t="shared" si="266"/>
        <v>469.19481481481483</v>
      </c>
      <c r="N295" s="60">
        <f t="shared" si="267"/>
        <v>483.35308641975308</v>
      </c>
      <c r="O295" s="60">
        <f t="shared" si="268"/>
        <v>476.8663374485597</v>
      </c>
      <c r="P295" s="60">
        <f t="shared" si="263"/>
        <v>6602.5486831275712</v>
      </c>
      <c r="HS295" s="199"/>
      <c r="HT295" s="199"/>
      <c r="HU295" s="199"/>
      <c r="HV295" s="199"/>
      <c r="HW295" s="199"/>
      <c r="HX295" s="199"/>
      <c r="HY295" s="199"/>
      <c r="HZ295" s="199"/>
      <c r="IA295" s="199"/>
      <c r="IB295" s="199"/>
      <c r="IC295" s="199"/>
      <c r="ID295" s="199"/>
      <c r="IE295" s="199"/>
      <c r="IF295" s="199"/>
      <c r="IG295" s="199"/>
      <c r="IH295" s="199"/>
      <c r="II295" s="199"/>
    </row>
    <row r="296" spans="1:243" s="198" customFormat="1" ht="14.25" customHeight="1">
      <c r="A296" s="97" t="s">
        <v>3478</v>
      </c>
      <c r="B296" s="97" t="s">
        <v>3479</v>
      </c>
      <c r="C296" s="100" t="s">
        <v>3455</v>
      </c>
      <c r="D296" s="203">
        <v>0</v>
      </c>
      <c r="E296" s="60"/>
      <c r="F296" s="60"/>
      <c r="G296" s="60">
        <v>0</v>
      </c>
      <c r="H296" s="60">
        <v>0</v>
      </c>
      <c r="I296" s="60">
        <v>0</v>
      </c>
      <c r="J296" s="60">
        <v>0</v>
      </c>
      <c r="K296" s="60">
        <f t="shared" si="264"/>
        <v>0</v>
      </c>
      <c r="L296" s="60">
        <f t="shared" si="265"/>
        <v>0</v>
      </c>
      <c r="M296" s="60">
        <f t="shared" si="266"/>
        <v>0</v>
      </c>
      <c r="N296" s="60">
        <f t="shared" si="267"/>
        <v>0</v>
      </c>
      <c r="O296" s="60">
        <f t="shared" si="268"/>
        <v>0</v>
      </c>
      <c r="P296" s="60">
        <f t="shared" si="263"/>
        <v>0</v>
      </c>
      <c r="HS296" s="199"/>
      <c r="HT296" s="199"/>
      <c r="HU296" s="199"/>
      <c r="HV296" s="199"/>
      <c r="HW296" s="199"/>
      <c r="HX296" s="199"/>
      <c r="HY296" s="199"/>
      <c r="HZ296" s="199"/>
      <c r="IA296" s="199"/>
      <c r="IB296" s="199"/>
      <c r="IC296" s="199"/>
      <c r="ID296" s="199"/>
      <c r="IE296" s="199"/>
      <c r="IF296" s="199"/>
      <c r="IG296" s="199"/>
      <c r="IH296" s="199"/>
      <c r="II296" s="199"/>
    </row>
    <row r="297" spans="1:243" s="198" customFormat="1" ht="14.25" customHeight="1">
      <c r="A297" s="97" t="s">
        <v>3480</v>
      </c>
      <c r="B297" s="97" t="s">
        <v>3481</v>
      </c>
      <c r="C297" s="100" t="s">
        <v>2828</v>
      </c>
      <c r="D297" s="203">
        <v>42.5</v>
      </c>
      <c r="E297" s="60">
        <v>36.700000000000003</v>
      </c>
      <c r="F297" s="60">
        <v>63.85</v>
      </c>
      <c r="G297" s="60">
        <v>45.88</v>
      </c>
      <c r="H297" s="60">
        <v>45.12</v>
      </c>
      <c r="I297" s="60">
        <v>34.700000000000003</v>
      </c>
      <c r="J297" s="60">
        <v>30.08</v>
      </c>
      <c r="K297" s="60">
        <f t="shared" si="264"/>
        <v>36.633333333333333</v>
      </c>
      <c r="L297" s="60">
        <f t="shared" si="265"/>
        <v>33.804444444444442</v>
      </c>
      <c r="M297" s="60">
        <f t="shared" si="266"/>
        <v>33.505925925925929</v>
      </c>
      <c r="N297" s="60">
        <f t="shared" si="267"/>
        <v>34.647901234567904</v>
      </c>
      <c r="O297" s="60">
        <f t="shared" si="268"/>
        <v>33.986090534979432</v>
      </c>
      <c r="P297" s="60">
        <f t="shared" si="263"/>
        <v>471.40769547325095</v>
      </c>
      <c r="HS297" s="199"/>
      <c r="HT297" s="199"/>
      <c r="HU297" s="199"/>
      <c r="HV297" s="199"/>
      <c r="HW297" s="199"/>
      <c r="HX297" s="199"/>
      <c r="HY297" s="199"/>
      <c r="HZ297" s="199"/>
      <c r="IA297" s="199"/>
      <c r="IB297" s="199"/>
      <c r="IC297" s="199"/>
      <c r="ID297" s="199"/>
      <c r="IE297" s="199"/>
      <c r="IF297" s="199"/>
      <c r="IG297" s="199"/>
      <c r="IH297" s="199"/>
      <c r="II297" s="199"/>
    </row>
    <row r="298" spans="1:243" s="198" customFormat="1" ht="14.25" customHeight="1">
      <c r="A298" s="97" t="s">
        <v>3609</v>
      </c>
      <c r="B298" s="97" t="s">
        <v>3610</v>
      </c>
      <c r="C298" s="100" t="s">
        <v>3437</v>
      </c>
      <c r="D298" s="203">
        <v>17.18</v>
      </c>
      <c r="E298" s="60">
        <v>12.16</v>
      </c>
      <c r="F298" s="60">
        <v>12.35</v>
      </c>
      <c r="G298" s="60">
        <v>7.02</v>
      </c>
      <c r="H298" s="60">
        <v>7.77</v>
      </c>
      <c r="I298" s="60">
        <v>6.89</v>
      </c>
      <c r="J298" s="60">
        <v>5.13</v>
      </c>
      <c r="K298" s="60">
        <f t="shared" si="264"/>
        <v>6.5966666666666667</v>
      </c>
      <c r="L298" s="60">
        <f t="shared" si="265"/>
        <v>6.2055555555555557</v>
      </c>
      <c r="M298" s="60">
        <f t="shared" si="266"/>
        <v>5.9774074074074077</v>
      </c>
      <c r="N298" s="60">
        <f t="shared" si="267"/>
        <v>6.2598765432098773</v>
      </c>
      <c r="O298" s="60">
        <f t="shared" si="268"/>
        <v>6.1476131687242805</v>
      </c>
      <c r="P298" s="60">
        <f t="shared" si="263"/>
        <v>99.687119341563786</v>
      </c>
      <c r="HS298" s="199"/>
      <c r="HT298" s="199"/>
      <c r="HU298" s="199"/>
      <c r="HV298" s="199"/>
      <c r="HW298" s="199"/>
      <c r="HX298" s="199"/>
      <c r="HY298" s="199"/>
      <c r="HZ298" s="199"/>
      <c r="IA298" s="199"/>
      <c r="IB298" s="199"/>
      <c r="IC298" s="199"/>
      <c r="ID298" s="199"/>
      <c r="IE298" s="199"/>
      <c r="IF298" s="199"/>
      <c r="IG298" s="199"/>
      <c r="IH298" s="199"/>
      <c r="II298" s="199"/>
    </row>
    <row r="299" spans="1:243" s="198" customFormat="1" ht="14.25" customHeight="1">
      <c r="A299" s="97" t="s">
        <v>3615</v>
      </c>
      <c r="B299" s="97" t="s">
        <v>3616</v>
      </c>
      <c r="C299" s="100" t="s">
        <v>3508</v>
      </c>
      <c r="D299" s="203">
        <v>33.06</v>
      </c>
      <c r="E299" s="60">
        <v>140.03</v>
      </c>
      <c r="F299" s="60">
        <v>132.69</v>
      </c>
      <c r="G299" s="60">
        <v>133</v>
      </c>
      <c r="H299" s="60">
        <v>117.91</v>
      </c>
      <c r="I299" s="60">
        <v>2.2799999999999998</v>
      </c>
      <c r="J299" s="60">
        <v>3.03</v>
      </c>
      <c r="K299" s="60">
        <f t="shared" si="264"/>
        <v>41.073333333333331</v>
      </c>
      <c r="L299" s="60">
        <f t="shared" si="265"/>
        <v>15.46111111111111</v>
      </c>
      <c r="M299" s="60">
        <f t="shared" si="266"/>
        <v>19.854814814814812</v>
      </c>
      <c r="N299" s="60">
        <f t="shared" si="267"/>
        <v>25.463086419753083</v>
      </c>
      <c r="O299" s="60">
        <f t="shared" si="268"/>
        <v>20.259670781893004</v>
      </c>
      <c r="P299" s="60">
        <f t="shared" si="263"/>
        <v>684.11201646090524</v>
      </c>
      <c r="HS299" s="199"/>
      <c r="HT299" s="199"/>
      <c r="HU299" s="199"/>
      <c r="HV299" s="199"/>
      <c r="HW299" s="199"/>
      <c r="HX299" s="199"/>
      <c r="HY299" s="199"/>
      <c r="HZ299" s="199"/>
      <c r="IA299" s="199"/>
      <c r="IB299" s="199"/>
      <c r="IC299" s="199"/>
      <c r="ID299" s="199"/>
      <c r="IE299" s="199"/>
      <c r="IF299" s="199"/>
      <c r="IG299" s="199"/>
      <c r="IH299" s="199"/>
      <c r="II299" s="199"/>
    </row>
    <row r="300" spans="1:243" s="198" customFormat="1" ht="14.25" customHeight="1">
      <c r="A300" s="97" t="s">
        <v>3617</v>
      </c>
      <c r="B300" s="97" t="s">
        <v>3618</v>
      </c>
      <c r="C300" s="100" t="s">
        <v>3507</v>
      </c>
      <c r="D300" s="203">
        <v>49.93</v>
      </c>
      <c r="E300" s="60">
        <v>34.840000000000003</v>
      </c>
      <c r="F300" s="60">
        <v>32.770000000000003</v>
      </c>
      <c r="G300" s="60">
        <v>20.83</v>
      </c>
      <c r="H300" s="60">
        <v>5.1100000000000003</v>
      </c>
      <c r="I300" s="60">
        <v>1.1499999999999999</v>
      </c>
      <c r="J300" s="60">
        <v>3.06</v>
      </c>
      <c r="K300" s="60">
        <f t="shared" si="264"/>
        <v>3.1066666666666669</v>
      </c>
      <c r="L300" s="60">
        <f t="shared" si="265"/>
        <v>2.4388888888888887</v>
      </c>
      <c r="M300" s="60">
        <f t="shared" si="266"/>
        <v>2.8685185185185187</v>
      </c>
      <c r="N300" s="60">
        <f t="shared" si="267"/>
        <v>2.8046913580246913</v>
      </c>
      <c r="O300" s="60">
        <f t="shared" si="268"/>
        <v>2.7040329218106991</v>
      </c>
      <c r="P300" s="60">
        <f t="shared" si="263"/>
        <v>161.61279835390948</v>
      </c>
      <c r="HS300" s="199"/>
      <c r="HT300" s="199"/>
      <c r="HU300" s="199"/>
      <c r="HV300" s="199"/>
      <c r="HW300" s="199"/>
      <c r="HX300" s="199"/>
      <c r="HY300" s="199"/>
      <c r="HZ300" s="199"/>
      <c r="IA300" s="199"/>
      <c r="IB300" s="199"/>
      <c r="IC300" s="199"/>
      <c r="ID300" s="199"/>
      <c r="IE300" s="199"/>
      <c r="IF300" s="199"/>
      <c r="IG300" s="199"/>
      <c r="IH300" s="199"/>
      <c r="II300" s="199"/>
    </row>
    <row r="301" spans="1:243" s="198" customFormat="1" ht="14.25" customHeight="1">
      <c r="A301" s="97" t="s">
        <v>3673</v>
      </c>
      <c r="B301" s="97" t="s">
        <v>3674</v>
      </c>
      <c r="C301" s="100" t="s">
        <v>3159</v>
      </c>
      <c r="D301" s="203">
        <v>225.98</v>
      </c>
      <c r="E301" s="60">
        <v>77.180000000000007</v>
      </c>
      <c r="F301" s="60">
        <v>72.58</v>
      </c>
      <c r="G301" s="60">
        <v>46.14</v>
      </c>
      <c r="H301" s="60">
        <v>11.76</v>
      </c>
      <c r="I301" s="60">
        <v>6.71</v>
      </c>
      <c r="J301" s="60">
        <v>20.91</v>
      </c>
      <c r="K301" s="60">
        <f t="shared" si="264"/>
        <v>13.126666666666665</v>
      </c>
      <c r="L301" s="60">
        <f t="shared" si="265"/>
        <v>13.582222222222223</v>
      </c>
      <c r="M301" s="60">
        <f t="shared" si="266"/>
        <v>15.87296296296296</v>
      </c>
      <c r="N301" s="60">
        <f t="shared" si="267"/>
        <v>14.193950617283948</v>
      </c>
      <c r="O301" s="60">
        <f t="shared" si="268"/>
        <v>14.549711934156377</v>
      </c>
      <c r="P301" s="60">
        <f t="shared" si="263"/>
        <v>532.58551440329211</v>
      </c>
      <c r="HS301" s="199"/>
      <c r="HT301" s="199"/>
      <c r="HU301" s="199"/>
      <c r="HV301" s="199"/>
      <c r="HW301" s="199"/>
      <c r="HX301" s="199"/>
      <c r="HY301" s="199"/>
      <c r="HZ301" s="199"/>
      <c r="IA301" s="199"/>
      <c r="IB301" s="199"/>
      <c r="IC301" s="199"/>
      <c r="ID301" s="199"/>
      <c r="IE301" s="199"/>
      <c r="IF301" s="199"/>
      <c r="IG301" s="199"/>
      <c r="IH301" s="199"/>
      <c r="II301" s="199"/>
    </row>
    <row r="302" spans="1:243" s="198" customFormat="1" ht="14.25" customHeight="1">
      <c r="A302" s="97" t="s">
        <v>3675</v>
      </c>
      <c r="B302" s="97" t="s">
        <v>3676</v>
      </c>
      <c r="C302" s="100" t="s">
        <v>3504</v>
      </c>
      <c r="D302" s="203">
        <v>39.11</v>
      </c>
      <c r="E302" s="60">
        <v>152.88</v>
      </c>
      <c r="F302" s="60">
        <v>144.86000000000001</v>
      </c>
      <c r="G302" s="60">
        <v>145.21</v>
      </c>
      <c r="H302" s="60">
        <v>128.65</v>
      </c>
      <c r="I302" s="60">
        <v>104.99</v>
      </c>
      <c r="J302" s="60">
        <v>104.82</v>
      </c>
      <c r="K302" s="60">
        <f t="shared" si="264"/>
        <v>112.82</v>
      </c>
      <c r="L302" s="60">
        <f t="shared" si="265"/>
        <v>107.54333333333334</v>
      </c>
      <c r="M302" s="60">
        <f t="shared" si="266"/>
        <v>108.39444444444445</v>
      </c>
      <c r="N302" s="60">
        <f t="shared" si="267"/>
        <v>109.58592592592593</v>
      </c>
      <c r="O302" s="60">
        <f t="shared" si="268"/>
        <v>108.50790123456791</v>
      </c>
      <c r="P302" s="60">
        <f t="shared" si="263"/>
        <v>1367.3716049382715</v>
      </c>
      <c r="HS302" s="199"/>
      <c r="HT302" s="199"/>
      <c r="HU302" s="199"/>
      <c r="HV302" s="199"/>
      <c r="HW302" s="199"/>
      <c r="HX302" s="199"/>
      <c r="HY302" s="199"/>
      <c r="HZ302" s="199"/>
      <c r="IA302" s="199"/>
      <c r="IB302" s="199"/>
      <c r="IC302" s="199"/>
      <c r="ID302" s="199"/>
      <c r="IE302" s="199"/>
      <c r="IF302" s="199"/>
      <c r="IG302" s="199"/>
      <c r="IH302" s="199"/>
      <c r="II302" s="199"/>
    </row>
    <row r="303" spans="1:243" s="198" customFormat="1" ht="14.25" customHeight="1">
      <c r="A303" s="97" t="s">
        <v>3679</v>
      </c>
      <c r="B303" s="97" t="s">
        <v>3768</v>
      </c>
      <c r="C303" s="100" t="s">
        <v>3769</v>
      </c>
      <c r="D303" s="203"/>
      <c r="E303" s="60"/>
      <c r="F303" s="60"/>
      <c r="G303" s="60"/>
      <c r="H303" s="60"/>
      <c r="I303" s="60"/>
      <c r="J303" s="60">
        <v>2.06</v>
      </c>
      <c r="K303" s="60">
        <f t="shared" si="264"/>
        <v>0.68666666666666665</v>
      </c>
      <c r="L303" s="60">
        <f t="shared" si="265"/>
        <v>0.91555555555555557</v>
      </c>
      <c r="M303" s="60">
        <f t="shared" si="266"/>
        <v>1.2207407407407407</v>
      </c>
      <c r="N303" s="60">
        <f t="shared" si="267"/>
        <v>0.94098765432098774</v>
      </c>
      <c r="O303" s="60">
        <f t="shared" si="268"/>
        <v>1.025761316872428</v>
      </c>
      <c r="P303" s="60">
        <f t="shared" si="263"/>
        <v>6.8497119341563781</v>
      </c>
      <c r="HS303" s="199"/>
      <c r="HT303" s="199"/>
      <c r="HU303" s="199"/>
      <c r="HV303" s="199"/>
      <c r="HW303" s="199"/>
      <c r="HX303" s="199"/>
      <c r="HY303" s="199"/>
      <c r="HZ303" s="199"/>
      <c r="IA303" s="199"/>
      <c r="IB303" s="199"/>
      <c r="IC303" s="199"/>
      <c r="ID303" s="199"/>
      <c r="IE303" s="199"/>
      <c r="IF303" s="199"/>
      <c r="IG303" s="199"/>
      <c r="IH303" s="199"/>
      <c r="II303" s="199"/>
    </row>
    <row r="304" spans="1:243" s="198" customFormat="1" ht="14.25" customHeight="1">
      <c r="A304" s="97" t="s">
        <v>3715</v>
      </c>
      <c r="B304" s="97" t="s">
        <v>3716</v>
      </c>
      <c r="C304" s="100" t="s">
        <v>3505</v>
      </c>
      <c r="D304" s="203"/>
      <c r="E304" s="60"/>
      <c r="F304" s="60"/>
      <c r="G304" s="60">
        <v>37.18</v>
      </c>
      <c r="H304" s="60">
        <v>12.48</v>
      </c>
      <c r="I304" s="60">
        <v>14.23</v>
      </c>
      <c r="J304" s="60">
        <v>9.43</v>
      </c>
      <c r="K304" s="60">
        <f t="shared" si="264"/>
        <v>12.046666666666667</v>
      </c>
      <c r="L304" s="60">
        <f t="shared" si="265"/>
        <v>11.902222222222221</v>
      </c>
      <c r="M304" s="60">
        <f t="shared" si="266"/>
        <v>11.126296296296296</v>
      </c>
      <c r="N304" s="60">
        <f t="shared" si="267"/>
        <v>11.691728395061729</v>
      </c>
      <c r="O304" s="60">
        <f t="shared" si="268"/>
        <v>11.573415637860082</v>
      </c>
      <c r="P304" s="60">
        <f t="shared" si="263"/>
        <v>131.66032921810699</v>
      </c>
      <c r="HS304" s="199"/>
      <c r="HT304" s="199"/>
      <c r="HU304" s="199"/>
      <c r="HV304" s="199"/>
      <c r="HW304" s="199"/>
      <c r="HX304" s="199"/>
      <c r="HY304" s="199"/>
      <c r="HZ304" s="199"/>
      <c r="IA304" s="199"/>
      <c r="IB304" s="199"/>
      <c r="IC304" s="199"/>
      <c r="ID304" s="199"/>
      <c r="IE304" s="199"/>
      <c r="IF304" s="199"/>
      <c r="IG304" s="199"/>
      <c r="IH304" s="199"/>
      <c r="II304" s="199"/>
    </row>
    <row r="305" spans="1:243" s="198" customFormat="1" ht="14.25" customHeight="1">
      <c r="A305" s="97" t="s">
        <v>3717</v>
      </c>
      <c r="B305" s="97" t="s">
        <v>3718</v>
      </c>
      <c r="C305" s="100" t="s">
        <v>3719</v>
      </c>
      <c r="D305" s="203"/>
      <c r="E305" s="60"/>
      <c r="F305" s="60"/>
      <c r="G305" s="60">
        <v>6.89</v>
      </c>
      <c r="H305" s="60"/>
      <c r="I305" s="60">
        <v>117.62</v>
      </c>
      <c r="J305" s="60">
        <v>44.54</v>
      </c>
      <c r="K305" s="60">
        <f t="shared" si="264"/>
        <v>54.053333333333335</v>
      </c>
      <c r="L305" s="60">
        <f t="shared" si="265"/>
        <v>72.071111111111108</v>
      </c>
      <c r="M305" s="60">
        <f t="shared" si="266"/>
        <v>56.88814814814814</v>
      </c>
      <c r="N305" s="60">
        <f t="shared" si="267"/>
        <v>61.00419753086419</v>
      </c>
      <c r="O305" s="60">
        <f t="shared" si="268"/>
        <v>63.321152263374479</v>
      </c>
      <c r="P305" s="60">
        <f t="shared" si="263"/>
        <v>476.3879423868313</v>
      </c>
      <c r="HS305" s="199"/>
      <c r="HT305" s="199"/>
      <c r="HU305" s="199"/>
      <c r="HV305" s="199"/>
      <c r="HW305" s="199"/>
      <c r="HX305" s="199"/>
      <c r="HY305" s="199"/>
      <c r="HZ305" s="199"/>
      <c r="IA305" s="199"/>
      <c r="IB305" s="199"/>
      <c r="IC305" s="199"/>
      <c r="ID305" s="199"/>
      <c r="IE305" s="199"/>
      <c r="IF305" s="199"/>
      <c r="IG305" s="199"/>
      <c r="IH305" s="199"/>
      <c r="II305" s="199"/>
    </row>
    <row r="306" spans="1:243" s="198" customFormat="1" ht="14.25" customHeight="1">
      <c r="A306" s="97" t="s">
        <v>3770</v>
      </c>
      <c r="B306" s="97" t="s">
        <v>3771</v>
      </c>
      <c r="C306" s="100" t="s">
        <v>3765</v>
      </c>
      <c r="D306" s="203"/>
      <c r="E306" s="60"/>
      <c r="F306" s="60"/>
      <c r="G306" s="60"/>
      <c r="H306" s="60"/>
      <c r="I306" s="60"/>
      <c r="J306" s="60">
        <v>28.15</v>
      </c>
      <c r="K306" s="60">
        <f t="shared" si="264"/>
        <v>9.3833333333333329</v>
      </c>
      <c r="L306" s="60">
        <f t="shared" si="265"/>
        <v>12.511111111111111</v>
      </c>
      <c r="M306" s="60">
        <f t="shared" si="266"/>
        <v>16.68148148148148</v>
      </c>
      <c r="N306" s="60">
        <f t="shared" si="267"/>
        <v>12.858641975308643</v>
      </c>
      <c r="O306" s="60">
        <f t="shared" si="268"/>
        <v>14.017078189300411</v>
      </c>
      <c r="P306" s="60">
        <f t="shared" si="263"/>
        <v>93.60164609053497</v>
      </c>
      <c r="HS306" s="199"/>
      <c r="HT306" s="199"/>
      <c r="HU306" s="199"/>
      <c r="HV306" s="199"/>
      <c r="HW306" s="199"/>
      <c r="HX306" s="199"/>
      <c r="HY306" s="199"/>
      <c r="HZ306" s="199"/>
      <c r="IA306" s="199"/>
      <c r="IB306" s="199"/>
      <c r="IC306" s="199"/>
      <c r="ID306" s="199"/>
      <c r="IE306" s="199"/>
      <c r="IF306" s="199"/>
      <c r="IG306" s="199"/>
      <c r="IH306" s="199"/>
      <c r="II306" s="199"/>
    </row>
    <row r="307" spans="1:243" s="198" customFormat="1" ht="14.25" customHeight="1">
      <c r="A307" s="97" t="s">
        <v>3772</v>
      </c>
      <c r="B307" s="97" t="s">
        <v>3773</v>
      </c>
      <c r="C307" s="100" t="s">
        <v>3755</v>
      </c>
      <c r="D307" s="203"/>
      <c r="E307" s="60"/>
      <c r="F307" s="60"/>
      <c r="G307" s="60"/>
      <c r="H307" s="60"/>
      <c r="I307" s="60"/>
      <c r="J307" s="60">
        <v>5.23</v>
      </c>
      <c r="K307" s="60">
        <f t="shared" si="264"/>
        <v>1.7433333333333334</v>
      </c>
      <c r="L307" s="60">
        <f t="shared" si="265"/>
        <v>2.3244444444444445</v>
      </c>
      <c r="M307" s="60">
        <f t="shared" si="266"/>
        <v>3.0992592592592594</v>
      </c>
      <c r="N307" s="60">
        <f t="shared" si="267"/>
        <v>2.3890123456790122</v>
      </c>
      <c r="O307" s="60">
        <f t="shared" si="268"/>
        <v>2.6042386831275723</v>
      </c>
      <c r="P307" s="60">
        <f t="shared" si="263"/>
        <v>17.39028806584362</v>
      </c>
      <c r="HS307" s="199"/>
      <c r="HT307" s="199"/>
      <c r="HU307" s="199"/>
      <c r="HV307" s="199"/>
      <c r="HW307" s="199"/>
      <c r="HX307" s="199"/>
      <c r="HY307" s="199"/>
      <c r="HZ307" s="199"/>
      <c r="IA307" s="199"/>
      <c r="IB307" s="199"/>
      <c r="IC307" s="199"/>
      <c r="ID307" s="199"/>
      <c r="IE307" s="199"/>
      <c r="IF307" s="199"/>
      <c r="IG307" s="199"/>
      <c r="IH307" s="199"/>
      <c r="II307" s="199"/>
    </row>
    <row r="308" spans="1:243" s="226" customFormat="1" ht="21" customHeight="1">
      <c r="A308" s="222" t="s">
        <v>2500</v>
      </c>
      <c r="B308" s="221" t="s">
        <v>2501</v>
      </c>
      <c r="C308" s="239"/>
      <c r="D308" s="210">
        <f t="shared" ref="D308:I308" si="269">SUM(D309+D311)</f>
        <v>202637.85</v>
      </c>
      <c r="E308" s="210">
        <f t="shared" si="269"/>
        <v>202731.6</v>
      </c>
      <c r="F308" s="210">
        <f t="shared" si="269"/>
        <v>229449.21000000002</v>
      </c>
      <c r="G308" s="210">
        <f t="shared" si="269"/>
        <v>180348.21</v>
      </c>
      <c r="H308" s="210">
        <f t="shared" si="269"/>
        <v>160486.28</v>
      </c>
      <c r="I308" s="210">
        <f t="shared" si="269"/>
        <v>131001.07</v>
      </c>
      <c r="J308" s="210">
        <f t="shared" ref="J308:P308" si="270">SUM(J309+J311)</f>
        <v>131896.88999999998</v>
      </c>
      <c r="K308" s="210">
        <f t="shared" si="270"/>
        <v>141128.08000000002</v>
      </c>
      <c r="L308" s="210">
        <f t="shared" si="270"/>
        <v>134675.34666666665</v>
      </c>
      <c r="M308" s="210">
        <f t="shared" si="270"/>
        <v>135900.10555555558</v>
      </c>
      <c r="N308" s="210">
        <f t="shared" si="270"/>
        <v>137234.51074074075</v>
      </c>
      <c r="O308" s="210">
        <f t="shared" si="270"/>
        <v>135936.65432098767</v>
      </c>
      <c r="P308" s="210">
        <f t="shared" si="270"/>
        <v>1923425.8072839507</v>
      </c>
      <c r="Q308" s="225"/>
      <c r="R308" s="225"/>
      <c r="S308" s="225"/>
      <c r="T308" s="225"/>
      <c r="U308" s="225"/>
      <c r="V308" s="225"/>
      <c r="W308" s="225"/>
      <c r="X308" s="225"/>
      <c r="Y308" s="225"/>
      <c r="Z308" s="225"/>
      <c r="AA308" s="225"/>
      <c r="AB308" s="225"/>
      <c r="AC308" s="225"/>
      <c r="AD308" s="225"/>
      <c r="AE308" s="225"/>
      <c r="AF308" s="225"/>
      <c r="AG308" s="225"/>
      <c r="AH308" s="225"/>
      <c r="AI308" s="225"/>
      <c r="AJ308" s="225"/>
      <c r="AK308" s="225"/>
      <c r="AL308" s="225"/>
      <c r="AM308" s="225"/>
      <c r="AN308" s="225"/>
      <c r="AO308" s="225"/>
      <c r="AP308" s="225"/>
      <c r="AQ308" s="225"/>
      <c r="AR308" s="225"/>
      <c r="AS308" s="225"/>
      <c r="AT308" s="225"/>
      <c r="AU308" s="225"/>
      <c r="AV308" s="225"/>
      <c r="AW308" s="225"/>
      <c r="AX308" s="225"/>
      <c r="AY308" s="225"/>
      <c r="AZ308" s="225"/>
      <c r="BA308" s="225"/>
      <c r="BB308" s="225"/>
      <c r="BC308" s="225"/>
      <c r="BD308" s="225"/>
      <c r="BE308" s="225"/>
      <c r="BF308" s="225"/>
      <c r="BG308" s="225"/>
      <c r="BH308" s="225"/>
      <c r="BI308" s="225"/>
      <c r="BJ308" s="225"/>
      <c r="BK308" s="225"/>
      <c r="BL308" s="225"/>
      <c r="BM308" s="225"/>
      <c r="BN308" s="225"/>
      <c r="BO308" s="225"/>
      <c r="BP308" s="225"/>
      <c r="BQ308" s="225"/>
      <c r="BR308" s="225"/>
      <c r="BS308" s="225"/>
      <c r="BT308" s="225"/>
      <c r="BU308" s="225"/>
      <c r="BV308" s="225"/>
      <c r="BW308" s="225"/>
      <c r="BX308" s="225"/>
      <c r="BY308" s="225"/>
      <c r="BZ308" s="225"/>
      <c r="CA308" s="225"/>
      <c r="CB308" s="225"/>
      <c r="CC308" s="225"/>
      <c r="CD308" s="225"/>
      <c r="CE308" s="225"/>
      <c r="CF308" s="225"/>
      <c r="CG308" s="225"/>
      <c r="CH308" s="225"/>
      <c r="CI308" s="225"/>
      <c r="CJ308" s="225"/>
      <c r="CK308" s="225"/>
      <c r="CL308" s="225"/>
      <c r="CM308" s="225"/>
      <c r="CN308" s="225"/>
      <c r="CO308" s="225"/>
      <c r="CP308" s="225"/>
      <c r="CQ308" s="225"/>
      <c r="CR308" s="225"/>
      <c r="CS308" s="225"/>
      <c r="CT308" s="225"/>
      <c r="CU308" s="225"/>
      <c r="CV308" s="225"/>
      <c r="CW308" s="225"/>
      <c r="CX308" s="225"/>
      <c r="CY308" s="225"/>
      <c r="CZ308" s="225"/>
      <c r="DA308" s="225"/>
      <c r="DB308" s="225"/>
      <c r="DC308" s="225"/>
      <c r="DD308" s="225"/>
      <c r="DE308" s="225"/>
      <c r="DF308" s="225"/>
      <c r="DG308" s="225"/>
      <c r="DH308" s="225"/>
      <c r="DI308" s="225"/>
      <c r="DJ308" s="225"/>
      <c r="DK308" s="225"/>
      <c r="DL308" s="225"/>
      <c r="DM308" s="225"/>
      <c r="DN308" s="225"/>
      <c r="DO308" s="225"/>
      <c r="DP308" s="225"/>
      <c r="DQ308" s="225"/>
      <c r="DR308" s="225"/>
      <c r="DS308" s="225"/>
      <c r="DT308" s="225"/>
      <c r="DU308" s="225"/>
      <c r="DV308" s="225"/>
      <c r="DW308" s="225"/>
      <c r="DX308" s="225"/>
      <c r="DY308" s="225"/>
      <c r="DZ308" s="225"/>
      <c r="EA308" s="225"/>
      <c r="EB308" s="225"/>
      <c r="EC308" s="225"/>
      <c r="ED308" s="225"/>
      <c r="EE308" s="225"/>
      <c r="EF308" s="225"/>
      <c r="EG308" s="225"/>
      <c r="EH308" s="225"/>
      <c r="EI308" s="225"/>
      <c r="EJ308" s="225"/>
      <c r="EK308" s="225"/>
      <c r="EL308" s="225"/>
      <c r="EM308" s="225"/>
      <c r="EN308" s="225"/>
      <c r="EO308" s="225"/>
      <c r="EP308" s="225"/>
      <c r="EQ308" s="225"/>
      <c r="ER308" s="225"/>
      <c r="ES308" s="225"/>
      <c r="ET308" s="225"/>
      <c r="EU308" s="225"/>
      <c r="EV308" s="225"/>
      <c r="EW308" s="225"/>
      <c r="EX308" s="225"/>
      <c r="EY308" s="225"/>
      <c r="EZ308" s="225"/>
      <c r="FA308" s="225"/>
      <c r="FB308" s="225"/>
      <c r="FC308" s="225"/>
      <c r="FD308" s="225"/>
      <c r="FE308" s="225"/>
      <c r="FF308" s="225"/>
      <c r="FG308" s="225"/>
      <c r="FH308" s="225"/>
      <c r="FI308" s="225"/>
      <c r="FJ308" s="225"/>
      <c r="FK308" s="225"/>
      <c r="FL308" s="225"/>
      <c r="FM308" s="225"/>
      <c r="FN308" s="225"/>
      <c r="FO308" s="225"/>
      <c r="FP308" s="225"/>
      <c r="FQ308" s="225"/>
      <c r="FR308" s="225"/>
      <c r="FS308" s="225"/>
      <c r="FT308" s="225"/>
      <c r="FU308" s="225"/>
      <c r="FV308" s="225"/>
      <c r="FW308" s="225"/>
      <c r="FX308" s="225"/>
      <c r="FY308" s="225"/>
      <c r="FZ308" s="225"/>
      <c r="GA308" s="225"/>
      <c r="GB308" s="225"/>
      <c r="GC308" s="225"/>
      <c r="GD308" s="225"/>
      <c r="GE308" s="225"/>
      <c r="GF308" s="225"/>
      <c r="GG308" s="225"/>
      <c r="GH308" s="225"/>
      <c r="GI308" s="225"/>
      <c r="GJ308" s="225"/>
      <c r="GK308" s="225"/>
      <c r="GL308" s="225"/>
      <c r="GM308" s="225"/>
      <c r="GN308" s="225"/>
      <c r="GO308" s="225"/>
      <c r="GP308" s="225"/>
      <c r="GQ308" s="225"/>
      <c r="GR308" s="225"/>
      <c r="GS308" s="225"/>
      <c r="GT308" s="225"/>
      <c r="GU308" s="225"/>
      <c r="GV308" s="225"/>
      <c r="GW308" s="225"/>
      <c r="GX308" s="225"/>
      <c r="GY308" s="225"/>
      <c r="GZ308" s="225"/>
      <c r="HA308" s="225"/>
      <c r="HB308" s="225"/>
      <c r="HC308" s="225"/>
      <c r="HD308" s="225"/>
      <c r="HE308" s="225"/>
      <c r="HF308" s="225"/>
      <c r="HG308" s="225"/>
      <c r="HH308" s="225"/>
      <c r="HI308" s="225"/>
      <c r="HJ308" s="225"/>
      <c r="HK308" s="225"/>
      <c r="HL308" s="225"/>
      <c r="HM308" s="225"/>
      <c r="HN308" s="225"/>
      <c r="HO308" s="225"/>
      <c r="HP308" s="225"/>
      <c r="HQ308" s="225"/>
      <c r="HR308" s="225"/>
    </row>
    <row r="309" spans="1:243" s="240" customFormat="1" ht="25.5" customHeight="1">
      <c r="A309" s="222" t="s">
        <v>2502</v>
      </c>
      <c r="B309" s="221" t="s">
        <v>2503</v>
      </c>
      <c r="C309" s="239"/>
      <c r="D309" s="210">
        <f t="shared" ref="D309:P309" si="271">SUM(D310)</f>
        <v>0</v>
      </c>
      <c r="E309" s="210">
        <f t="shared" si="271"/>
        <v>0</v>
      </c>
      <c r="F309" s="210">
        <f t="shared" si="271"/>
        <v>0</v>
      </c>
      <c r="G309" s="210">
        <f t="shared" si="271"/>
        <v>0</v>
      </c>
      <c r="H309" s="210">
        <f t="shared" si="271"/>
        <v>0</v>
      </c>
      <c r="I309" s="210">
        <f t="shared" si="271"/>
        <v>0</v>
      </c>
      <c r="J309" s="210">
        <f t="shared" si="271"/>
        <v>0</v>
      </c>
      <c r="K309" s="210">
        <f t="shared" si="271"/>
        <v>0</v>
      </c>
      <c r="L309" s="210">
        <f t="shared" si="271"/>
        <v>0</v>
      </c>
      <c r="M309" s="210">
        <f t="shared" si="271"/>
        <v>0</v>
      </c>
      <c r="N309" s="210">
        <f t="shared" si="271"/>
        <v>0</v>
      </c>
      <c r="O309" s="210">
        <f t="shared" si="271"/>
        <v>0</v>
      </c>
      <c r="P309" s="210">
        <f t="shared" si="271"/>
        <v>0</v>
      </c>
      <c r="HS309" s="226"/>
      <c r="HT309" s="226"/>
      <c r="HU309" s="226"/>
      <c r="HV309" s="226"/>
      <c r="HW309" s="226"/>
      <c r="HX309" s="226"/>
      <c r="HY309" s="226"/>
      <c r="HZ309" s="226"/>
      <c r="IA309" s="226"/>
      <c r="IB309" s="226"/>
      <c r="IC309" s="226"/>
      <c r="ID309" s="226"/>
      <c r="IE309" s="226"/>
      <c r="IF309" s="226"/>
      <c r="IG309" s="226"/>
      <c r="IH309" s="226"/>
      <c r="II309" s="226"/>
    </row>
    <row r="310" spans="1:243" s="138" customFormat="1" ht="18" customHeight="1">
      <c r="A310" s="97" t="s">
        <v>2504</v>
      </c>
      <c r="B310" s="117" t="s">
        <v>2505</v>
      </c>
      <c r="C310" s="136" t="s">
        <v>29</v>
      </c>
      <c r="D310" s="60">
        <v>0</v>
      </c>
      <c r="E310" s="60">
        <v>0</v>
      </c>
      <c r="F310" s="60"/>
      <c r="G310" s="60">
        <v>0</v>
      </c>
      <c r="H310" s="60"/>
      <c r="I310" s="60"/>
      <c r="J310" s="60"/>
      <c r="K310" s="60"/>
      <c r="L310" s="60"/>
      <c r="M310" s="60"/>
      <c r="N310" s="60"/>
      <c r="O310" s="60"/>
      <c r="P310" s="60">
        <f t="shared" ref="P310" si="272">SUM(D310:O310)</f>
        <v>0</v>
      </c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40"/>
      <c r="AM310" s="140"/>
      <c r="AN310" s="140"/>
      <c r="AO310" s="140"/>
      <c r="AP310" s="140"/>
      <c r="AQ310" s="140"/>
      <c r="AR310" s="140"/>
      <c r="AS310" s="140"/>
      <c r="AT310" s="140"/>
      <c r="AU310" s="140"/>
      <c r="AV310" s="140"/>
      <c r="AW310" s="140"/>
      <c r="AX310" s="140"/>
      <c r="AY310" s="140"/>
      <c r="AZ310" s="140"/>
      <c r="BA310" s="140"/>
      <c r="BB310" s="140"/>
      <c r="BC310" s="140"/>
      <c r="BD310" s="140"/>
      <c r="BE310" s="140"/>
      <c r="BF310" s="140"/>
      <c r="BG310" s="140"/>
      <c r="BH310" s="140"/>
      <c r="BI310" s="140"/>
      <c r="BJ310" s="140"/>
      <c r="BK310" s="140"/>
      <c r="BL310" s="140"/>
      <c r="BM310" s="140"/>
      <c r="BN310" s="140"/>
      <c r="BO310" s="140"/>
      <c r="BP310" s="140"/>
      <c r="BQ310" s="140"/>
      <c r="BR310" s="140"/>
      <c r="BS310" s="140"/>
      <c r="BT310" s="140"/>
      <c r="BU310" s="140"/>
      <c r="BV310" s="140"/>
      <c r="BW310" s="140"/>
      <c r="BX310" s="140"/>
      <c r="BY310" s="140"/>
      <c r="BZ310" s="140"/>
      <c r="CA310" s="140"/>
      <c r="CB310" s="140"/>
      <c r="CC310" s="140"/>
      <c r="CD310" s="140"/>
      <c r="CE310" s="140"/>
      <c r="CF310" s="140"/>
      <c r="CG310" s="140"/>
      <c r="CH310" s="140"/>
      <c r="CI310" s="140"/>
      <c r="CJ310" s="140"/>
      <c r="CK310" s="140"/>
      <c r="CL310" s="140"/>
      <c r="CM310" s="140"/>
      <c r="CN310" s="140"/>
      <c r="CO310" s="140"/>
      <c r="CP310" s="140"/>
      <c r="CQ310" s="140"/>
      <c r="CR310" s="140"/>
      <c r="CS310" s="140"/>
      <c r="CT310" s="140"/>
      <c r="CU310" s="140"/>
      <c r="CV310" s="140"/>
      <c r="CW310" s="140"/>
      <c r="CX310" s="140"/>
      <c r="CY310" s="140"/>
      <c r="CZ310" s="140"/>
      <c r="DA310" s="140"/>
      <c r="DB310" s="140"/>
      <c r="DC310" s="140"/>
      <c r="DD310" s="140"/>
      <c r="DE310" s="140"/>
      <c r="DF310" s="140"/>
      <c r="DG310" s="140"/>
      <c r="DH310" s="140"/>
      <c r="DI310" s="140"/>
      <c r="DJ310" s="140"/>
      <c r="DK310" s="140"/>
      <c r="DL310" s="140"/>
      <c r="DM310" s="140"/>
      <c r="DN310" s="140"/>
      <c r="DO310" s="140"/>
      <c r="DP310" s="140"/>
      <c r="DQ310" s="140"/>
      <c r="DR310" s="140"/>
      <c r="DS310" s="140"/>
      <c r="DT310" s="140"/>
      <c r="DU310" s="140"/>
      <c r="DV310" s="140"/>
      <c r="DW310" s="140"/>
      <c r="DX310" s="140"/>
      <c r="DY310" s="140"/>
      <c r="DZ310" s="140"/>
      <c r="EA310" s="140"/>
      <c r="EB310" s="140"/>
      <c r="EC310" s="140"/>
      <c r="ED310" s="140"/>
      <c r="EE310" s="140"/>
      <c r="EF310" s="140"/>
      <c r="EG310" s="140"/>
      <c r="EH310" s="140"/>
      <c r="EI310" s="140"/>
      <c r="EJ310" s="140"/>
      <c r="EK310" s="140"/>
      <c r="EL310" s="140"/>
      <c r="EM310" s="140"/>
      <c r="EN310" s="140"/>
      <c r="EO310" s="140"/>
      <c r="EP310" s="140"/>
      <c r="EQ310" s="140"/>
      <c r="ER310" s="140"/>
      <c r="ES310" s="140"/>
      <c r="ET310" s="140"/>
      <c r="EU310" s="140"/>
      <c r="EV310" s="140"/>
      <c r="EW310" s="140"/>
      <c r="EX310" s="140"/>
      <c r="EY310" s="140"/>
      <c r="EZ310" s="140"/>
      <c r="FA310" s="140"/>
      <c r="FB310" s="140"/>
      <c r="FC310" s="140"/>
      <c r="FD310" s="140"/>
      <c r="FE310" s="140"/>
      <c r="FF310" s="140"/>
      <c r="FG310" s="140"/>
      <c r="FH310" s="140"/>
      <c r="FI310" s="140"/>
      <c r="FJ310" s="140"/>
      <c r="FK310" s="140"/>
      <c r="FL310" s="140"/>
      <c r="FM310" s="140"/>
      <c r="FN310" s="140"/>
      <c r="FO310" s="140"/>
      <c r="FP310" s="140"/>
      <c r="FQ310" s="140"/>
      <c r="FR310" s="140"/>
      <c r="FS310" s="140"/>
      <c r="FT310" s="140"/>
      <c r="FU310" s="140"/>
      <c r="FV310" s="140"/>
      <c r="FW310" s="140"/>
      <c r="FX310" s="140"/>
      <c r="FY310" s="140"/>
      <c r="FZ310" s="140"/>
      <c r="GA310" s="140"/>
      <c r="GB310" s="140"/>
      <c r="GC310" s="140"/>
      <c r="GD310" s="140"/>
      <c r="GE310" s="140"/>
      <c r="GF310" s="140"/>
      <c r="GG310" s="140"/>
      <c r="GH310" s="140"/>
      <c r="GI310" s="140"/>
      <c r="GJ310" s="140"/>
      <c r="GK310" s="140"/>
      <c r="GL310" s="140"/>
      <c r="GM310" s="140"/>
      <c r="GN310" s="140"/>
      <c r="GO310" s="140"/>
      <c r="GP310" s="140"/>
      <c r="GQ310" s="140"/>
      <c r="GR310" s="140"/>
      <c r="GS310" s="140"/>
      <c r="GT310" s="140"/>
      <c r="GU310" s="140"/>
      <c r="GV310" s="140"/>
      <c r="GW310" s="140"/>
      <c r="GX310" s="140"/>
      <c r="GY310" s="140"/>
      <c r="GZ310" s="140"/>
      <c r="HA310" s="140"/>
      <c r="HB310" s="140"/>
      <c r="HC310" s="140"/>
      <c r="HD310" s="140"/>
      <c r="HE310" s="140"/>
      <c r="HF310" s="140"/>
      <c r="HG310" s="140"/>
      <c r="HH310" s="140"/>
      <c r="HI310" s="140"/>
      <c r="HJ310" s="140"/>
      <c r="HK310" s="140"/>
      <c r="HL310" s="140"/>
      <c r="HM310" s="140"/>
      <c r="HN310" s="140"/>
      <c r="HO310" s="140"/>
      <c r="HP310" s="140"/>
      <c r="HQ310" s="140"/>
      <c r="HR310" s="140"/>
    </row>
    <row r="311" spans="1:243" s="191" customFormat="1" ht="25.5" customHeight="1">
      <c r="A311" s="189" t="s">
        <v>2506</v>
      </c>
      <c r="B311" s="190" t="s">
        <v>2507</v>
      </c>
      <c r="C311" s="136"/>
      <c r="D311" s="58">
        <f t="shared" ref="D311:P311" si="273">SUM(D312:D313)</f>
        <v>202637.85</v>
      </c>
      <c r="E311" s="58">
        <f t="shared" si="273"/>
        <v>202731.6</v>
      </c>
      <c r="F311" s="58">
        <f t="shared" si="273"/>
        <v>229449.21000000002</v>
      </c>
      <c r="G311" s="58">
        <f t="shared" si="273"/>
        <v>180348.21</v>
      </c>
      <c r="H311" s="58">
        <f t="shared" si="273"/>
        <v>160486.28</v>
      </c>
      <c r="I311" s="58">
        <f t="shared" si="273"/>
        <v>131001.07</v>
      </c>
      <c r="J311" s="58">
        <f t="shared" si="273"/>
        <v>131896.88999999998</v>
      </c>
      <c r="K311" s="58">
        <f t="shared" si="273"/>
        <v>141128.08000000002</v>
      </c>
      <c r="L311" s="58">
        <f t="shared" si="273"/>
        <v>134675.34666666665</v>
      </c>
      <c r="M311" s="58">
        <f t="shared" si="273"/>
        <v>135900.10555555558</v>
      </c>
      <c r="N311" s="58">
        <f t="shared" si="273"/>
        <v>137234.51074074075</v>
      </c>
      <c r="O311" s="58">
        <f t="shared" si="273"/>
        <v>135936.65432098767</v>
      </c>
      <c r="P311" s="58">
        <f t="shared" si="273"/>
        <v>1923425.8072839507</v>
      </c>
      <c r="HS311" s="108"/>
      <c r="HT311" s="108"/>
      <c r="HU311" s="108"/>
      <c r="HV311" s="108"/>
      <c r="HW311" s="108"/>
      <c r="HX311" s="108"/>
      <c r="HY311" s="108"/>
      <c r="HZ311" s="108"/>
      <c r="IA311" s="108"/>
      <c r="IB311" s="108"/>
      <c r="IC311" s="108"/>
      <c r="ID311" s="108"/>
      <c r="IE311" s="108"/>
      <c r="IF311" s="108"/>
      <c r="IG311" s="108"/>
      <c r="IH311" s="108"/>
      <c r="II311" s="108"/>
    </row>
    <row r="312" spans="1:243" s="138" customFormat="1">
      <c r="A312" s="97" t="s">
        <v>2508</v>
      </c>
      <c r="B312" s="117" t="s">
        <v>702</v>
      </c>
      <c r="C312" s="136" t="s">
        <v>29</v>
      </c>
      <c r="D312" s="60">
        <v>200486.97</v>
      </c>
      <c r="E312" s="60">
        <v>200984.47</v>
      </c>
      <c r="F312" s="60">
        <v>227087.42</v>
      </c>
      <c r="G312" s="60">
        <v>178499.72</v>
      </c>
      <c r="H312" s="60">
        <v>158855.22</v>
      </c>
      <c r="I312" s="60">
        <v>129696.94</v>
      </c>
      <c r="J312" s="60">
        <v>130573.59</v>
      </c>
      <c r="K312" s="60">
        <f t="shared" ref="K312" si="274">SUM(H312:J312)/3</f>
        <v>139708.58333333334</v>
      </c>
      <c r="L312" s="60">
        <f t="shared" ref="L312" si="275">SUM(I312:K312)/3</f>
        <v>133326.3711111111</v>
      </c>
      <c r="M312" s="60">
        <f t="shared" ref="M312" si="276">SUM(J312:L312)/3</f>
        <v>134536.1814814815</v>
      </c>
      <c r="N312" s="60">
        <f t="shared" ref="N312" si="277">SUM(K312:M312)/3</f>
        <v>135857.04530864197</v>
      </c>
      <c r="O312" s="60">
        <f t="shared" ref="O312" si="278">SUM(L312:N312)/3</f>
        <v>134573.19930041154</v>
      </c>
      <c r="P312" s="60">
        <f>SUM(D312:O312)</f>
        <v>1904185.7105349796</v>
      </c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40"/>
      <c r="AD312" s="140"/>
      <c r="AE312" s="140"/>
      <c r="AF312" s="140"/>
      <c r="AG312" s="140"/>
      <c r="AH312" s="140"/>
      <c r="AI312" s="140"/>
      <c r="AJ312" s="140"/>
      <c r="AK312" s="140"/>
      <c r="AL312" s="140"/>
      <c r="AM312" s="140"/>
      <c r="AN312" s="140"/>
      <c r="AO312" s="140"/>
      <c r="AP312" s="140"/>
      <c r="AQ312" s="140"/>
      <c r="AR312" s="140"/>
      <c r="AS312" s="140"/>
      <c r="AT312" s="140"/>
      <c r="AU312" s="140"/>
      <c r="AV312" s="140"/>
      <c r="AW312" s="140"/>
      <c r="AX312" s="140"/>
      <c r="AY312" s="140"/>
      <c r="AZ312" s="140"/>
      <c r="BA312" s="140"/>
      <c r="BB312" s="140"/>
      <c r="BC312" s="140"/>
      <c r="BD312" s="140"/>
      <c r="BE312" s="140"/>
      <c r="BF312" s="140"/>
      <c r="BG312" s="140"/>
      <c r="BH312" s="140"/>
      <c r="BI312" s="140"/>
      <c r="BJ312" s="140"/>
      <c r="BK312" s="140"/>
      <c r="BL312" s="140"/>
      <c r="BM312" s="140"/>
      <c r="BN312" s="140"/>
      <c r="BO312" s="140"/>
      <c r="BP312" s="140"/>
      <c r="BQ312" s="140"/>
      <c r="BR312" s="140"/>
      <c r="BS312" s="140"/>
      <c r="BT312" s="140"/>
      <c r="BU312" s="140"/>
      <c r="BV312" s="140"/>
      <c r="BW312" s="140"/>
      <c r="BX312" s="140"/>
      <c r="BY312" s="140"/>
      <c r="BZ312" s="140"/>
      <c r="CA312" s="140"/>
      <c r="CB312" s="140"/>
      <c r="CC312" s="140"/>
      <c r="CD312" s="140"/>
      <c r="CE312" s="140"/>
      <c r="CF312" s="140"/>
      <c r="CG312" s="140"/>
      <c r="CH312" s="140"/>
      <c r="CI312" s="140"/>
      <c r="CJ312" s="140"/>
      <c r="CK312" s="140"/>
      <c r="CL312" s="140"/>
      <c r="CM312" s="140"/>
      <c r="CN312" s="140"/>
      <c r="CO312" s="140"/>
      <c r="CP312" s="140"/>
      <c r="CQ312" s="140"/>
      <c r="CR312" s="140"/>
      <c r="CS312" s="140"/>
      <c r="CT312" s="140"/>
      <c r="CU312" s="140"/>
      <c r="CV312" s="140"/>
      <c r="CW312" s="140"/>
      <c r="CX312" s="140"/>
      <c r="CY312" s="140"/>
      <c r="CZ312" s="140"/>
      <c r="DA312" s="140"/>
      <c r="DB312" s="140"/>
      <c r="DC312" s="140"/>
      <c r="DD312" s="140"/>
      <c r="DE312" s="140"/>
      <c r="DF312" s="140"/>
      <c r="DG312" s="140"/>
      <c r="DH312" s="140"/>
      <c r="DI312" s="140"/>
      <c r="DJ312" s="140"/>
      <c r="DK312" s="140"/>
      <c r="DL312" s="140"/>
      <c r="DM312" s="140"/>
      <c r="DN312" s="140"/>
      <c r="DO312" s="140"/>
      <c r="DP312" s="140"/>
      <c r="DQ312" s="140"/>
      <c r="DR312" s="140"/>
      <c r="DS312" s="140"/>
      <c r="DT312" s="140"/>
      <c r="DU312" s="140"/>
      <c r="DV312" s="140"/>
      <c r="DW312" s="140"/>
      <c r="DX312" s="140"/>
      <c r="DY312" s="140"/>
      <c r="DZ312" s="140"/>
      <c r="EA312" s="140"/>
      <c r="EB312" s="140"/>
      <c r="EC312" s="140"/>
      <c r="ED312" s="140"/>
      <c r="EE312" s="140"/>
      <c r="EF312" s="140"/>
      <c r="EG312" s="140"/>
      <c r="EH312" s="140"/>
      <c r="EI312" s="140"/>
      <c r="EJ312" s="140"/>
      <c r="EK312" s="140"/>
      <c r="EL312" s="140"/>
      <c r="EM312" s="140"/>
      <c r="EN312" s="140"/>
      <c r="EO312" s="140"/>
      <c r="EP312" s="140"/>
      <c r="EQ312" s="140"/>
      <c r="ER312" s="140"/>
      <c r="ES312" s="140"/>
      <c r="ET312" s="140"/>
      <c r="EU312" s="140"/>
      <c r="EV312" s="140"/>
      <c r="EW312" s="140"/>
      <c r="EX312" s="140"/>
      <c r="EY312" s="140"/>
      <c r="EZ312" s="140"/>
      <c r="FA312" s="140"/>
      <c r="FB312" s="140"/>
      <c r="FC312" s="140"/>
      <c r="FD312" s="140"/>
      <c r="FE312" s="140"/>
      <c r="FF312" s="140"/>
      <c r="FG312" s="140"/>
      <c r="FH312" s="140"/>
      <c r="FI312" s="140"/>
      <c r="FJ312" s="140"/>
      <c r="FK312" s="140"/>
      <c r="FL312" s="140"/>
      <c r="FM312" s="140"/>
      <c r="FN312" s="140"/>
      <c r="FO312" s="140"/>
      <c r="FP312" s="140"/>
      <c r="FQ312" s="140"/>
      <c r="FR312" s="140"/>
      <c r="FS312" s="140"/>
      <c r="FT312" s="140"/>
      <c r="FU312" s="140"/>
      <c r="FV312" s="140"/>
      <c r="FW312" s="140"/>
      <c r="FX312" s="140"/>
      <c r="FY312" s="140"/>
      <c r="FZ312" s="140"/>
      <c r="GA312" s="140"/>
      <c r="GB312" s="140"/>
      <c r="GC312" s="140"/>
      <c r="GD312" s="140"/>
      <c r="GE312" s="140"/>
      <c r="GF312" s="140"/>
      <c r="GG312" s="140"/>
      <c r="GH312" s="140"/>
      <c r="GI312" s="140"/>
      <c r="GJ312" s="140"/>
      <c r="GK312" s="140"/>
      <c r="GL312" s="140"/>
      <c r="GM312" s="140"/>
      <c r="GN312" s="140"/>
      <c r="GO312" s="140"/>
      <c r="GP312" s="140"/>
      <c r="GQ312" s="140"/>
      <c r="GR312" s="140"/>
      <c r="GS312" s="140"/>
      <c r="GT312" s="140"/>
      <c r="GU312" s="140"/>
      <c r="GV312" s="140"/>
      <c r="GW312" s="140"/>
      <c r="GX312" s="140"/>
      <c r="GY312" s="140"/>
      <c r="GZ312" s="140"/>
      <c r="HA312" s="140"/>
      <c r="HB312" s="140"/>
      <c r="HC312" s="140"/>
      <c r="HD312" s="140"/>
      <c r="HE312" s="140"/>
      <c r="HF312" s="140"/>
      <c r="HG312" s="140"/>
      <c r="HH312" s="140"/>
      <c r="HI312" s="140"/>
      <c r="HJ312" s="140"/>
      <c r="HK312" s="140"/>
      <c r="HL312" s="140"/>
      <c r="HM312" s="140"/>
      <c r="HN312" s="140"/>
      <c r="HO312" s="140"/>
      <c r="HP312" s="140"/>
      <c r="HQ312" s="140"/>
      <c r="HR312" s="140"/>
    </row>
    <row r="313" spans="1:243" s="138" customFormat="1">
      <c r="A313" s="97" t="s">
        <v>2509</v>
      </c>
      <c r="B313" s="117" t="s">
        <v>1654</v>
      </c>
      <c r="C313" s="136" t="s">
        <v>29</v>
      </c>
      <c r="D313" s="60">
        <v>2150.88</v>
      </c>
      <c r="E313" s="60">
        <v>1747.13</v>
      </c>
      <c r="F313" s="60">
        <v>2361.79</v>
      </c>
      <c r="G313" s="60">
        <v>1848.49</v>
      </c>
      <c r="H313" s="60">
        <v>1631.06</v>
      </c>
      <c r="I313" s="60">
        <v>1304.1300000000001</v>
      </c>
      <c r="J313" s="60">
        <v>1323.3</v>
      </c>
      <c r="K313" s="60">
        <f t="shared" ref="K313" si="279">SUM(H313:J313)/3</f>
        <v>1419.4966666666667</v>
      </c>
      <c r="L313" s="60">
        <f t="shared" ref="L313" si="280">SUM(I313:K313)/3</f>
        <v>1348.9755555555557</v>
      </c>
      <c r="M313" s="60">
        <f t="shared" ref="M313" si="281">SUM(J313:L313)/3</f>
        <v>1363.924074074074</v>
      </c>
      <c r="N313" s="60">
        <f t="shared" ref="N313" si="282">SUM(K313:M313)/3</f>
        <v>1377.4654320987656</v>
      </c>
      <c r="O313" s="60">
        <f t="shared" ref="O313" si="283">SUM(L313:N313)/3</f>
        <v>1363.4550205761318</v>
      </c>
      <c r="P313" s="60">
        <f>SUM(D313:O313)</f>
        <v>19240.096748971195</v>
      </c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40"/>
      <c r="AD313" s="140"/>
      <c r="AE313" s="140"/>
      <c r="AF313" s="140"/>
      <c r="AG313" s="140"/>
      <c r="AH313" s="140"/>
      <c r="AI313" s="140"/>
      <c r="AJ313" s="140"/>
      <c r="AK313" s="140"/>
      <c r="AL313" s="140"/>
      <c r="AM313" s="140"/>
      <c r="AN313" s="140"/>
      <c r="AO313" s="140"/>
      <c r="AP313" s="140"/>
      <c r="AQ313" s="140"/>
      <c r="AR313" s="140"/>
      <c r="AS313" s="140"/>
      <c r="AT313" s="140"/>
      <c r="AU313" s="140"/>
      <c r="AV313" s="140"/>
      <c r="AW313" s="140"/>
      <c r="AX313" s="140"/>
      <c r="AY313" s="140"/>
      <c r="AZ313" s="140"/>
      <c r="BA313" s="140"/>
      <c r="BB313" s="140"/>
      <c r="BC313" s="140"/>
      <c r="BD313" s="140"/>
      <c r="BE313" s="140"/>
      <c r="BF313" s="140"/>
      <c r="BG313" s="140"/>
      <c r="BH313" s="140"/>
      <c r="BI313" s="140"/>
      <c r="BJ313" s="140"/>
      <c r="BK313" s="140"/>
      <c r="BL313" s="140"/>
      <c r="BM313" s="140"/>
      <c r="BN313" s="140"/>
      <c r="BO313" s="140"/>
      <c r="BP313" s="140"/>
      <c r="BQ313" s="140"/>
      <c r="BR313" s="140"/>
      <c r="BS313" s="140"/>
      <c r="BT313" s="140"/>
      <c r="BU313" s="140"/>
      <c r="BV313" s="140"/>
      <c r="BW313" s="140"/>
      <c r="BX313" s="140"/>
      <c r="BY313" s="140"/>
      <c r="BZ313" s="140"/>
      <c r="CA313" s="140"/>
      <c r="CB313" s="140"/>
      <c r="CC313" s="140"/>
      <c r="CD313" s="140"/>
      <c r="CE313" s="140"/>
      <c r="CF313" s="140"/>
      <c r="CG313" s="140"/>
      <c r="CH313" s="140"/>
      <c r="CI313" s="140"/>
      <c r="CJ313" s="140"/>
      <c r="CK313" s="140"/>
      <c r="CL313" s="140"/>
      <c r="CM313" s="140"/>
      <c r="CN313" s="140"/>
      <c r="CO313" s="140"/>
      <c r="CP313" s="140"/>
      <c r="CQ313" s="140"/>
      <c r="CR313" s="140"/>
      <c r="CS313" s="140"/>
      <c r="CT313" s="140"/>
      <c r="CU313" s="140"/>
      <c r="CV313" s="140"/>
      <c r="CW313" s="140"/>
      <c r="CX313" s="140"/>
      <c r="CY313" s="140"/>
      <c r="CZ313" s="140"/>
      <c r="DA313" s="140"/>
      <c r="DB313" s="140"/>
      <c r="DC313" s="140"/>
      <c r="DD313" s="140"/>
      <c r="DE313" s="140"/>
      <c r="DF313" s="140"/>
      <c r="DG313" s="140"/>
      <c r="DH313" s="140"/>
      <c r="DI313" s="140"/>
      <c r="DJ313" s="140"/>
      <c r="DK313" s="140"/>
      <c r="DL313" s="140"/>
      <c r="DM313" s="140"/>
      <c r="DN313" s="140"/>
      <c r="DO313" s="140"/>
      <c r="DP313" s="140"/>
      <c r="DQ313" s="140"/>
      <c r="DR313" s="140"/>
      <c r="DS313" s="140"/>
      <c r="DT313" s="140"/>
      <c r="DU313" s="140"/>
      <c r="DV313" s="140"/>
      <c r="DW313" s="140"/>
      <c r="DX313" s="140"/>
      <c r="DY313" s="140"/>
      <c r="DZ313" s="140"/>
      <c r="EA313" s="140"/>
      <c r="EB313" s="140"/>
      <c r="EC313" s="140"/>
      <c r="ED313" s="140"/>
      <c r="EE313" s="140"/>
      <c r="EF313" s="140"/>
      <c r="EG313" s="140"/>
      <c r="EH313" s="140"/>
      <c r="EI313" s="140"/>
      <c r="EJ313" s="140"/>
      <c r="EK313" s="140"/>
      <c r="EL313" s="140"/>
      <c r="EM313" s="140"/>
      <c r="EN313" s="140"/>
      <c r="EO313" s="140"/>
      <c r="EP313" s="140"/>
      <c r="EQ313" s="140"/>
      <c r="ER313" s="140"/>
      <c r="ES313" s="140"/>
      <c r="ET313" s="140"/>
      <c r="EU313" s="140"/>
      <c r="EV313" s="140"/>
      <c r="EW313" s="140"/>
      <c r="EX313" s="140"/>
      <c r="EY313" s="140"/>
      <c r="EZ313" s="140"/>
      <c r="FA313" s="140"/>
      <c r="FB313" s="140"/>
      <c r="FC313" s="140"/>
      <c r="FD313" s="140"/>
      <c r="FE313" s="140"/>
      <c r="FF313" s="140"/>
      <c r="FG313" s="140"/>
      <c r="FH313" s="140"/>
      <c r="FI313" s="140"/>
      <c r="FJ313" s="140"/>
      <c r="FK313" s="140"/>
      <c r="FL313" s="140"/>
      <c r="FM313" s="140"/>
      <c r="FN313" s="140"/>
      <c r="FO313" s="140"/>
      <c r="FP313" s="140"/>
      <c r="FQ313" s="140"/>
      <c r="FR313" s="140"/>
      <c r="FS313" s="140"/>
      <c r="FT313" s="140"/>
      <c r="FU313" s="140"/>
      <c r="FV313" s="140"/>
      <c r="FW313" s="140"/>
      <c r="FX313" s="140"/>
      <c r="FY313" s="140"/>
      <c r="FZ313" s="140"/>
      <c r="GA313" s="140"/>
      <c r="GB313" s="140"/>
      <c r="GC313" s="140"/>
      <c r="GD313" s="140"/>
      <c r="GE313" s="140"/>
      <c r="GF313" s="140"/>
      <c r="GG313" s="140"/>
      <c r="GH313" s="140"/>
      <c r="GI313" s="140"/>
      <c r="GJ313" s="140"/>
      <c r="GK313" s="140"/>
      <c r="GL313" s="140"/>
      <c r="GM313" s="140"/>
      <c r="GN313" s="140"/>
      <c r="GO313" s="140"/>
      <c r="GP313" s="140"/>
      <c r="GQ313" s="140"/>
      <c r="GR313" s="140"/>
      <c r="GS313" s="140"/>
      <c r="GT313" s="140"/>
      <c r="GU313" s="140"/>
      <c r="GV313" s="140"/>
      <c r="GW313" s="140"/>
      <c r="GX313" s="140"/>
      <c r="GY313" s="140"/>
      <c r="GZ313" s="140"/>
      <c r="HA313" s="140"/>
      <c r="HB313" s="140"/>
      <c r="HC313" s="140"/>
      <c r="HD313" s="140"/>
      <c r="HE313" s="140"/>
      <c r="HF313" s="140"/>
      <c r="HG313" s="140"/>
      <c r="HH313" s="140"/>
      <c r="HI313" s="140"/>
      <c r="HJ313" s="140"/>
      <c r="HK313" s="140"/>
      <c r="HL313" s="140"/>
      <c r="HM313" s="140"/>
      <c r="HN313" s="140"/>
      <c r="HO313" s="140"/>
      <c r="HP313" s="140"/>
      <c r="HQ313" s="140"/>
      <c r="HR313" s="140"/>
    </row>
    <row r="314" spans="1:243" s="20" customFormat="1" ht="18" customHeight="1">
      <c r="A314" s="99" t="s">
        <v>2510</v>
      </c>
      <c r="B314" s="116" t="s">
        <v>2511</v>
      </c>
      <c r="C314" s="136"/>
      <c r="D314" s="58">
        <f t="shared" ref="D314:I314" si="284">D315</f>
        <v>6299519.790000001</v>
      </c>
      <c r="E314" s="58">
        <f t="shared" si="284"/>
        <v>6685349.3700000001</v>
      </c>
      <c r="F314" s="58">
        <f t="shared" si="284"/>
        <v>21799967.200000003</v>
      </c>
      <c r="G314" s="58">
        <f t="shared" si="284"/>
        <v>14994468.109999999</v>
      </c>
      <c r="H314" s="58">
        <f t="shared" si="284"/>
        <v>10618247.57</v>
      </c>
      <c r="I314" s="58">
        <f t="shared" si="284"/>
        <v>9716566.1400000006</v>
      </c>
      <c r="J314" s="58">
        <f t="shared" ref="J314:P314" si="285">J315</f>
        <v>9446723.4499999993</v>
      </c>
      <c r="K314" s="58">
        <f t="shared" si="285"/>
        <v>0</v>
      </c>
      <c r="L314" s="58">
        <f t="shared" si="285"/>
        <v>0</v>
      </c>
      <c r="M314" s="58">
        <f t="shared" si="285"/>
        <v>0</v>
      </c>
      <c r="N314" s="58">
        <f t="shared" si="285"/>
        <v>0</v>
      </c>
      <c r="O314" s="58">
        <f t="shared" si="285"/>
        <v>0</v>
      </c>
      <c r="P314" s="58">
        <f t="shared" si="285"/>
        <v>33298853.420000002</v>
      </c>
      <c r="HS314" s="106"/>
      <c r="HT314" s="106"/>
      <c r="HU314" s="106"/>
      <c r="HV314" s="106"/>
      <c r="HW314" s="106"/>
      <c r="HX314" s="106"/>
      <c r="HY314" s="106"/>
      <c r="HZ314" s="106"/>
      <c r="IA314" s="106"/>
      <c r="IB314" s="106"/>
      <c r="IC314" s="106"/>
      <c r="ID314" s="106"/>
      <c r="IE314" s="106"/>
      <c r="IF314" s="106"/>
      <c r="IG314" s="106"/>
      <c r="IH314" s="106"/>
      <c r="II314" s="106"/>
    </row>
    <row r="315" spans="1:243" s="20" customFormat="1" ht="25.5" customHeight="1">
      <c r="A315" s="99" t="s">
        <v>2512</v>
      </c>
      <c r="B315" s="116" t="s">
        <v>2513</v>
      </c>
      <c r="C315" s="136"/>
      <c r="D315" s="58">
        <f t="shared" ref="D315:I315" si="286">SUM(D316:D320)</f>
        <v>6299519.790000001</v>
      </c>
      <c r="E315" s="58">
        <f t="shared" si="286"/>
        <v>6685349.3700000001</v>
      </c>
      <c r="F315" s="58">
        <f t="shared" si="286"/>
        <v>21799967.200000003</v>
      </c>
      <c r="G315" s="58">
        <f t="shared" si="286"/>
        <v>14994468.109999999</v>
      </c>
      <c r="H315" s="58">
        <f t="shared" si="286"/>
        <v>10618247.57</v>
      </c>
      <c r="I315" s="58">
        <f t="shared" si="286"/>
        <v>9716566.1400000006</v>
      </c>
      <c r="J315" s="58">
        <f t="shared" ref="J315:P315" si="287">SUM(J316:J320)</f>
        <v>9446723.4499999993</v>
      </c>
      <c r="K315" s="58">
        <f t="shared" si="287"/>
        <v>0</v>
      </c>
      <c r="L315" s="58">
        <f t="shared" si="287"/>
        <v>0</v>
      </c>
      <c r="M315" s="58">
        <f t="shared" si="287"/>
        <v>0</v>
      </c>
      <c r="N315" s="58">
        <f t="shared" si="287"/>
        <v>0</v>
      </c>
      <c r="O315" s="58">
        <f t="shared" si="287"/>
        <v>0</v>
      </c>
      <c r="P315" s="58">
        <f t="shared" si="287"/>
        <v>33298853.420000002</v>
      </c>
      <c r="HS315" s="106"/>
      <c r="HT315" s="106"/>
      <c r="HU315" s="106"/>
      <c r="HV315" s="106"/>
      <c r="HW315" s="106"/>
      <c r="HX315" s="106"/>
      <c r="HY315" s="106"/>
      <c r="HZ315" s="106"/>
      <c r="IA315" s="106"/>
      <c r="IB315" s="106"/>
      <c r="IC315" s="106"/>
      <c r="ID315" s="106"/>
      <c r="IE315" s="106"/>
      <c r="IF315" s="106"/>
      <c r="IG315" s="106"/>
      <c r="IH315" s="106"/>
      <c r="II315" s="106"/>
    </row>
    <row r="316" spans="1:243" s="138" customFormat="1">
      <c r="A316" s="97" t="s">
        <v>2514</v>
      </c>
      <c r="B316" s="117" t="s">
        <v>710</v>
      </c>
      <c r="C316" s="136" t="s">
        <v>173</v>
      </c>
      <c r="D316" s="60">
        <v>2535431.79</v>
      </c>
      <c r="E316" s="60">
        <v>2795974.57</v>
      </c>
      <c r="F316" s="60">
        <v>10716796.6</v>
      </c>
      <c r="G316" s="60">
        <v>6377896.8600000003</v>
      </c>
      <c r="H316" s="60">
        <v>4325642.6100000003</v>
      </c>
      <c r="I316" s="60">
        <v>3586031.96</v>
      </c>
      <c r="J316" s="60">
        <v>3735356.11</v>
      </c>
      <c r="K316" s="60"/>
      <c r="L316" s="60"/>
      <c r="M316" s="60"/>
      <c r="N316" s="60"/>
      <c r="O316" s="60"/>
      <c r="P316" s="60">
        <v>14899167.74</v>
      </c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40"/>
      <c r="AC316" s="140"/>
      <c r="AD316" s="140"/>
      <c r="AE316" s="140"/>
      <c r="AF316" s="140"/>
      <c r="AG316" s="140"/>
      <c r="AH316" s="140"/>
      <c r="AI316" s="140"/>
      <c r="AJ316" s="140"/>
      <c r="AK316" s="140"/>
      <c r="AL316" s="140"/>
      <c r="AM316" s="140"/>
      <c r="AN316" s="140"/>
      <c r="AO316" s="140"/>
      <c r="AP316" s="140"/>
      <c r="AQ316" s="140"/>
      <c r="AR316" s="140"/>
      <c r="AS316" s="140"/>
      <c r="AT316" s="140"/>
      <c r="AU316" s="140"/>
      <c r="AV316" s="140"/>
      <c r="AW316" s="140"/>
      <c r="AX316" s="140"/>
      <c r="AY316" s="140"/>
      <c r="AZ316" s="140"/>
      <c r="BA316" s="140"/>
      <c r="BB316" s="140"/>
      <c r="BC316" s="140"/>
      <c r="BD316" s="140"/>
      <c r="BE316" s="140"/>
      <c r="BF316" s="140"/>
      <c r="BG316" s="140"/>
      <c r="BH316" s="140"/>
      <c r="BI316" s="140"/>
      <c r="BJ316" s="140"/>
      <c r="BK316" s="140"/>
      <c r="BL316" s="140"/>
      <c r="BM316" s="140"/>
      <c r="BN316" s="140"/>
      <c r="BO316" s="140"/>
      <c r="BP316" s="140"/>
      <c r="BQ316" s="140"/>
      <c r="BR316" s="140"/>
      <c r="BS316" s="140"/>
      <c r="BT316" s="140"/>
      <c r="BU316" s="140"/>
      <c r="BV316" s="140"/>
      <c r="BW316" s="140"/>
      <c r="BX316" s="140"/>
      <c r="BY316" s="140"/>
      <c r="BZ316" s="140"/>
      <c r="CA316" s="140"/>
      <c r="CB316" s="140"/>
      <c r="CC316" s="140"/>
      <c r="CD316" s="140"/>
      <c r="CE316" s="140"/>
      <c r="CF316" s="140"/>
      <c r="CG316" s="140"/>
      <c r="CH316" s="140"/>
      <c r="CI316" s="140"/>
      <c r="CJ316" s="140"/>
      <c r="CK316" s="140"/>
      <c r="CL316" s="140"/>
      <c r="CM316" s="140"/>
      <c r="CN316" s="140"/>
      <c r="CO316" s="140"/>
      <c r="CP316" s="140"/>
      <c r="CQ316" s="140"/>
      <c r="CR316" s="140"/>
      <c r="CS316" s="140"/>
      <c r="CT316" s="140"/>
      <c r="CU316" s="140"/>
      <c r="CV316" s="140"/>
      <c r="CW316" s="140"/>
      <c r="CX316" s="140"/>
      <c r="CY316" s="140"/>
      <c r="CZ316" s="140"/>
      <c r="DA316" s="140"/>
      <c r="DB316" s="140"/>
      <c r="DC316" s="140"/>
      <c r="DD316" s="140"/>
      <c r="DE316" s="140"/>
      <c r="DF316" s="140"/>
      <c r="DG316" s="140"/>
      <c r="DH316" s="140"/>
      <c r="DI316" s="140"/>
      <c r="DJ316" s="140"/>
      <c r="DK316" s="140"/>
      <c r="DL316" s="140"/>
      <c r="DM316" s="140"/>
      <c r="DN316" s="140"/>
      <c r="DO316" s="140"/>
      <c r="DP316" s="140"/>
      <c r="DQ316" s="140"/>
      <c r="DR316" s="140"/>
      <c r="DS316" s="140"/>
      <c r="DT316" s="140"/>
      <c r="DU316" s="140"/>
      <c r="DV316" s="140"/>
      <c r="DW316" s="140"/>
      <c r="DX316" s="140"/>
      <c r="DY316" s="140"/>
      <c r="DZ316" s="140"/>
      <c r="EA316" s="140"/>
      <c r="EB316" s="140"/>
      <c r="EC316" s="140"/>
      <c r="ED316" s="140"/>
      <c r="EE316" s="140"/>
      <c r="EF316" s="140"/>
      <c r="EG316" s="140"/>
      <c r="EH316" s="140"/>
      <c r="EI316" s="140"/>
      <c r="EJ316" s="140"/>
      <c r="EK316" s="140"/>
      <c r="EL316" s="140"/>
      <c r="EM316" s="140"/>
      <c r="EN316" s="140"/>
      <c r="EO316" s="140"/>
      <c r="EP316" s="140"/>
      <c r="EQ316" s="140"/>
      <c r="ER316" s="140"/>
      <c r="ES316" s="140"/>
      <c r="ET316" s="140"/>
      <c r="EU316" s="140"/>
      <c r="EV316" s="140"/>
      <c r="EW316" s="140"/>
      <c r="EX316" s="140"/>
      <c r="EY316" s="140"/>
      <c r="EZ316" s="140"/>
      <c r="FA316" s="140"/>
      <c r="FB316" s="140"/>
      <c r="FC316" s="140"/>
      <c r="FD316" s="140"/>
      <c r="FE316" s="140"/>
      <c r="FF316" s="140"/>
      <c r="FG316" s="140"/>
      <c r="FH316" s="140"/>
      <c r="FI316" s="140"/>
      <c r="FJ316" s="140"/>
      <c r="FK316" s="140"/>
      <c r="FL316" s="140"/>
      <c r="FM316" s="140"/>
      <c r="FN316" s="140"/>
      <c r="FO316" s="140"/>
      <c r="FP316" s="140"/>
      <c r="FQ316" s="140"/>
      <c r="FR316" s="140"/>
      <c r="FS316" s="140"/>
      <c r="FT316" s="140"/>
      <c r="FU316" s="140"/>
      <c r="FV316" s="140"/>
      <c r="FW316" s="140"/>
      <c r="FX316" s="140"/>
      <c r="FY316" s="140"/>
      <c r="FZ316" s="140"/>
      <c r="GA316" s="140"/>
      <c r="GB316" s="140"/>
      <c r="GC316" s="140"/>
      <c r="GD316" s="140"/>
      <c r="GE316" s="140"/>
      <c r="GF316" s="140"/>
      <c r="GG316" s="140"/>
      <c r="GH316" s="140"/>
      <c r="GI316" s="140"/>
      <c r="GJ316" s="140"/>
      <c r="GK316" s="140"/>
      <c r="GL316" s="140"/>
      <c r="GM316" s="140"/>
      <c r="GN316" s="140"/>
      <c r="GO316" s="140"/>
      <c r="GP316" s="140"/>
      <c r="GQ316" s="140"/>
      <c r="GR316" s="140"/>
      <c r="GS316" s="140"/>
      <c r="GT316" s="140"/>
      <c r="GU316" s="140"/>
      <c r="GV316" s="140"/>
      <c r="GW316" s="140"/>
      <c r="GX316" s="140"/>
      <c r="GY316" s="140"/>
      <c r="GZ316" s="140"/>
      <c r="HA316" s="140"/>
      <c r="HB316" s="140"/>
      <c r="HC316" s="140"/>
      <c r="HD316" s="140"/>
      <c r="HE316" s="140"/>
      <c r="HF316" s="140"/>
      <c r="HG316" s="140"/>
      <c r="HH316" s="140"/>
      <c r="HI316" s="140"/>
      <c r="HJ316" s="140"/>
      <c r="HK316" s="140"/>
      <c r="HL316" s="140"/>
      <c r="HM316" s="140"/>
      <c r="HN316" s="140"/>
      <c r="HO316" s="140"/>
      <c r="HP316" s="140"/>
      <c r="HQ316" s="140"/>
      <c r="HR316" s="140"/>
    </row>
    <row r="317" spans="1:243" s="138" customFormat="1" ht="15" customHeight="1">
      <c r="A317" s="97" t="s">
        <v>2515</v>
      </c>
      <c r="B317" s="117" t="s">
        <v>712</v>
      </c>
      <c r="C317" s="136" t="s">
        <v>173</v>
      </c>
      <c r="D317" s="60">
        <v>11428.87</v>
      </c>
      <c r="E317" s="60">
        <v>20852.259999999998</v>
      </c>
      <c r="F317" s="60">
        <v>66730.080000000002</v>
      </c>
      <c r="G317" s="60">
        <v>41981.51</v>
      </c>
      <c r="H317" s="60">
        <v>26392.89</v>
      </c>
      <c r="I317" s="60">
        <v>15011.12</v>
      </c>
      <c r="J317" s="60">
        <v>17131.580000000002</v>
      </c>
      <c r="K317" s="60"/>
      <c r="L317" s="60"/>
      <c r="M317" s="60"/>
      <c r="N317" s="60"/>
      <c r="O317" s="60"/>
      <c r="P317" s="60">
        <v>132106.60999999999</v>
      </c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40"/>
      <c r="AC317" s="140"/>
      <c r="AD317" s="140"/>
      <c r="AE317" s="140"/>
      <c r="AF317" s="140"/>
      <c r="AG317" s="140"/>
      <c r="AH317" s="140"/>
      <c r="AI317" s="140"/>
      <c r="AJ317" s="140"/>
      <c r="AK317" s="140"/>
      <c r="AL317" s="140"/>
      <c r="AM317" s="140"/>
      <c r="AN317" s="140"/>
      <c r="AO317" s="140"/>
      <c r="AP317" s="140"/>
      <c r="AQ317" s="140"/>
      <c r="AR317" s="140"/>
      <c r="AS317" s="140"/>
      <c r="AT317" s="140"/>
      <c r="AU317" s="140"/>
      <c r="AV317" s="140"/>
      <c r="AW317" s="140"/>
      <c r="AX317" s="140"/>
      <c r="AY317" s="140"/>
      <c r="AZ317" s="140"/>
      <c r="BA317" s="140"/>
      <c r="BB317" s="140"/>
      <c r="BC317" s="140"/>
      <c r="BD317" s="140"/>
      <c r="BE317" s="140"/>
      <c r="BF317" s="140"/>
      <c r="BG317" s="140"/>
      <c r="BH317" s="140"/>
      <c r="BI317" s="140"/>
      <c r="BJ317" s="140"/>
      <c r="BK317" s="140"/>
      <c r="BL317" s="140"/>
      <c r="BM317" s="140"/>
      <c r="BN317" s="140"/>
      <c r="BO317" s="140"/>
      <c r="BP317" s="140"/>
      <c r="BQ317" s="140"/>
      <c r="BR317" s="140"/>
      <c r="BS317" s="140"/>
      <c r="BT317" s="140"/>
      <c r="BU317" s="140"/>
      <c r="BV317" s="140"/>
      <c r="BW317" s="140"/>
      <c r="BX317" s="140"/>
      <c r="BY317" s="140"/>
      <c r="BZ317" s="140"/>
      <c r="CA317" s="140"/>
      <c r="CB317" s="140"/>
      <c r="CC317" s="140"/>
      <c r="CD317" s="140"/>
      <c r="CE317" s="140"/>
      <c r="CF317" s="140"/>
      <c r="CG317" s="140"/>
      <c r="CH317" s="140"/>
      <c r="CI317" s="140"/>
      <c r="CJ317" s="140"/>
      <c r="CK317" s="140"/>
      <c r="CL317" s="140"/>
      <c r="CM317" s="140"/>
      <c r="CN317" s="140"/>
      <c r="CO317" s="140"/>
      <c r="CP317" s="140"/>
      <c r="CQ317" s="140"/>
      <c r="CR317" s="140"/>
      <c r="CS317" s="140"/>
      <c r="CT317" s="140"/>
      <c r="CU317" s="140"/>
      <c r="CV317" s="140"/>
      <c r="CW317" s="140"/>
      <c r="CX317" s="140"/>
      <c r="CY317" s="140"/>
      <c r="CZ317" s="140"/>
      <c r="DA317" s="140"/>
      <c r="DB317" s="140"/>
      <c r="DC317" s="140"/>
      <c r="DD317" s="140"/>
      <c r="DE317" s="140"/>
      <c r="DF317" s="140"/>
      <c r="DG317" s="140"/>
      <c r="DH317" s="140"/>
      <c r="DI317" s="140"/>
      <c r="DJ317" s="140"/>
      <c r="DK317" s="140"/>
      <c r="DL317" s="140"/>
      <c r="DM317" s="140"/>
      <c r="DN317" s="140"/>
      <c r="DO317" s="140"/>
      <c r="DP317" s="140"/>
      <c r="DQ317" s="140"/>
      <c r="DR317" s="140"/>
      <c r="DS317" s="140"/>
      <c r="DT317" s="140"/>
      <c r="DU317" s="140"/>
      <c r="DV317" s="140"/>
      <c r="DW317" s="140"/>
      <c r="DX317" s="140"/>
      <c r="DY317" s="140"/>
      <c r="DZ317" s="140"/>
      <c r="EA317" s="140"/>
      <c r="EB317" s="140"/>
      <c r="EC317" s="140"/>
      <c r="ED317" s="140"/>
      <c r="EE317" s="140"/>
      <c r="EF317" s="140"/>
      <c r="EG317" s="140"/>
      <c r="EH317" s="140"/>
      <c r="EI317" s="140"/>
      <c r="EJ317" s="140"/>
      <c r="EK317" s="140"/>
      <c r="EL317" s="140"/>
      <c r="EM317" s="140"/>
      <c r="EN317" s="140"/>
      <c r="EO317" s="140"/>
      <c r="EP317" s="140"/>
      <c r="EQ317" s="140"/>
      <c r="ER317" s="140"/>
      <c r="ES317" s="140"/>
      <c r="ET317" s="140"/>
      <c r="EU317" s="140"/>
      <c r="EV317" s="140"/>
      <c r="EW317" s="140"/>
      <c r="EX317" s="140"/>
      <c r="EY317" s="140"/>
      <c r="EZ317" s="140"/>
      <c r="FA317" s="140"/>
      <c r="FB317" s="140"/>
      <c r="FC317" s="140"/>
      <c r="FD317" s="140"/>
      <c r="FE317" s="140"/>
      <c r="FF317" s="140"/>
      <c r="FG317" s="140"/>
      <c r="FH317" s="140"/>
      <c r="FI317" s="140"/>
      <c r="FJ317" s="140"/>
      <c r="FK317" s="140"/>
      <c r="FL317" s="140"/>
      <c r="FM317" s="140"/>
      <c r="FN317" s="140"/>
      <c r="FO317" s="140"/>
      <c r="FP317" s="140"/>
      <c r="FQ317" s="140"/>
      <c r="FR317" s="140"/>
      <c r="FS317" s="140"/>
      <c r="FT317" s="140"/>
      <c r="FU317" s="140"/>
      <c r="FV317" s="140"/>
      <c r="FW317" s="140"/>
      <c r="FX317" s="140"/>
      <c r="FY317" s="140"/>
      <c r="FZ317" s="140"/>
      <c r="GA317" s="140"/>
      <c r="GB317" s="140"/>
      <c r="GC317" s="140"/>
      <c r="GD317" s="140"/>
      <c r="GE317" s="140"/>
      <c r="GF317" s="140"/>
      <c r="GG317" s="140"/>
      <c r="GH317" s="140"/>
      <c r="GI317" s="140"/>
      <c r="GJ317" s="140"/>
      <c r="GK317" s="140"/>
      <c r="GL317" s="140"/>
      <c r="GM317" s="140"/>
      <c r="GN317" s="140"/>
      <c r="GO317" s="140"/>
      <c r="GP317" s="140"/>
      <c r="GQ317" s="140"/>
      <c r="GR317" s="140"/>
      <c r="GS317" s="140"/>
      <c r="GT317" s="140"/>
      <c r="GU317" s="140"/>
      <c r="GV317" s="140"/>
      <c r="GW317" s="140"/>
      <c r="GX317" s="140"/>
      <c r="GY317" s="140"/>
      <c r="GZ317" s="140"/>
      <c r="HA317" s="140"/>
      <c r="HB317" s="140"/>
      <c r="HC317" s="140"/>
      <c r="HD317" s="140"/>
      <c r="HE317" s="140"/>
      <c r="HF317" s="140"/>
      <c r="HG317" s="140"/>
      <c r="HH317" s="140"/>
      <c r="HI317" s="140"/>
      <c r="HJ317" s="140"/>
      <c r="HK317" s="140"/>
      <c r="HL317" s="140"/>
      <c r="HM317" s="140"/>
      <c r="HN317" s="140"/>
      <c r="HO317" s="140"/>
      <c r="HP317" s="140"/>
      <c r="HQ317" s="140"/>
      <c r="HR317" s="140"/>
    </row>
    <row r="318" spans="1:243" s="140" customFormat="1" ht="15.75" customHeight="1">
      <c r="A318" s="97" t="s">
        <v>2516</v>
      </c>
      <c r="B318" s="117" t="s">
        <v>714</v>
      </c>
      <c r="C318" s="136" t="s">
        <v>173</v>
      </c>
      <c r="D318" s="60">
        <v>39253.230000000003</v>
      </c>
      <c r="E318" s="60">
        <v>33526.74</v>
      </c>
      <c r="F318" s="60">
        <v>95490.08</v>
      </c>
      <c r="G318" s="60">
        <v>63578.44</v>
      </c>
      <c r="H318" s="60">
        <v>41798.300000000003</v>
      </c>
      <c r="I318" s="60">
        <v>24716.79</v>
      </c>
      <c r="J318" s="60">
        <v>28436.54</v>
      </c>
      <c r="K318" s="60"/>
      <c r="L318" s="60"/>
      <c r="M318" s="60"/>
      <c r="N318" s="60"/>
      <c r="O318" s="60"/>
      <c r="P318" s="60">
        <v>206650.18</v>
      </c>
      <c r="HS318" s="138"/>
      <c r="HT318" s="138"/>
      <c r="HU318" s="138"/>
      <c r="HV318" s="138"/>
      <c r="HW318" s="138"/>
      <c r="HX318" s="138"/>
      <c r="HY318" s="138"/>
      <c r="HZ318" s="138"/>
      <c r="IA318" s="138"/>
      <c r="IB318" s="138"/>
      <c r="IC318" s="138"/>
      <c r="ID318" s="138"/>
      <c r="IE318" s="138"/>
      <c r="IF318" s="138"/>
      <c r="IG318" s="138"/>
      <c r="IH318" s="138"/>
      <c r="II318" s="138"/>
    </row>
    <row r="319" spans="1:243" s="140" customFormat="1">
      <c r="A319" s="97" t="s">
        <v>2517</v>
      </c>
      <c r="B319" s="117" t="s">
        <v>1656</v>
      </c>
      <c r="C319" s="136" t="s">
        <v>173</v>
      </c>
      <c r="D319" s="60">
        <v>166299.97</v>
      </c>
      <c r="E319" s="60">
        <v>118663.06</v>
      </c>
      <c r="F319" s="60">
        <v>379843.21</v>
      </c>
      <c r="G319" s="60">
        <v>249322.97</v>
      </c>
      <c r="H319" s="60">
        <v>169545.85</v>
      </c>
      <c r="I319" s="60">
        <v>103779.74</v>
      </c>
      <c r="J319" s="60">
        <v>118790.52</v>
      </c>
      <c r="K319" s="60"/>
      <c r="L319" s="60"/>
      <c r="M319" s="60"/>
      <c r="N319" s="60"/>
      <c r="O319" s="60"/>
      <c r="P319" s="60">
        <v>776814.98</v>
      </c>
      <c r="HS319" s="138"/>
      <c r="HT319" s="138"/>
      <c r="HU319" s="138"/>
      <c r="HV319" s="138"/>
      <c r="HW319" s="138"/>
      <c r="HX319" s="138"/>
      <c r="HY319" s="138"/>
      <c r="HZ319" s="138"/>
      <c r="IA319" s="138"/>
      <c r="IB319" s="138"/>
      <c r="IC319" s="138"/>
      <c r="ID319" s="138"/>
      <c r="IE319" s="138"/>
      <c r="IF319" s="138"/>
      <c r="IG319" s="138"/>
      <c r="IH319" s="138"/>
      <c r="II319" s="138"/>
    </row>
    <row r="320" spans="1:243" s="140" customFormat="1">
      <c r="A320" s="97" t="s">
        <v>3619</v>
      </c>
      <c r="B320" s="117" t="s">
        <v>1531</v>
      </c>
      <c r="C320" s="136" t="s">
        <v>173</v>
      </c>
      <c r="D320" s="60">
        <v>3547105.93</v>
      </c>
      <c r="E320" s="60">
        <v>3716332.74</v>
      </c>
      <c r="F320" s="60">
        <v>10541107.23</v>
      </c>
      <c r="G320" s="60">
        <v>8261688.3300000001</v>
      </c>
      <c r="H320" s="60">
        <v>6054867.9199999999</v>
      </c>
      <c r="I320" s="60">
        <v>5987026.5300000003</v>
      </c>
      <c r="J320" s="60">
        <v>5547008.7000000002</v>
      </c>
      <c r="K320" s="60"/>
      <c r="L320" s="60"/>
      <c r="M320" s="60"/>
      <c r="N320" s="60"/>
      <c r="O320" s="60"/>
      <c r="P320" s="60">
        <v>17284113.91</v>
      </c>
      <c r="HS320" s="138"/>
      <c r="HT320" s="138"/>
      <c r="HU320" s="138"/>
      <c r="HV320" s="138"/>
      <c r="HW320" s="138"/>
      <c r="HX320" s="138"/>
      <c r="HY320" s="138"/>
      <c r="HZ320" s="138"/>
      <c r="IA320" s="138"/>
      <c r="IB320" s="138"/>
      <c r="IC320" s="138"/>
      <c r="ID320" s="138"/>
      <c r="IE320" s="138"/>
      <c r="IF320" s="138"/>
      <c r="IG320" s="138"/>
      <c r="IH320" s="138"/>
      <c r="II320" s="138"/>
    </row>
    <row r="321" spans="1:243" s="20" customFormat="1" ht="13.5" customHeight="1">
      <c r="A321" s="99" t="s">
        <v>2523</v>
      </c>
      <c r="B321" s="116" t="s">
        <v>2524</v>
      </c>
      <c r="C321" s="136"/>
      <c r="D321" s="58">
        <f t="shared" ref="D321:P324" si="288">D322</f>
        <v>263458.92</v>
      </c>
      <c r="E321" s="58">
        <f t="shared" si="288"/>
        <v>110368.86</v>
      </c>
      <c r="F321" s="58">
        <f t="shared" si="288"/>
        <v>106064.21</v>
      </c>
      <c r="G321" s="58">
        <f t="shared" si="288"/>
        <v>117353.53</v>
      </c>
      <c r="H321" s="58">
        <f t="shared" si="288"/>
        <v>112004.87</v>
      </c>
      <c r="I321" s="58">
        <f t="shared" si="288"/>
        <v>112129</v>
      </c>
      <c r="J321" s="58">
        <f t="shared" si="288"/>
        <v>112237.06</v>
      </c>
      <c r="K321" s="58">
        <f t="shared" si="288"/>
        <v>112123.64333333333</v>
      </c>
      <c r="L321" s="58">
        <f t="shared" si="288"/>
        <v>112163.23444444443</v>
      </c>
      <c r="M321" s="58">
        <f t="shared" si="288"/>
        <v>112174.64592592591</v>
      </c>
      <c r="N321" s="58">
        <f t="shared" si="288"/>
        <v>112153.84123456788</v>
      </c>
      <c r="O321" s="58">
        <f t="shared" si="288"/>
        <v>112163.90720164607</v>
      </c>
      <c r="P321" s="58">
        <f t="shared" si="288"/>
        <v>1494395.7221399175</v>
      </c>
      <c r="HS321" s="106"/>
      <c r="HT321" s="106"/>
      <c r="HU321" s="106"/>
      <c r="HV321" s="106"/>
      <c r="HW321" s="106"/>
      <c r="HX321" s="106"/>
      <c r="HY321" s="106"/>
      <c r="HZ321" s="106"/>
      <c r="IA321" s="106"/>
      <c r="IB321" s="106"/>
      <c r="IC321" s="106"/>
      <c r="ID321" s="106"/>
      <c r="IE321" s="106"/>
      <c r="IF321" s="106"/>
      <c r="IG321" s="106"/>
      <c r="IH321" s="106"/>
      <c r="II321" s="106"/>
    </row>
    <row r="322" spans="1:243" ht="19.5" customHeight="1">
      <c r="A322" s="99" t="s">
        <v>2525</v>
      </c>
      <c r="B322" s="116" t="s">
        <v>2526</v>
      </c>
      <c r="C322" s="136"/>
      <c r="D322" s="58">
        <f t="shared" si="288"/>
        <v>263458.92</v>
      </c>
      <c r="E322" s="58">
        <f t="shared" si="288"/>
        <v>110368.86</v>
      </c>
      <c r="F322" s="58">
        <f t="shared" si="288"/>
        <v>106064.21</v>
      </c>
      <c r="G322" s="58">
        <f t="shared" si="288"/>
        <v>117353.53</v>
      </c>
      <c r="H322" s="58">
        <f t="shared" si="288"/>
        <v>112004.87</v>
      </c>
      <c r="I322" s="58">
        <f t="shared" si="288"/>
        <v>112129</v>
      </c>
      <c r="J322" s="58">
        <f t="shared" si="288"/>
        <v>112237.06</v>
      </c>
      <c r="K322" s="58">
        <f t="shared" si="288"/>
        <v>112123.64333333333</v>
      </c>
      <c r="L322" s="58">
        <f t="shared" si="288"/>
        <v>112163.23444444443</v>
      </c>
      <c r="M322" s="58">
        <f t="shared" si="288"/>
        <v>112174.64592592591</v>
      </c>
      <c r="N322" s="58">
        <f t="shared" si="288"/>
        <v>112153.84123456788</v>
      </c>
      <c r="O322" s="58">
        <f t="shared" si="288"/>
        <v>112163.90720164607</v>
      </c>
      <c r="P322" s="58">
        <f t="shared" si="288"/>
        <v>1494395.7221399175</v>
      </c>
    </row>
    <row r="323" spans="1:243" s="20" customFormat="1" ht="18.75" customHeight="1">
      <c r="A323" s="99" t="s">
        <v>2527</v>
      </c>
      <c r="B323" s="116" t="s">
        <v>2526</v>
      </c>
      <c r="C323" s="136"/>
      <c r="D323" s="58">
        <f t="shared" si="288"/>
        <v>263458.92</v>
      </c>
      <c r="E323" s="58">
        <f t="shared" si="288"/>
        <v>110368.86</v>
      </c>
      <c r="F323" s="58">
        <f t="shared" si="288"/>
        <v>106064.21</v>
      </c>
      <c r="G323" s="58">
        <f t="shared" si="288"/>
        <v>117353.53</v>
      </c>
      <c r="H323" s="58">
        <f t="shared" si="288"/>
        <v>112004.87</v>
      </c>
      <c r="I323" s="58">
        <f t="shared" si="288"/>
        <v>112129</v>
      </c>
      <c r="J323" s="58">
        <f t="shared" si="288"/>
        <v>112237.06</v>
      </c>
      <c r="K323" s="58">
        <f t="shared" si="288"/>
        <v>112123.64333333333</v>
      </c>
      <c r="L323" s="58">
        <f t="shared" si="288"/>
        <v>112163.23444444443</v>
      </c>
      <c r="M323" s="58">
        <f t="shared" si="288"/>
        <v>112174.64592592591</v>
      </c>
      <c r="N323" s="58">
        <f t="shared" si="288"/>
        <v>112153.84123456788</v>
      </c>
      <c r="O323" s="58">
        <f t="shared" si="288"/>
        <v>112163.90720164607</v>
      </c>
      <c r="P323" s="58">
        <f t="shared" si="288"/>
        <v>1494395.7221399175</v>
      </c>
      <c r="HS323" s="106"/>
      <c r="HT323" s="106"/>
      <c r="HU323" s="106"/>
      <c r="HV323" s="106"/>
      <c r="HW323" s="106"/>
      <c r="HX323" s="106"/>
      <c r="HY323" s="106"/>
      <c r="HZ323" s="106"/>
      <c r="IA323" s="106"/>
      <c r="IB323" s="106"/>
      <c r="IC323" s="106"/>
      <c r="ID323" s="106"/>
      <c r="IE323" s="106"/>
      <c r="IF323" s="106"/>
      <c r="IG323" s="106"/>
      <c r="IH323" s="106"/>
      <c r="II323" s="106"/>
    </row>
    <row r="324" spans="1:243" s="20" customFormat="1" ht="21.75" customHeight="1">
      <c r="A324" s="99" t="s">
        <v>2528</v>
      </c>
      <c r="B324" s="116" t="s">
        <v>2529</v>
      </c>
      <c r="C324" s="136"/>
      <c r="D324" s="58">
        <f t="shared" si="288"/>
        <v>263458.92</v>
      </c>
      <c r="E324" s="58">
        <f t="shared" si="288"/>
        <v>110368.86</v>
      </c>
      <c r="F324" s="58">
        <f t="shared" si="288"/>
        <v>106064.21</v>
      </c>
      <c r="G324" s="58">
        <f t="shared" si="288"/>
        <v>117353.53</v>
      </c>
      <c r="H324" s="58">
        <f t="shared" si="288"/>
        <v>112004.87</v>
      </c>
      <c r="I324" s="58">
        <f t="shared" si="288"/>
        <v>112129</v>
      </c>
      <c r="J324" s="58">
        <f t="shared" si="288"/>
        <v>112237.06</v>
      </c>
      <c r="K324" s="58">
        <f t="shared" si="288"/>
        <v>112123.64333333333</v>
      </c>
      <c r="L324" s="58">
        <f t="shared" si="288"/>
        <v>112163.23444444443</v>
      </c>
      <c r="M324" s="58">
        <f t="shared" si="288"/>
        <v>112174.64592592591</v>
      </c>
      <c r="N324" s="58">
        <f t="shared" si="288"/>
        <v>112153.84123456788</v>
      </c>
      <c r="O324" s="58">
        <f t="shared" si="288"/>
        <v>112163.90720164607</v>
      </c>
      <c r="P324" s="58">
        <f t="shared" si="288"/>
        <v>1494395.7221399175</v>
      </c>
      <c r="HS324" s="106"/>
      <c r="HT324" s="106"/>
      <c r="HU324" s="106"/>
      <c r="HV324" s="106"/>
      <c r="HW324" s="106"/>
      <c r="HX324" s="106"/>
      <c r="HY324" s="106"/>
      <c r="HZ324" s="106"/>
      <c r="IA324" s="106"/>
      <c r="IB324" s="106"/>
      <c r="IC324" s="106"/>
      <c r="ID324" s="106"/>
      <c r="IE324" s="106"/>
      <c r="IF324" s="106"/>
      <c r="IG324" s="106"/>
      <c r="IH324" s="106"/>
      <c r="II324" s="106"/>
    </row>
    <row r="325" spans="1:243" s="140" customFormat="1" ht="22.5">
      <c r="A325" s="99" t="s">
        <v>2530</v>
      </c>
      <c r="B325" s="116" t="s">
        <v>2531</v>
      </c>
      <c r="C325" s="136" t="s">
        <v>29</v>
      </c>
      <c r="D325" s="60">
        <v>263458.92</v>
      </c>
      <c r="E325" s="60">
        <v>110368.86</v>
      </c>
      <c r="F325" s="60">
        <v>106064.21</v>
      </c>
      <c r="G325" s="60">
        <v>117353.53</v>
      </c>
      <c r="H325" s="60">
        <v>112004.87</v>
      </c>
      <c r="I325" s="60">
        <v>112129</v>
      </c>
      <c r="J325" s="60">
        <v>112237.06</v>
      </c>
      <c r="K325" s="60">
        <f t="shared" ref="K325" si="289">SUM(H325:J325)/3</f>
        <v>112123.64333333333</v>
      </c>
      <c r="L325" s="60">
        <f t="shared" ref="L325" si="290">SUM(I325:K325)/3</f>
        <v>112163.23444444443</v>
      </c>
      <c r="M325" s="60">
        <f t="shared" ref="M325" si="291">SUM(J325:L325)/3</f>
        <v>112174.64592592591</v>
      </c>
      <c r="N325" s="60">
        <f t="shared" ref="N325:O325" si="292">SUM(K325:M325)/3</f>
        <v>112153.84123456788</v>
      </c>
      <c r="O325" s="60">
        <f t="shared" si="292"/>
        <v>112163.90720164607</v>
      </c>
      <c r="P325" s="60">
        <f>SUM(D325:O325)</f>
        <v>1494395.7221399175</v>
      </c>
      <c r="HS325" s="138"/>
      <c r="HT325" s="138"/>
      <c r="HU325" s="138"/>
      <c r="HV325" s="138"/>
      <c r="HW325" s="138"/>
      <c r="HX325" s="138"/>
      <c r="HY325" s="138"/>
      <c r="HZ325" s="138"/>
      <c r="IA325" s="138"/>
      <c r="IB325" s="138"/>
      <c r="IC325" s="138"/>
      <c r="ID325" s="138"/>
      <c r="IE325" s="138"/>
      <c r="IF325" s="138"/>
      <c r="IG325" s="138"/>
      <c r="IH325" s="138"/>
      <c r="II325" s="138"/>
    </row>
    <row r="326" spans="1:243" s="140" customFormat="1">
      <c r="A326" s="99" t="s">
        <v>3392</v>
      </c>
      <c r="B326" s="116" t="s">
        <v>3393</v>
      </c>
      <c r="C326" s="136" t="s">
        <v>29</v>
      </c>
      <c r="D326" s="60">
        <v>0</v>
      </c>
      <c r="E326" s="60">
        <v>0</v>
      </c>
      <c r="F326" s="60">
        <v>0</v>
      </c>
      <c r="G326" s="60">
        <v>0</v>
      </c>
      <c r="H326" s="60">
        <v>0</v>
      </c>
      <c r="I326" s="60"/>
      <c r="J326" s="60">
        <v>0</v>
      </c>
      <c r="K326" s="60"/>
      <c r="L326" s="60"/>
      <c r="M326" s="60"/>
      <c r="N326" s="60"/>
      <c r="O326" s="60"/>
      <c r="P326" s="60">
        <f>SUM(D326:O326)</f>
        <v>0</v>
      </c>
      <c r="HS326" s="138"/>
      <c r="HT326" s="138"/>
      <c r="HU326" s="138"/>
      <c r="HV326" s="138"/>
      <c r="HW326" s="138"/>
      <c r="HX326" s="138"/>
      <c r="HY326" s="138"/>
      <c r="HZ326" s="138"/>
      <c r="IA326" s="138"/>
      <c r="IB326" s="138"/>
      <c r="IC326" s="138"/>
      <c r="ID326" s="138"/>
      <c r="IE326" s="138"/>
      <c r="IF326" s="138"/>
      <c r="IG326" s="138"/>
      <c r="IH326" s="138"/>
      <c r="II326" s="138"/>
    </row>
    <row r="327" spans="1:243" ht="14.25" customHeight="1">
      <c r="A327" s="129" t="s">
        <v>2532</v>
      </c>
      <c r="B327" s="130" t="s">
        <v>735</v>
      </c>
      <c r="C327" s="131"/>
      <c r="D327" s="128">
        <f>D337+D345+D332</f>
        <v>1181.24</v>
      </c>
      <c r="E327" s="128">
        <f>E337+E345+E332+E328</f>
        <v>93361.32</v>
      </c>
      <c r="F327" s="128">
        <f>F337+F345+F332+F328</f>
        <v>741156.1</v>
      </c>
      <c r="G327" s="128">
        <f>G337+G345+G332+G328</f>
        <v>30.75</v>
      </c>
      <c r="H327" s="128">
        <f>H337+H345+H332+H328</f>
        <v>76.959999999999994</v>
      </c>
      <c r="I327" s="128">
        <f t="shared" ref="I327:P327" si="293">I337+I345+I332+I328</f>
        <v>739.5</v>
      </c>
      <c r="J327" s="128">
        <f t="shared" si="293"/>
        <v>47.24</v>
      </c>
      <c r="K327" s="128">
        <f t="shared" si="293"/>
        <v>287.89999999999998</v>
      </c>
      <c r="L327" s="128">
        <f t="shared" si="293"/>
        <v>358.21333333333337</v>
      </c>
      <c r="M327" s="128">
        <f t="shared" si="293"/>
        <v>231.1177777777778</v>
      </c>
      <c r="N327" s="128">
        <f t="shared" si="293"/>
        <v>292.4103703703704</v>
      </c>
      <c r="O327" s="128">
        <f t="shared" si="293"/>
        <v>293.91382716049384</v>
      </c>
      <c r="P327" s="128">
        <f t="shared" si="293"/>
        <v>838056.66530864197</v>
      </c>
    </row>
    <row r="328" spans="1:243" ht="14.25" customHeight="1">
      <c r="A328" s="99" t="s">
        <v>3692</v>
      </c>
      <c r="B328" s="116" t="s">
        <v>3693</v>
      </c>
      <c r="C328" s="136"/>
      <c r="D328" s="58"/>
      <c r="E328" s="58">
        <f t="shared" ref="E328:P330" si="294">E329</f>
        <v>93270</v>
      </c>
      <c r="F328" s="58">
        <f t="shared" si="294"/>
        <v>741060</v>
      </c>
      <c r="G328" s="58">
        <f t="shared" si="294"/>
        <v>0</v>
      </c>
      <c r="H328" s="58">
        <f t="shared" si="294"/>
        <v>0</v>
      </c>
      <c r="I328" s="58">
        <f t="shared" si="294"/>
        <v>0</v>
      </c>
      <c r="J328" s="58">
        <f t="shared" si="294"/>
        <v>0</v>
      </c>
      <c r="K328" s="58">
        <f t="shared" si="294"/>
        <v>0</v>
      </c>
      <c r="L328" s="58">
        <f t="shared" si="294"/>
        <v>0</v>
      </c>
      <c r="M328" s="58">
        <f t="shared" si="294"/>
        <v>0</v>
      </c>
      <c r="N328" s="58">
        <f t="shared" si="294"/>
        <v>0</v>
      </c>
      <c r="O328" s="58">
        <f t="shared" si="294"/>
        <v>0</v>
      </c>
      <c r="P328" s="58">
        <f t="shared" si="294"/>
        <v>834330</v>
      </c>
    </row>
    <row r="329" spans="1:243" ht="14.25" customHeight="1">
      <c r="A329" s="99" t="s">
        <v>3694</v>
      </c>
      <c r="B329" s="116" t="s">
        <v>3695</v>
      </c>
      <c r="C329" s="136"/>
      <c r="D329" s="58"/>
      <c r="E329" s="58">
        <f t="shared" si="294"/>
        <v>93270</v>
      </c>
      <c r="F329" s="58">
        <f t="shared" si="294"/>
        <v>741060</v>
      </c>
      <c r="G329" s="58">
        <f t="shared" si="294"/>
        <v>0</v>
      </c>
      <c r="H329" s="58">
        <f t="shared" si="294"/>
        <v>0</v>
      </c>
      <c r="I329" s="58">
        <f t="shared" si="294"/>
        <v>0</v>
      </c>
      <c r="J329" s="58">
        <f t="shared" si="294"/>
        <v>0</v>
      </c>
      <c r="K329" s="58">
        <f t="shared" si="294"/>
        <v>0</v>
      </c>
      <c r="L329" s="58">
        <f t="shared" si="294"/>
        <v>0</v>
      </c>
      <c r="M329" s="58">
        <f t="shared" si="294"/>
        <v>0</v>
      </c>
      <c r="N329" s="58">
        <f t="shared" si="294"/>
        <v>0</v>
      </c>
      <c r="O329" s="58">
        <f t="shared" si="294"/>
        <v>0</v>
      </c>
      <c r="P329" s="58">
        <f t="shared" si="294"/>
        <v>834330</v>
      </c>
    </row>
    <row r="330" spans="1:243" ht="14.25" customHeight="1">
      <c r="A330" s="99" t="s">
        <v>3696</v>
      </c>
      <c r="B330" s="116" t="s">
        <v>3695</v>
      </c>
      <c r="C330" s="136"/>
      <c r="D330" s="58"/>
      <c r="E330" s="58">
        <f t="shared" si="294"/>
        <v>93270</v>
      </c>
      <c r="F330" s="58">
        <f t="shared" si="294"/>
        <v>741060</v>
      </c>
      <c r="G330" s="58">
        <f t="shared" si="294"/>
        <v>0</v>
      </c>
      <c r="H330" s="58">
        <f t="shared" si="294"/>
        <v>0</v>
      </c>
      <c r="I330" s="58">
        <f t="shared" si="294"/>
        <v>0</v>
      </c>
      <c r="J330" s="58">
        <f t="shared" si="294"/>
        <v>0</v>
      </c>
      <c r="K330" s="58">
        <f t="shared" si="294"/>
        <v>0</v>
      </c>
      <c r="L330" s="58">
        <f t="shared" si="294"/>
        <v>0</v>
      </c>
      <c r="M330" s="58">
        <f t="shared" si="294"/>
        <v>0</v>
      </c>
      <c r="N330" s="58">
        <f t="shared" si="294"/>
        <v>0</v>
      </c>
      <c r="O330" s="58">
        <f t="shared" si="294"/>
        <v>0</v>
      </c>
      <c r="P330" s="58">
        <f t="shared" si="294"/>
        <v>834330</v>
      </c>
    </row>
    <row r="331" spans="1:243" ht="14.25" customHeight="1">
      <c r="A331" s="99" t="s">
        <v>3697</v>
      </c>
      <c r="B331" s="116" t="s">
        <v>3698</v>
      </c>
      <c r="C331" s="136" t="s">
        <v>29</v>
      </c>
      <c r="D331" s="58"/>
      <c r="E331" s="58">
        <v>93270</v>
      </c>
      <c r="F331" s="58">
        <v>741060</v>
      </c>
      <c r="G331" s="58">
        <v>0</v>
      </c>
      <c r="H331" s="58">
        <v>0</v>
      </c>
      <c r="I331" s="58">
        <v>0</v>
      </c>
      <c r="J331" s="58">
        <v>0</v>
      </c>
      <c r="K331" s="58"/>
      <c r="L331" s="58"/>
      <c r="M331" s="58"/>
      <c r="N331" s="58"/>
      <c r="O331" s="58"/>
      <c r="P331" s="60">
        <f>SUM(D331:O331)</f>
        <v>834330</v>
      </c>
    </row>
    <row r="332" spans="1:243" ht="14.25" customHeight="1">
      <c r="A332" s="99" t="s">
        <v>2533</v>
      </c>
      <c r="B332" s="116" t="s">
        <v>2534</v>
      </c>
      <c r="C332" s="136"/>
      <c r="D332" s="58">
        <f t="shared" ref="D332:P335" si="295">D333</f>
        <v>0</v>
      </c>
      <c r="E332" s="58">
        <f t="shared" si="295"/>
        <v>0</v>
      </c>
      <c r="F332" s="58">
        <f t="shared" si="295"/>
        <v>0</v>
      </c>
      <c r="G332" s="58">
        <f t="shared" si="295"/>
        <v>0</v>
      </c>
      <c r="H332" s="58">
        <f t="shared" si="295"/>
        <v>0</v>
      </c>
      <c r="I332" s="58">
        <f t="shared" si="295"/>
        <v>0</v>
      </c>
      <c r="J332" s="58">
        <f t="shared" si="295"/>
        <v>0</v>
      </c>
      <c r="K332" s="58">
        <f t="shared" si="295"/>
        <v>0</v>
      </c>
      <c r="L332" s="58">
        <f t="shared" si="295"/>
        <v>0</v>
      </c>
      <c r="M332" s="58">
        <f t="shared" si="295"/>
        <v>0</v>
      </c>
      <c r="N332" s="58">
        <f t="shared" si="295"/>
        <v>0</v>
      </c>
      <c r="O332" s="58">
        <f t="shared" si="295"/>
        <v>0</v>
      </c>
      <c r="P332" s="58">
        <f t="shared" si="295"/>
        <v>0</v>
      </c>
    </row>
    <row r="333" spans="1:243" ht="14.25" customHeight="1">
      <c r="A333" s="99" t="s">
        <v>2535</v>
      </c>
      <c r="B333" s="116" t="s">
        <v>2536</v>
      </c>
      <c r="C333" s="136"/>
      <c r="D333" s="58">
        <f t="shared" si="295"/>
        <v>0</v>
      </c>
      <c r="E333" s="58">
        <f t="shared" si="295"/>
        <v>0</v>
      </c>
      <c r="F333" s="58">
        <f t="shared" si="295"/>
        <v>0</v>
      </c>
      <c r="G333" s="58">
        <f t="shared" si="295"/>
        <v>0</v>
      </c>
      <c r="H333" s="58">
        <f t="shared" si="295"/>
        <v>0</v>
      </c>
      <c r="I333" s="58">
        <f t="shared" si="295"/>
        <v>0</v>
      </c>
      <c r="J333" s="58">
        <f t="shared" si="295"/>
        <v>0</v>
      </c>
      <c r="K333" s="58">
        <f t="shared" si="295"/>
        <v>0</v>
      </c>
      <c r="L333" s="58">
        <f t="shared" si="295"/>
        <v>0</v>
      </c>
      <c r="M333" s="58">
        <f t="shared" si="295"/>
        <v>0</v>
      </c>
      <c r="N333" s="58">
        <f t="shared" si="295"/>
        <v>0</v>
      </c>
      <c r="O333" s="58">
        <f t="shared" si="295"/>
        <v>0</v>
      </c>
      <c r="P333" s="58">
        <f t="shared" si="295"/>
        <v>0</v>
      </c>
    </row>
    <row r="334" spans="1:243" ht="14.25" customHeight="1">
      <c r="A334" s="99" t="s">
        <v>2537</v>
      </c>
      <c r="B334" s="116" t="s">
        <v>2536</v>
      </c>
      <c r="C334" s="136"/>
      <c r="D334" s="58">
        <f t="shared" si="295"/>
        <v>0</v>
      </c>
      <c r="E334" s="58">
        <f t="shared" si="295"/>
        <v>0</v>
      </c>
      <c r="F334" s="58">
        <f t="shared" si="295"/>
        <v>0</v>
      </c>
      <c r="G334" s="58">
        <f t="shared" si="295"/>
        <v>0</v>
      </c>
      <c r="H334" s="58">
        <f t="shared" si="295"/>
        <v>0</v>
      </c>
      <c r="I334" s="58">
        <f t="shared" si="295"/>
        <v>0</v>
      </c>
      <c r="J334" s="58">
        <f t="shared" si="295"/>
        <v>0</v>
      </c>
      <c r="K334" s="58">
        <f t="shared" si="295"/>
        <v>0</v>
      </c>
      <c r="L334" s="58">
        <f t="shared" si="295"/>
        <v>0</v>
      </c>
      <c r="M334" s="58">
        <f t="shared" si="295"/>
        <v>0</v>
      </c>
      <c r="N334" s="58">
        <f t="shared" si="295"/>
        <v>0</v>
      </c>
      <c r="O334" s="58">
        <f t="shared" si="295"/>
        <v>0</v>
      </c>
      <c r="P334" s="58">
        <f t="shared" si="295"/>
        <v>0</v>
      </c>
    </row>
    <row r="335" spans="1:243" ht="14.25" customHeight="1">
      <c r="A335" s="99" t="s">
        <v>2538</v>
      </c>
      <c r="B335" s="116" t="s">
        <v>2539</v>
      </c>
      <c r="C335" s="136"/>
      <c r="D335" s="58">
        <f t="shared" si="295"/>
        <v>0</v>
      </c>
      <c r="E335" s="58">
        <f t="shared" si="295"/>
        <v>0</v>
      </c>
      <c r="F335" s="58">
        <f t="shared" si="295"/>
        <v>0</v>
      </c>
      <c r="G335" s="58">
        <f t="shared" si="295"/>
        <v>0</v>
      </c>
      <c r="H335" s="58">
        <f t="shared" si="295"/>
        <v>0</v>
      </c>
      <c r="I335" s="58">
        <f t="shared" si="295"/>
        <v>0</v>
      </c>
      <c r="J335" s="58">
        <f t="shared" si="295"/>
        <v>0</v>
      </c>
      <c r="K335" s="58">
        <f t="shared" si="295"/>
        <v>0</v>
      </c>
      <c r="L335" s="58">
        <f t="shared" si="295"/>
        <v>0</v>
      </c>
      <c r="M335" s="58">
        <f t="shared" si="295"/>
        <v>0</v>
      </c>
      <c r="N335" s="58">
        <f t="shared" si="295"/>
        <v>0</v>
      </c>
      <c r="O335" s="58">
        <f t="shared" si="295"/>
        <v>0</v>
      </c>
      <c r="P335" s="58">
        <f t="shared" si="295"/>
        <v>0</v>
      </c>
    </row>
    <row r="336" spans="1:243" ht="14.25" customHeight="1">
      <c r="A336" s="97" t="s">
        <v>2540</v>
      </c>
      <c r="B336" s="117" t="s">
        <v>743</v>
      </c>
      <c r="C336" s="139" t="s">
        <v>257</v>
      </c>
      <c r="D336" s="58"/>
      <c r="E336" s="58"/>
      <c r="F336" s="58"/>
      <c r="G336" s="58"/>
      <c r="H336" s="58"/>
      <c r="I336" s="58">
        <v>0</v>
      </c>
      <c r="J336" s="58"/>
      <c r="K336" s="58"/>
      <c r="L336" s="58"/>
      <c r="M336" s="58"/>
      <c r="N336" s="58"/>
      <c r="O336" s="58"/>
      <c r="P336" s="60">
        <f>SUM(D336:O336)</f>
        <v>0</v>
      </c>
    </row>
    <row r="337" spans="1:243" ht="14.25" customHeight="1">
      <c r="A337" s="99" t="s">
        <v>3620</v>
      </c>
      <c r="B337" s="116" t="s">
        <v>3621</v>
      </c>
      <c r="C337" s="136"/>
      <c r="D337" s="58">
        <f t="shared" ref="D337:P338" si="296">D338</f>
        <v>1181.24</v>
      </c>
      <c r="E337" s="58">
        <f t="shared" si="296"/>
        <v>91.32</v>
      </c>
      <c r="F337" s="58">
        <f t="shared" si="296"/>
        <v>96.1</v>
      </c>
      <c r="G337" s="58">
        <f t="shared" si="296"/>
        <v>30.75</v>
      </c>
      <c r="H337" s="58">
        <f t="shared" si="296"/>
        <v>76.959999999999994</v>
      </c>
      <c r="I337" s="58">
        <f t="shared" si="296"/>
        <v>739.5</v>
      </c>
      <c r="J337" s="58">
        <f t="shared" si="296"/>
        <v>47.24</v>
      </c>
      <c r="K337" s="58">
        <f t="shared" si="296"/>
        <v>287.89999999999998</v>
      </c>
      <c r="L337" s="58">
        <f t="shared" si="296"/>
        <v>358.21333333333337</v>
      </c>
      <c r="M337" s="58">
        <f t="shared" si="296"/>
        <v>231.1177777777778</v>
      </c>
      <c r="N337" s="58">
        <f t="shared" si="296"/>
        <v>292.4103703703704</v>
      </c>
      <c r="O337" s="58">
        <f t="shared" si="296"/>
        <v>293.91382716049384</v>
      </c>
      <c r="P337" s="58">
        <f t="shared" si="296"/>
        <v>3726.6653086419751</v>
      </c>
    </row>
    <row r="338" spans="1:243" ht="14.25" customHeight="1">
      <c r="A338" s="99" t="s">
        <v>3622</v>
      </c>
      <c r="B338" s="116" t="s">
        <v>3623</v>
      </c>
      <c r="C338" s="136"/>
      <c r="D338" s="58">
        <f t="shared" si="296"/>
        <v>1181.24</v>
      </c>
      <c r="E338" s="58">
        <f t="shared" si="296"/>
        <v>91.32</v>
      </c>
      <c r="F338" s="58">
        <f t="shared" si="296"/>
        <v>96.1</v>
      </c>
      <c r="G338" s="58">
        <f t="shared" si="296"/>
        <v>30.75</v>
      </c>
      <c r="H338" s="58">
        <f t="shared" si="296"/>
        <v>76.959999999999994</v>
      </c>
      <c r="I338" s="58">
        <f t="shared" si="296"/>
        <v>739.5</v>
      </c>
      <c r="J338" s="58">
        <f t="shared" si="296"/>
        <v>47.24</v>
      </c>
      <c r="K338" s="58">
        <f t="shared" si="296"/>
        <v>287.89999999999998</v>
      </c>
      <c r="L338" s="58">
        <f t="shared" si="296"/>
        <v>358.21333333333337</v>
      </c>
      <c r="M338" s="58">
        <f t="shared" si="296"/>
        <v>231.1177777777778</v>
      </c>
      <c r="N338" s="58">
        <f t="shared" si="296"/>
        <v>292.4103703703704</v>
      </c>
      <c r="O338" s="58">
        <f t="shared" si="296"/>
        <v>293.91382716049384</v>
      </c>
      <c r="P338" s="58">
        <f t="shared" si="296"/>
        <v>3726.6653086419751</v>
      </c>
    </row>
    <row r="339" spans="1:243" ht="14.25" customHeight="1">
      <c r="A339" s="99" t="s">
        <v>3624</v>
      </c>
      <c r="B339" s="116" t="s">
        <v>3623</v>
      </c>
      <c r="C339" s="136"/>
      <c r="D339" s="58">
        <f t="shared" ref="D339:I339" si="297">D340+D342</f>
        <v>1181.24</v>
      </c>
      <c r="E339" s="58">
        <f t="shared" si="297"/>
        <v>91.32</v>
      </c>
      <c r="F339" s="58">
        <f t="shared" si="297"/>
        <v>96.1</v>
      </c>
      <c r="G339" s="58">
        <f t="shared" si="297"/>
        <v>30.75</v>
      </c>
      <c r="H339" s="58">
        <f t="shared" si="297"/>
        <v>76.959999999999994</v>
      </c>
      <c r="I339" s="58">
        <f t="shared" si="297"/>
        <v>739.5</v>
      </c>
      <c r="J339" s="58">
        <f t="shared" ref="J339:P339" si="298">J340+J342</f>
        <v>47.24</v>
      </c>
      <c r="K339" s="58">
        <f t="shared" si="298"/>
        <v>287.89999999999998</v>
      </c>
      <c r="L339" s="58">
        <f t="shared" si="298"/>
        <v>358.21333333333337</v>
      </c>
      <c r="M339" s="58">
        <f t="shared" si="298"/>
        <v>231.1177777777778</v>
      </c>
      <c r="N339" s="58">
        <f t="shared" si="298"/>
        <v>292.4103703703704</v>
      </c>
      <c r="O339" s="58">
        <f t="shared" si="298"/>
        <v>293.91382716049384</v>
      </c>
      <c r="P339" s="58">
        <f t="shared" si="298"/>
        <v>3726.6653086419751</v>
      </c>
    </row>
    <row r="340" spans="1:243" ht="14.25" customHeight="1">
      <c r="A340" s="99" t="s">
        <v>3625</v>
      </c>
      <c r="B340" s="116" t="s">
        <v>3626</v>
      </c>
      <c r="C340" s="136"/>
      <c r="D340" s="58">
        <f t="shared" ref="D340:I340" si="299">D341</f>
        <v>1084.68</v>
      </c>
      <c r="E340" s="58">
        <f t="shared" si="299"/>
        <v>0</v>
      </c>
      <c r="F340" s="58">
        <f t="shared" si="299"/>
        <v>0</v>
      </c>
      <c r="G340" s="58">
        <f t="shared" si="299"/>
        <v>0</v>
      </c>
      <c r="H340" s="58">
        <f t="shared" si="299"/>
        <v>0</v>
      </c>
      <c r="I340" s="58">
        <f t="shared" si="299"/>
        <v>661.77</v>
      </c>
      <c r="J340" s="58">
        <f t="shared" ref="J340:P340" si="300">J341</f>
        <v>0</v>
      </c>
      <c r="K340" s="58">
        <f t="shared" si="300"/>
        <v>220.59</v>
      </c>
      <c r="L340" s="58">
        <f t="shared" si="300"/>
        <v>294.12</v>
      </c>
      <c r="M340" s="58">
        <f t="shared" si="300"/>
        <v>171.57000000000002</v>
      </c>
      <c r="N340" s="58">
        <f t="shared" si="300"/>
        <v>228.76000000000002</v>
      </c>
      <c r="O340" s="58">
        <f t="shared" si="300"/>
        <v>231.48333333333335</v>
      </c>
      <c r="P340" s="58">
        <f t="shared" si="300"/>
        <v>2892.9733333333334</v>
      </c>
    </row>
    <row r="341" spans="1:243" ht="14.25" customHeight="1">
      <c r="A341" s="97" t="s">
        <v>3627</v>
      </c>
      <c r="B341" s="117" t="s">
        <v>3628</v>
      </c>
      <c r="C341" s="139" t="s">
        <v>545</v>
      </c>
      <c r="D341" s="58">
        <v>1084.68</v>
      </c>
      <c r="E341" s="58">
        <v>0</v>
      </c>
      <c r="F341" s="58"/>
      <c r="G341" s="58"/>
      <c r="H341" s="58"/>
      <c r="I341" s="58">
        <v>661.77</v>
      </c>
      <c r="J341" s="58">
        <v>0</v>
      </c>
      <c r="K341" s="60">
        <f t="shared" ref="K341" si="301">SUM(H341:J341)/3</f>
        <v>220.59</v>
      </c>
      <c r="L341" s="60">
        <f t="shared" ref="L341" si="302">SUM(I341:K341)/3</f>
        <v>294.12</v>
      </c>
      <c r="M341" s="60">
        <f t="shared" ref="M341" si="303">SUM(J341:L341)/3</f>
        <v>171.57000000000002</v>
      </c>
      <c r="N341" s="60">
        <f t="shared" ref="N341" si="304">SUM(K341:M341)/3</f>
        <v>228.76000000000002</v>
      </c>
      <c r="O341" s="60">
        <f t="shared" ref="O341" si="305">SUM(L341:N341)/3</f>
        <v>231.48333333333335</v>
      </c>
      <c r="P341" s="60">
        <f t="shared" ref="P341:P344" si="306">SUM(D341:O341)</f>
        <v>2892.9733333333334</v>
      </c>
    </row>
    <row r="342" spans="1:243" ht="14.25" customHeight="1">
      <c r="A342" s="99" t="s">
        <v>3629</v>
      </c>
      <c r="B342" s="116" t="s">
        <v>3630</v>
      </c>
      <c r="C342" s="136"/>
      <c r="D342" s="58">
        <f>SUM(D343:D344)</f>
        <v>96.56</v>
      </c>
      <c r="E342" s="58">
        <f>SUM(E343:E344)</f>
        <v>91.32</v>
      </c>
      <c r="F342" s="58">
        <f>SUM(F343:F344)</f>
        <v>96.1</v>
      </c>
      <c r="G342" s="58">
        <f>SUM(G343:G344)</f>
        <v>30.75</v>
      </c>
      <c r="H342" s="58">
        <f>SUM(H343:H344)</f>
        <v>76.959999999999994</v>
      </c>
      <c r="I342" s="58">
        <f t="shared" ref="I342:P342" si="307">SUM(I343:I344)</f>
        <v>77.73</v>
      </c>
      <c r="J342" s="58">
        <f t="shared" si="307"/>
        <v>47.24</v>
      </c>
      <c r="K342" s="58">
        <f t="shared" si="307"/>
        <v>67.31</v>
      </c>
      <c r="L342" s="58">
        <f t="shared" si="307"/>
        <v>64.093333333333334</v>
      </c>
      <c r="M342" s="58">
        <f t="shared" si="307"/>
        <v>59.547777777777782</v>
      </c>
      <c r="N342" s="58">
        <f t="shared" si="307"/>
        <v>63.650370370370382</v>
      </c>
      <c r="O342" s="58">
        <f t="shared" si="307"/>
        <v>62.430493827160497</v>
      </c>
      <c r="P342" s="58">
        <f t="shared" si="307"/>
        <v>833.69197530864187</v>
      </c>
    </row>
    <row r="343" spans="1:243" s="173" customFormat="1" ht="14.25" customHeight="1">
      <c r="A343" s="97" t="s">
        <v>3677</v>
      </c>
      <c r="B343" s="117" t="s">
        <v>3628</v>
      </c>
      <c r="C343" s="139" t="s">
        <v>545</v>
      </c>
      <c r="D343" s="60">
        <v>48.35</v>
      </c>
      <c r="E343" s="60">
        <v>47.88</v>
      </c>
      <c r="F343" s="60">
        <v>47.42</v>
      </c>
      <c r="G343" s="60">
        <v>16.100000000000001</v>
      </c>
      <c r="H343" s="60">
        <v>15.91</v>
      </c>
      <c r="I343" s="60">
        <v>15.72</v>
      </c>
      <c r="J343" s="60">
        <v>0</v>
      </c>
      <c r="K343" s="60">
        <f t="shared" ref="K343" si="308">SUM(H343:J343)/3</f>
        <v>10.543333333333335</v>
      </c>
      <c r="L343" s="60">
        <f t="shared" ref="L343" si="309">SUM(I343:K343)/3</f>
        <v>8.7544444444444451</v>
      </c>
      <c r="M343" s="60">
        <f t="shared" ref="M343" si="310">SUM(J343:L343)/3</f>
        <v>6.4325925925925942</v>
      </c>
      <c r="N343" s="60">
        <f t="shared" ref="N343" si="311">SUM(K343:M343)/3</f>
        <v>8.5767901234567923</v>
      </c>
      <c r="O343" s="60">
        <f t="shared" ref="O343" si="312">SUM(L343:N343)/3</f>
        <v>7.9212757201646111</v>
      </c>
      <c r="P343" s="60">
        <f t="shared" si="306"/>
        <v>233.60843621399172</v>
      </c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  <c r="AA343" s="180"/>
      <c r="AB343" s="180"/>
      <c r="AC343" s="180"/>
      <c r="AD343" s="180"/>
      <c r="AE343" s="180"/>
      <c r="AF343" s="180"/>
      <c r="AG343" s="180"/>
      <c r="AH343" s="180"/>
      <c r="AI343" s="180"/>
      <c r="AJ343" s="180"/>
      <c r="AK343" s="180"/>
      <c r="AL343" s="180"/>
      <c r="AM343" s="180"/>
      <c r="AN343" s="180"/>
      <c r="AO343" s="180"/>
      <c r="AP343" s="180"/>
      <c r="AQ343" s="180"/>
      <c r="AR343" s="180"/>
      <c r="AS343" s="180"/>
      <c r="AT343" s="180"/>
      <c r="AU343" s="180"/>
      <c r="AV343" s="180"/>
      <c r="AW343" s="180"/>
      <c r="AX343" s="180"/>
      <c r="AY343" s="180"/>
      <c r="AZ343" s="180"/>
      <c r="BA343" s="180"/>
      <c r="BB343" s="180"/>
      <c r="BC343" s="180"/>
      <c r="BD343" s="180"/>
      <c r="BE343" s="180"/>
      <c r="BF343" s="180"/>
      <c r="BG343" s="180"/>
      <c r="BH343" s="180"/>
      <c r="BI343" s="180"/>
      <c r="BJ343" s="180"/>
      <c r="BK343" s="180"/>
      <c r="BL343" s="180"/>
      <c r="BM343" s="180"/>
      <c r="BN343" s="180"/>
      <c r="BO343" s="180"/>
      <c r="BP343" s="180"/>
      <c r="BQ343" s="180"/>
      <c r="BR343" s="180"/>
      <c r="BS343" s="180"/>
      <c r="BT343" s="180"/>
      <c r="BU343" s="180"/>
      <c r="BV343" s="180"/>
      <c r="BW343" s="180"/>
      <c r="BX343" s="180"/>
      <c r="BY343" s="180"/>
      <c r="BZ343" s="180"/>
      <c r="CA343" s="180"/>
      <c r="CB343" s="180"/>
      <c r="CC343" s="180"/>
      <c r="CD343" s="180"/>
      <c r="CE343" s="180"/>
      <c r="CF343" s="180"/>
      <c r="CG343" s="180"/>
      <c r="CH343" s="180"/>
      <c r="CI343" s="180"/>
      <c r="CJ343" s="180"/>
      <c r="CK343" s="180"/>
      <c r="CL343" s="180"/>
      <c r="CM343" s="180"/>
      <c r="CN343" s="180"/>
      <c r="CO343" s="180"/>
      <c r="CP343" s="180"/>
      <c r="CQ343" s="180"/>
      <c r="CR343" s="180"/>
      <c r="CS343" s="180"/>
      <c r="CT343" s="180"/>
      <c r="CU343" s="180"/>
      <c r="CV343" s="180"/>
      <c r="CW343" s="180"/>
      <c r="CX343" s="180"/>
      <c r="CY343" s="180"/>
      <c r="CZ343" s="180"/>
      <c r="DA343" s="180"/>
      <c r="DB343" s="180"/>
      <c r="DC343" s="180"/>
      <c r="DD343" s="180"/>
      <c r="DE343" s="180"/>
      <c r="DF343" s="180"/>
      <c r="DG343" s="180"/>
      <c r="DH343" s="180"/>
      <c r="DI343" s="180"/>
      <c r="DJ343" s="180"/>
      <c r="DK343" s="180"/>
      <c r="DL343" s="180"/>
      <c r="DM343" s="180"/>
      <c r="DN343" s="180"/>
      <c r="DO343" s="180"/>
      <c r="DP343" s="180"/>
      <c r="DQ343" s="180"/>
      <c r="DR343" s="180"/>
      <c r="DS343" s="180"/>
      <c r="DT343" s="180"/>
      <c r="DU343" s="180"/>
      <c r="DV343" s="180"/>
      <c r="DW343" s="180"/>
      <c r="DX343" s="180"/>
      <c r="DY343" s="180"/>
      <c r="DZ343" s="180"/>
      <c r="EA343" s="180"/>
      <c r="EB343" s="180"/>
      <c r="EC343" s="180"/>
      <c r="ED343" s="180"/>
      <c r="EE343" s="180"/>
      <c r="EF343" s="180"/>
      <c r="EG343" s="180"/>
      <c r="EH343" s="180"/>
      <c r="EI343" s="180"/>
      <c r="EJ343" s="180"/>
      <c r="EK343" s="180"/>
      <c r="EL343" s="180"/>
      <c r="EM343" s="180"/>
      <c r="EN343" s="180"/>
      <c r="EO343" s="180"/>
      <c r="EP343" s="180"/>
      <c r="EQ343" s="180"/>
      <c r="ER343" s="180"/>
      <c r="ES343" s="180"/>
      <c r="ET343" s="180"/>
      <c r="EU343" s="180"/>
      <c r="EV343" s="180"/>
      <c r="EW343" s="180"/>
      <c r="EX343" s="180"/>
      <c r="EY343" s="180"/>
      <c r="EZ343" s="180"/>
      <c r="FA343" s="180"/>
      <c r="FB343" s="180"/>
      <c r="FC343" s="180"/>
      <c r="FD343" s="180"/>
      <c r="FE343" s="180"/>
      <c r="FF343" s="180"/>
      <c r="FG343" s="180"/>
      <c r="FH343" s="180"/>
      <c r="FI343" s="180"/>
      <c r="FJ343" s="180"/>
      <c r="FK343" s="180"/>
      <c r="FL343" s="180"/>
      <c r="FM343" s="180"/>
      <c r="FN343" s="180"/>
      <c r="FO343" s="180"/>
      <c r="FP343" s="180"/>
      <c r="FQ343" s="180"/>
      <c r="FR343" s="180"/>
      <c r="FS343" s="180"/>
      <c r="FT343" s="180"/>
      <c r="FU343" s="180"/>
      <c r="FV343" s="180"/>
      <c r="FW343" s="180"/>
      <c r="FX343" s="180"/>
      <c r="FY343" s="180"/>
      <c r="FZ343" s="180"/>
      <c r="GA343" s="180"/>
      <c r="GB343" s="180"/>
      <c r="GC343" s="180"/>
      <c r="GD343" s="180"/>
      <c r="GE343" s="180"/>
      <c r="GF343" s="180"/>
      <c r="GG343" s="180"/>
      <c r="GH343" s="180"/>
      <c r="GI343" s="180"/>
      <c r="GJ343" s="180"/>
      <c r="GK343" s="180"/>
      <c r="GL343" s="180"/>
      <c r="GM343" s="180"/>
      <c r="GN343" s="180"/>
      <c r="GO343" s="180"/>
      <c r="GP343" s="180"/>
      <c r="GQ343" s="180"/>
      <c r="GR343" s="180"/>
      <c r="GS343" s="180"/>
      <c r="GT343" s="180"/>
      <c r="GU343" s="180"/>
      <c r="GV343" s="180"/>
      <c r="GW343" s="180"/>
      <c r="GX343" s="180"/>
      <c r="GY343" s="180"/>
      <c r="GZ343" s="180"/>
      <c r="HA343" s="180"/>
      <c r="HB343" s="180"/>
      <c r="HC343" s="180"/>
      <c r="HD343" s="180"/>
      <c r="HE343" s="180"/>
      <c r="HF343" s="180"/>
      <c r="HG343" s="180"/>
      <c r="HH343" s="180"/>
      <c r="HI343" s="180"/>
      <c r="HJ343" s="180"/>
      <c r="HK343" s="180"/>
      <c r="HL343" s="180"/>
      <c r="HM343" s="180"/>
      <c r="HN343" s="180"/>
      <c r="HO343" s="180"/>
      <c r="HP343" s="180"/>
      <c r="HQ343" s="180"/>
      <c r="HR343" s="180"/>
    </row>
    <row r="344" spans="1:243" s="173" customFormat="1" ht="14.25" customHeight="1">
      <c r="A344" s="97" t="s">
        <v>3678</v>
      </c>
      <c r="B344" s="117" t="s">
        <v>3680</v>
      </c>
      <c r="C344" s="139" t="s">
        <v>537</v>
      </c>
      <c r="D344" s="60">
        <v>48.21</v>
      </c>
      <c r="E344" s="60">
        <v>43.44</v>
      </c>
      <c r="F344" s="60">
        <v>48.68</v>
      </c>
      <c r="G344" s="60">
        <v>14.65</v>
      </c>
      <c r="H344" s="60">
        <v>61.05</v>
      </c>
      <c r="I344" s="60">
        <v>62.01</v>
      </c>
      <c r="J344" s="60">
        <v>47.24</v>
      </c>
      <c r="K344" s="60">
        <f t="shared" ref="K344" si="313">SUM(H344:J344)/3</f>
        <v>56.766666666666673</v>
      </c>
      <c r="L344" s="60">
        <f t="shared" ref="L344" si="314">SUM(I344:K344)/3</f>
        <v>55.338888888888896</v>
      </c>
      <c r="M344" s="60">
        <f t="shared" ref="M344" si="315">SUM(J344:L344)/3</f>
        <v>53.11518518518519</v>
      </c>
      <c r="N344" s="60">
        <f t="shared" ref="N344" si="316">SUM(K344:M344)/3</f>
        <v>55.073580246913586</v>
      </c>
      <c r="O344" s="60">
        <f t="shared" ref="O344" si="317">SUM(L344:N344)/3</f>
        <v>54.509218106995888</v>
      </c>
      <c r="P344" s="60">
        <f t="shared" si="306"/>
        <v>600.08353909465018</v>
      </c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  <c r="AA344" s="180"/>
      <c r="AB344" s="180"/>
      <c r="AC344" s="180"/>
      <c r="AD344" s="180"/>
      <c r="AE344" s="180"/>
      <c r="AF344" s="180"/>
      <c r="AG344" s="180"/>
      <c r="AH344" s="180"/>
      <c r="AI344" s="180"/>
      <c r="AJ344" s="180"/>
      <c r="AK344" s="180"/>
      <c r="AL344" s="180"/>
      <c r="AM344" s="180"/>
      <c r="AN344" s="180"/>
      <c r="AO344" s="180"/>
      <c r="AP344" s="180"/>
      <c r="AQ344" s="180"/>
      <c r="AR344" s="180"/>
      <c r="AS344" s="180"/>
      <c r="AT344" s="180"/>
      <c r="AU344" s="180"/>
      <c r="AV344" s="180"/>
      <c r="AW344" s="180"/>
      <c r="AX344" s="180"/>
      <c r="AY344" s="180"/>
      <c r="AZ344" s="180"/>
      <c r="BA344" s="180"/>
      <c r="BB344" s="180"/>
      <c r="BC344" s="180"/>
      <c r="BD344" s="180"/>
      <c r="BE344" s="180"/>
      <c r="BF344" s="180"/>
      <c r="BG344" s="180"/>
      <c r="BH344" s="180"/>
      <c r="BI344" s="180"/>
      <c r="BJ344" s="180"/>
      <c r="BK344" s="180"/>
      <c r="BL344" s="180"/>
      <c r="BM344" s="180"/>
      <c r="BN344" s="180"/>
      <c r="BO344" s="180"/>
      <c r="BP344" s="180"/>
      <c r="BQ344" s="180"/>
      <c r="BR344" s="180"/>
      <c r="BS344" s="180"/>
      <c r="BT344" s="180"/>
      <c r="BU344" s="180"/>
      <c r="BV344" s="180"/>
      <c r="BW344" s="180"/>
      <c r="BX344" s="180"/>
      <c r="BY344" s="180"/>
      <c r="BZ344" s="180"/>
      <c r="CA344" s="180"/>
      <c r="CB344" s="180"/>
      <c r="CC344" s="180"/>
      <c r="CD344" s="180"/>
      <c r="CE344" s="180"/>
      <c r="CF344" s="180"/>
      <c r="CG344" s="180"/>
      <c r="CH344" s="180"/>
      <c r="CI344" s="180"/>
      <c r="CJ344" s="180"/>
      <c r="CK344" s="180"/>
      <c r="CL344" s="180"/>
      <c r="CM344" s="180"/>
      <c r="CN344" s="180"/>
      <c r="CO344" s="180"/>
      <c r="CP344" s="180"/>
      <c r="CQ344" s="180"/>
      <c r="CR344" s="180"/>
      <c r="CS344" s="180"/>
      <c r="CT344" s="180"/>
      <c r="CU344" s="180"/>
      <c r="CV344" s="180"/>
      <c r="CW344" s="180"/>
      <c r="CX344" s="180"/>
      <c r="CY344" s="180"/>
      <c r="CZ344" s="180"/>
      <c r="DA344" s="180"/>
      <c r="DB344" s="180"/>
      <c r="DC344" s="180"/>
      <c r="DD344" s="180"/>
      <c r="DE344" s="180"/>
      <c r="DF344" s="180"/>
      <c r="DG344" s="180"/>
      <c r="DH344" s="180"/>
      <c r="DI344" s="180"/>
      <c r="DJ344" s="180"/>
      <c r="DK344" s="180"/>
      <c r="DL344" s="180"/>
      <c r="DM344" s="180"/>
      <c r="DN344" s="180"/>
      <c r="DO344" s="180"/>
      <c r="DP344" s="180"/>
      <c r="DQ344" s="180"/>
      <c r="DR344" s="180"/>
      <c r="DS344" s="180"/>
      <c r="DT344" s="180"/>
      <c r="DU344" s="180"/>
      <c r="DV344" s="180"/>
      <c r="DW344" s="180"/>
      <c r="DX344" s="180"/>
      <c r="DY344" s="180"/>
      <c r="DZ344" s="180"/>
      <c r="EA344" s="180"/>
      <c r="EB344" s="180"/>
      <c r="EC344" s="180"/>
      <c r="ED344" s="180"/>
      <c r="EE344" s="180"/>
      <c r="EF344" s="180"/>
      <c r="EG344" s="180"/>
      <c r="EH344" s="180"/>
      <c r="EI344" s="180"/>
      <c r="EJ344" s="180"/>
      <c r="EK344" s="180"/>
      <c r="EL344" s="180"/>
      <c r="EM344" s="180"/>
      <c r="EN344" s="180"/>
      <c r="EO344" s="180"/>
      <c r="EP344" s="180"/>
      <c r="EQ344" s="180"/>
      <c r="ER344" s="180"/>
      <c r="ES344" s="180"/>
      <c r="ET344" s="180"/>
      <c r="EU344" s="180"/>
      <c r="EV344" s="180"/>
      <c r="EW344" s="180"/>
      <c r="EX344" s="180"/>
      <c r="EY344" s="180"/>
      <c r="EZ344" s="180"/>
      <c r="FA344" s="180"/>
      <c r="FB344" s="180"/>
      <c r="FC344" s="180"/>
      <c r="FD344" s="180"/>
      <c r="FE344" s="180"/>
      <c r="FF344" s="180"/>
      <c r="FG344" s="180"/>
      <c r="FH344" s="180"/>
      <c r="FI344" s="180"/>
      <c r="FJ344" s="180"/>
      <c r="FK344" s="180"/>
      <c r="FL344" s="180"/>
      <c r="FM344" s="180"/>
      <c r="FN344" s="180"/>
      <c r="FO344" s="180"/>
      <c r="FP344" s="180"/>
      <c r="FQ344" s="180"/>
      <c r="FR344" s="180"/>
      <c r="FS344" s="180"/>
      <c r="FT344" s="180"/>
      <c r="FU344" s="180"/>
      <c r="FV344" s="180"/>
      <c r="FW344" s="180"/>
      <c r="FX344" s="180"/>
      <c r="FY344" s="180"/>
      <c r="FZ344" s="180"/>
      <c r="GA344" s="180"/>
      <c r="GB344" s="180"/>
      <c r="GC344" s="180"/>
      <c r="GD344" s="180"/>
      <c r="GE344" s="180"/>
      <c r="GF344" s="180"/>
      <c r="GG344" s="180"/>
      <c r="GH344" s="180"/>
      <c r="GI344" s="180"/>
      <c r="GJ344" s="180"/>
      <c r="GK344" s="180"/>
      <c r="GL344" s="180"/>
      <c r="GM344" s="180"/>
      <c r="GN344" s="180"/>
      <c r="GO344" s="180"/>
      <c r="GP344" s="180"/>
      <c r="GQ344" s="180"/>
      <c r="GR344" s="180"/>
      <c r="GS344" s="180"/>
      <c r="GT344" s="180"/>
      <c r="GU344" s="180"/>
      <c r="GV344" s="180"/>
      <c r="GW344" s="180"/>
      <c r="GX344" s="180"/>
      <c r="GY344" s="180"/>
      <c r="GZ344" s="180"/>
      <c r="HA344" s="180"/>
      <c r="HB344" s="180"/>
      <c r="HC344" s="180"/>
      <c r="HD344" s="180"/>
      <c r="HE344" s="180"/>
      <c r="HF344" s="180"/>
      <c r="HG344" s="180"/>
      <c r="HH344" s="180"/>
      <c r="HI344" s="180"/>
      <c r="HJ344" s="180"/>
      <c r="HK344" s="180"/>
      <c r="HL344" s="180"/>
      <c r="HM344" s="180"/>
      <c r="HN344" s="180"/>
      <c r="HO344" s="180"/>
      <c r="HP344" s="180"/>
      <c r="HQ344" s="180"/>
      <c r="HR344" s="180"/>
    </row>
    <row r="345" spans="1:243" s="140" customFormat="1" hidden="1">
      <c r="A345" s="99" t="s">
        <v>2541</v>
      </c>
      <c r="B345" s="99" t="s">
        <v>1662</v>
      </c>
      <c r="C345" s="136"/>
      <c r="D345" s="60">
        <f t="shared" ref="D345:P354" si="318">D346</f>
        <v>0</v>
      </c>
      <c r="E345" s="60">
        <f t="shared" si="318"/>
        <v>0</v>
      </c>
      <c r="F345" s="60">
        <f t="shared" si="318"/>
        <v>0</v>
      </c>
      <c r="G345" s="60">
        <f t="shared" si="318"/>
        <v>0</v>
      </c>
      <c r="H345" s="60">
        <f t="shared" si="318"/>
        <v>0</v>
      </c>
      <c r="I345" s="60">
        <f t="shared" si="318"/>
        <v>0</v>
      </c>
      <c r="J345" s="60">
        <f t="shared" si="318"/>
        <v>0</v>
      </c>
      <c r="K345" s="60">
        <f t="shared" si="318"/>
        <v>0</v>
      </c>
      <c r="L345" s="60">
        <f t="shared" si="318"/>
        <v>0</v>
      </c>
      <c r="M345" s="60">
        <f t="shared" si="318"/>
        <v>0</v>
      </c>
      <c r="N345" s="60">
        <f t="shared" si="318"/>
        <v>0</v>
      </c>
      <c r="O345" s="60">
        <f t="shared" si="318"/>
        <v>0</v>
      </c>
      <c r="P345" s="60">
        <f t="shared" si="318"/>
        <v>0</v>
      </c>
      <c r="HS345" s="138"/>
      <c r="HT345" s="138"/>
      <c r="HU345" s="138"/>
      <c r="HV345" s="138"/>
      <c r="HW345" s="138"/>
      <c r="HX345" s="138"/>
      <c r="HY345" s="138"/>
      <c r="HZ345" s="138"/>
      <c r="IA345" s="138"/>
      <c r="IB345" s="138"/>
      <c r="IC345" s="138"/>
      <c r="ID345" s="138"/>
      <c r="IE345" s="138"/>
      <c r="IF345" s="138"/>
      <c r="IG345" s="138"/>
      <c r="IH345" s="138"/>
      <c r="II345" s="138"/>
    </row>
    <row r="346" spans="1:243" s="140" customFormat="1" hidden="1">
      <c r="A346" s="99" t="s">
        <v>2542</v>
      </c>
      <c r="B346" s="99" t="s">
        <v>1662</v>
      </c>
      <c r="C346" s="136"/>
      <c r="D346" s="60">
        <f t="shared" si="318"/>
        <v>0</v>
      </c>
      <c r="E346" s="60">
        <f t="shared" si="318"/>
        <v>0</v>
      </c>
      <c r="F346" s="60">
        <f t="shared" si="318"/>
        <v>0</v>
      </c>
      <c r="G346" s="60">
        <f t="shared" si="318"/>
        <v>0</v>
      </c>
      <c r="H346" s="60">
        <f t="shared" si="318"/>
        <v>0</v>
      </c>
      <c r="I346" s="60">
        <f t="shared" si="318"/>
        <v>0</v>
      </c>
      <c r="J346" s="60">
        <f t="shared" si="318"/>
        <v>0</v>
      </c>
      <c r="K346" s="60">
        <f t="shared" si="318"/>
        <v>0</v>
      </c>
      <c r="L346" s="60">
        <f t="shared" si="318"/>
        <v>0</v>
      </c>
      <c r="M346" s="60">
        <f t="shared" si="318"/>
        <v>0</v>
      </c>
      <c r="N346" s="60">
        <f t="shared" si="318"/>
        <v>0</v>
      </c>
      <c r="O346" s="60">
        <f t="shared" si="318"/>
        <v>0</v>
      </c>
      <c r="P346" s="60">
        <f t="shared" si="318"/>
        <v>0</v>
      </c>
      <c r="HS346" s="138"/>
      <c r="HT346" s="138"/>
      <c r="HU346" s="138"/>
      <c r="HV346" s="138"/>
      <c r="HW346" s="138"/>
      <c r="HX346" s="138"/>
      <c r="HY346" s="138"/>
      <c r="HZ346" s="138"/>
      <c r="IA346" s="138"/>
      <c r="IB346" s="138"/>
      <c r="IC346" s="138"/>
      <c r="ID346" s="138"/>
      <c r="IE346" s="138"/>
      <c r="IF346" s="138"/>
      <c r="IG346" s="138"/>
      <c r="IH346" s="138"/>
      <c r="II346" s="138"/>
    </row>
    <row r="347" spans="1:243" s="140" customFormat="1" hidden="1">
      <c r="A347" s="99" t="s">
        <v>2543</v>
      </c>
      <c r="B347" s="99" t="s">
        <v>1662</v>
      </c>
      <c r="C347" s="136"/>
      <c r="D347" s="60">
        <f>D348+D350+D352+D354</f>
        <v>0</v>
      </c>
      <c r="E347" s="60">
        <f>E348+E350+E352+E354</f>
        <v>0</v>
      </c>
      <c r="F347" s="60">
        <f>F348+F350+F352+F354</f>
        <v>0</v>
      </c>
      <c r="G347" s="60">
        <f>G348+G350+G352+G354</f>
        <v>0</v>
      </c>
      <c r="H347" s="60">
        <f>H348+H350+H352+H354</f>
        <v>0</v>
      </c>
      <c r="I347" s="60">
        <f t="shared" ref="I347:P347" si="319">I348+I350+I352+I354</f>
        <v>0</v>
      </c>
      <c r="J347" s="60">
        <f t="shared" si="319"/>
        <v>0</v>
      </c>
      <c r="K347" s="60">
        <f t="shared" si="319"/>
        <v>0</v>
      </c>
      <c r="L347" s="60">
        <f t="shared" si="319"/>
        <v>0</v>
      </c>
      <c r="M347" s="60">
        <f t="shared" si="319"/>
        <v>0</v>
      </c>
      <c r="N347" s="60">
        <f t="shared" si="319"/>
        <v>0</v>
      </c>
      <c r="O347" s="60">
        <f t="shared" si="319"/>
        <v>0</v>
      </c>
      <c r="P347" s="60">
        <f t="shared" si="319"/>
        <v>0</v>
      </c>
      <c r="HS347" s="138"/>
      <c r="HT347" s="138"/>
      <c r="HU347" s="138"/>
      <c r="HV347" s="138"/>
      <c r="HW347" s="138"/>
      <c r="HX347" s="138"/>
      <c r="HY347" s="138"/>
      <c r="HZ347" s="138"/>
      <c r="IA347" s="138"/>
      <c r="IB347" s="138"/>
      <c r="IC347" s="138"/>
      <c r="ID347" s="138"/>
      <c r="IE347" s="138"/>
      <c r="IF347" s="138"/>
      <c r="IG347" s="138"/>
      <c r="IH347" s="138"/>
      <c r="II347" s="138"/>
    </row>
    <row r="348" spans="1:243" s="140" customFormat="1" hidden="1">
      <c r="A348" s="99" t="s">
        <v>2544</v>
      </c>
      <c r="B348" s="99" t="s">
        <v>2545</v>
      </c>
      <c r="C348" s="136"/>
      <c r="D348" s="60">
        <f t="shared" si="318"/>
        <v>0</v>
      </c>
      <c r="E348" s="60">
        <f t="shared" si="318"/>
        <v>0</v>
      </c>
      <c r="F348" s="60">
        <f t="shared" si="318"/>
        <v>0</v>
      </c>
      <c r="G348" s="60">
        <f t="shared" si="318"/>
        <v>0</v>
      </c>
      <c r="H348" s="60">
        <f t="shared" si="318"/>
        <v>0</v>
      </c>
      <c r="I348" s="60">
        <f t="shared" si="318"/>
        <v>0</v>
      </c>
      <c r="J348" s="60">
        <f t="shared" si="318"/>
        <v>0</v>
      </c>
      <c r="K348" s="60">
        <f t="shared" si="318"/>
        <v>0</v>
      </c>
      <c r="L348" s="60">
        <f t="shared" si="318"/>
        <v>0</v>
      </c>
      <c r="M348" s="60">
        <f t="shared" si="318"/>
        <v>0</v>
      </c>
      <c r="N348" s="60">
        <f t="shared" si="318"/>
        <v>0</v>
      </c>
      <c r="O348" s="60">
        <f t="shared" si="318"/>
        <v>0</v>
      </c>
      <c r="P348" s="60">
        <f t="shared" si="318"/>
        <v>0</v>
      </c>
      <c r="HS348" s="138"/>
      <c r="HT348" s="138"/>
      <c r="HU348" s="138"/>
      <c r="HV348" s="138"/>
      <c r="HW348" s="138"/>
      <c r="HX348" s="138"/>
      <c r="HY348" s="138"/>
      <c r="HZ348" s="138"/>
      <c r="IA348" s="138"/>
      <c r="IB348" s="138"/>
      <c r="IC348" s="138"/>
      <c r="ID348" s="138"/>
      <c r="IE348" s="138"/>
      <c r="IF348" s="138"/>
      <c r="IG348" s="138"/>
      <c r="IH348" s="138"/>
      <c r="II348" s="138"/>
    </row>
    <row r="349" spans="1:243" s="140" customFormat="1" hidden="1">
      <c r="A349" s="168" t="s">
        <v>2546</v>
      </c>
      <c r="B349" s="169" t="s">
        <v>1664</v>
      </c>
      <c r="C349" s="109" t="s">
        <v>29</v>
      </c>
      <c r="D349" s="60">
        <v>0</v>
      </c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>
        <f t="shared" ref="P349:P351" si="320">SUM(D349:O349)</f>
        <v>0</v>
      </c>
      <c r="HS349" s="138"/>
      <c r="HT349" s="138"/>
      <c r="HU349" s="138"/>
      <c r="HV349" s="138"/>
      <c r="HW349" s="138"/>
      <c r="HX349" s="138"/>
      <c r="HY349" s="138"/>
      <c r="HZ349" s="138"/>
      <c r="IA349" s="138"/>
      <c r="IB349" s="138"/>
      <c r="IC349" s="138"/>
      <c r="ID349" s="138"/>
      <c r="IE349" s="138"/>
      <c r="IF349" s="138"/>
      <c r="IG349" s="138"/>
      <c r="IH349" s="138"/>
      <c r="II349" s="138"/>
    </row>
    <row r="350" spans="1:243" s="140" customFormat="1" hidden="1">
      <c r="A350" s="99" t="s">
        <v>2547</v>
      </c>
      <c r="B350" s="99" t="s">
        <v>2548</v>
      </c>
      <c r="C350" s="136"/>
      <c r="D350" s="60">
        <f t="shared" si="318"/>
        <v>0</v>
      </c>
      <c r="E350" s="60">
        <f t="shared" si="318"/>
        <v>0</v>
      </c>
      <c r="F350" s="60">
        <f t="shared" si="318"/>
        <v>0</v>
      </c>
      <c r="G350" s="60">
        <f t="shared" si="318"/>
        <v>0</v>
      </c>
      <c r="H350" s="60">
        <f t="shared" si="318"/>
        <v>0</v>
      </c>
      <c r="I350" s="60">
        <f t="shared" si="318"/>
        <v>0</v>
      </c>
      <c r="J350" s="60">
        <f t="shared" si="318"/>
        <v>0</v>
      </c>
      <c r="K350" s="60">
        <f t="shared" si="318"/>
        <v>0</v>
      </c>
      <c r="L350" s="60">
        <f t="shared" si="318"/>
        <v>0</v>
      </c>
      <c r="M350" s="60">
        <f t="shared" si="318"/>
        <v>0</v>
      </c>
      <c r="N350" s="60">
        <f t="shared" si="318"/>
        <v>0</v>
      </c>
      <c r="O350" s="60">
        <f t="shared" si="318"/>
        <v>0</v>
      </c>
      <c r="P350" s="60">
        <f t="shared" si="318"/>
        <v>0</v>
      </c>
      <c r="HS350" s="138"/>
      <c r="HT350" s="138"/>
      <c r="HU350" s="138"/>
      <c r="HV350" s="138"/>
      <c r="HW350" s="138"/>
      <c r="HX350" s="138"/>
      <c r="HY350" s="138"/>
      <c r="HZ350" s="138"/>
      <c r="IA350" s="138"/>
      <c r="IB350" s="138"/>
      <c r="IC350" s="138"/>
      <c r="ID350" s="138"/>
      <c r="IE350" s="138"/>
      <c r="IF350" s="138"/>
      <c r="IG350" s="138"/>
      <c r="IH350" s="138"/>
      <c r="II350" s="138"/>
    </row>
    <row r="351" spans="1:243" s="140" customFormat="1" hidden="1">
      <c r="A351" s="168" t="s">
        <v>2549</v>
      </c>
      <c r="B351" s="169" t="s">
        <v>1664</v>
      </c>
      <c r="C351" s="109" t="s">
        <v>29</v>
      </c>
      <c r="D351" s="60">
        <v>0</v>
      </c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>
        <f t="shared" si="320"/>
        <v>0</v>
      </c>
      <c r="HS351" s="138"/>
      <c r="HT351" s="138"/>
      <c r="HU351" s="138"/>
      <c r="HV351" s="138"/>
      <c r="HW351" s="138"/>
      <c r="HX351" s="138"/>
      <c r="HY351" s="138"/>
      <c r="HZ351" s="138"/>
      <c r="IA351" s="138"/>
      <c r="IB351" s="138"/>
      <c r="IC351" s="138"/>
      <c r="ID351" s="138"/>
      <c r="IE351" s="138"/>
      <c r="IF351" s="138"/>
      <c r="IG351" s="138"/>
      <c r="IH351" s="138"/>
      <c r="II351" s="138"/>
    </row>
    <row r="352" spans="1:243" s="140" customFormat="1" hidden="1">
      <c r="A352" s="99" t="s">
        <v>2550</v>
      </c>
      <c r="B352" s="99" t="s">
        <v>2551</v>
      </c>
      <c r="C352" s="136"/>
      <c r="D352" s="60">
        <f t="shared" si="318"/>
        <v>0</v>
      </c>
      <c r="E352" s="60">
        <f t="shared" si="318"/>
        <v>0</v>
      </c>
      <c r="F352" s="60">
        <f t="shared" si="318"/>
        <v>0</v>
      </c>
      <c r="G352" s="60">
        <f t="shared" si="318"/>
        <v>0</v>
      </c>
      <c r="H352" s="60">
        <f t="shared" si="318"/>
        <v>0</v>
      </c>
      <c r="I352" s="60">
        <f t="shared" si="318"/>
        <v>0</v>
      </c>
      <c r="J352" s="60">
        <f t="shared" si="318"/>
        <v>0</v>
      </c>
      <c r="K352" s="60">
        <f t="shared" si="318"/>
        <v>0</v>
      </c>
      <c r="L352" s="60">
        <f t="shared" si="318"/>
        <v>0</v>
      </c>
      <c r="M352" s="60">
        <f t="shared" si="318"/>
        <v>0</v>
      </c>
      <c r="N352" s="60">
        <f t="shared" si="318"/>
        <v>0</v>
      </c>
      <c r="O352" s="60">
        <f t="shared" si="318"/>
        <v>0</v>
      </c>
      <c r="P352" s="60">
        <f t="shared" si="318"/>
        <v>0</v>
      </c>
      <c r="HS352" s="138"/>
      <c r="HT352" s="138"/>
      <c r="HU352" s="138"/>
      <c r="HV352" s="138"/>
      <c r="HW352" s="138"/>
      <c r="HX352" s="138"/>
      <c r="HY352" s="138"/>
      <c r="HZ352" s="138"/>
      <c r="IA352" s="138"/>
      <c r="IB352" s="138"/>
      <c r="IC352" s="138"/>
      <c r="ID352" s="138"/>
      <c r="IE352" s="138"/>
      <c r="IF352" s="138"/>
      <c r="IG352" s="138"/>
      <c r="IH352" s="138"/>
      <c r="II352" s="138"/>
    </row>
    <row r="353" spans="1:243" s="140" customFormat="1" hidden="1">
      <c r="A353" s="168" t="s">
        <v>2552</v>
      </c>
      <c r="B353" s="169" t="s">
        <v>1664</v>
      </c>
      <c r="C353" s="109" t="s">
        <v>29</v>
      </c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>
        <f t="shared" ref="P353:P355" si="321">SUM(D353:O353)</f>
        <v>0</v>
      </c>
      <c r="HS353" s="138"/>
      <c r="HT353" s="138"/>
      <c r="HU353" s="138"/>
      <c r="HV353" s="138"/>
      <c r="HW353" s="138"/>
      <c r="HX353" s="138"/>
      <c r="HY353" s="138"/>
      <c r="HZ353" s="138"/>
      <c r="IA353" s="138"/>
      <c r="IB353" s="138"/>
      <c r="IC353" s="138"/>
      <c r="ID353" s="138"/>
      <c r="IE353" s="138"/>
      <c r="IF353" s="138"/>
      <c r="IG353" s="138"/>
      <c r="IH353" s="138"/>
      <c r="II353" s="138"/>
    </row>
    <row r="354" spans="1:243" s="140" customFormat="1" hidden="1">
      <c r="A354" s="99" t="s">
        <v>2553</v>
      </c>
      <c r="B354" s="99" t="s">
        <v>2554</v>
      </c>
      <c r="C354" s="136"/>
      <c r="D354" s="60">
        <f t="shared" si="318"/>
        <v>0</v>
      </c>
      <c r="E354" s="60">
        <f t="shared" si="318"/>
        <v>0</v>
      </c>
      <c r="F354" s="60">
        <f t="shared" si="318"/>
        <v>0</v>
      </c>
      <c r="G354" s="60">
        <f t="shared" si="318"/>
        <v>0</v>
      </c>
      <c r="H354" s="60">
        <f t="shared" si="318"/>
        <v>0</v>
      </c>
      <c r="I354" s="60">
        <f t="shared" si="318"/>
        <v>0</v>
      </c>
      <c r="J354" s="60">
        <f t="shared" si="318"/>
        <v>0</v>
      </c>
      <c r="K354" s="60">
        <f t="shared" si="318"/>
        <v>0</v>
      </c>
      <c r="L354" s="60">
        <f t="shared" si="318"/>
        <v>0</v>
      </c>
      <c r="M354" s="60">
        <f t="shared" si="318"/>
        <v>0</v>
      </c>
      <c r="N354" s="60">
        <f t="shared" si="318"/>
        <v>0</v>
      </c>
      <c r="O354" s="60">
        <f t="shared" si="318"/>
        <v>0</v>
      </c>
      <c r="P354" s="60">
        <f t="shared" si="318"/>
        <v>0</v>
      </c>
      <c r="HS354" s="138"/>
      <c r="HT354" s="138"/>
      <c r="HU354" s="138"/>
      <c r="HV354" s="138"/>
      <c r="HW354" s="138"/>
      <c r="HX354" s="138"/>
      <c r="HY354" s="138"/>
      <c r="HZ354" s="138"/>
      <c r="IA354" s="138"/>
      <c r="IB354" s="138"/>
      <c r="IC354" s="138"/>
      <c r="ID354" s="138"/>
      <c r="IE354" s="138"/>
      <c r="IF354" s="138"/>
      <c r="IG354" s="138"/>
      <c r="IH354" s="138"/>
      <c r="II354" s="138"/>
    </row>
    <row r="355" spans="1:243" s="140" customFormat="1" hidden="1">
      <c r="A355" s="168" t="s">
        <v>2555</v>
      </c>
      <c r="B355" s="169" t="s">
        <v>1664</v>
      </c>
      <c r="C355" s="109" t="s">
        <v>29</v>
      </c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>
        <f t="shared" si="321"/>
        <v>0</v>
      </c>
      <c r="HS355" s="138"/>
      <c r="HT355" s="138"/>
      <c r="HU355" s="138"/>
      <c r="HV355" s="138"/>
      <c r="HW355" s="138"/>
      <c r="HX355" s="138"/>
      <c r="HY355" s="138"/>
      <c r="HZ355" s="138"/>
      <c r="IA355" s="138"/>
      <c r="IB355" s="138"/>
      <c r="IC355" s="138"/>
      <c r="ID355" s="138"/>
      <c r="IE355" s="138"/>
      <c r="IF355" s="138"/>
      <c r="IG355" s="138"/>
      <c r="IH355" s="138"/>
      <c r="II355" s="138"/>
    </row>
    <row r="356" spans="1:243" ht="14.25" customHeight="1">
      <c r="A356" s="129" t="s">
        <v>2556</v>
      </c>
      <c r="B356" s="130" t="s">
        <v>2557</v>
      </c>
      <c r="C356" s="131"/>
      <c r="D356" s="128">
        <f>SUM(D357+D452+D514+D522+D527)</f>
        <v>41017658.149999999</v>
      </c>
      <c r="E356" s="128">
        <f>SUM(E357+E452+E514+E522+E527)</f>
        <v>34877347.099999994</v>
      </c>
      <c r="F356" s="128">
        <f t="shared" ref="F356:P356" si="322">SUM(F357+F452+F514+F522+F527+F510)</f>
        <v>34944063.819999993</v>
      </c>
      <c r="G356" s="128">
        <f t="shared" si="322"/>
        <v>35106532.030000001</v>
      </c>
      <c r="H356" s="128">
        <f t="shared" si="322"/>
        <v>29014909.730000004</v>
      </c>
      <c r="I356" s="128">
        <f t="shared" si="322"/>
        <v>36673433.339999996</v>
      </c>
      <c r="J356" s="128">
        <f t="shared" si="322"/>
        <v>40777022.760000005</v>
      </c>
      <c r="K356" s="128">
        <f t="shared" si="322"/>
        <v>47950118.346041664</v>
      </c>
      <c r="L356" s="128">
        <f t="shared" si="322"/>
        <v>48273870.196597219</v>
      </c>
      <c r="M356" s="128">
        <f t="shared" si="322"/>
        <v>46950185.009837963</v>
      </c>
      <c r="N356" s="128">
        <f t="shared" si="322"/>
        <v>48566078.937908955</v>
      </c>
      <c r="O356" s="128">
        <f t="shared" si="322"/>
        <v>66367785.322906375</v>
      </c>
      <c r="P356" s="128">
        <f t="shared" si="322"/>
        <v>397088035.81797975</v>
      </c>
    </row>
    <row r="357" spans="1:243" s="20" customFormat="1" ht="13.5" customHeight="1">
      <c r="A357" s="99" t="s">
        <v>2558</v>
      </c>
      <c r="B357" s="116" t="s">
        <v>2559</v>
      </c>
      <c r="C357" s="136"/>
      <c r="D357" s="58">
        <f t="shared" ref="D357:G357" si="323">D361+D358</f>
        <v>8963959.1800000016</v>
      </c>
      <c r="E357" s="58">
        <f t="shared" si="323"/>
        <v>11636953.800000001</v>
      </c>
      <c r="F357" s="58">
        <f t="shared" si="323"/>
        <v>9582404</v>
      </c>
      <c r="G357" s="58">
        <f t="shared" si="323"/>
        <v>9057090.3699999992</v>
      </c>
      <c r="H357" s="58">
        <f t="shared" ref="H357:I357" si="324">H361+H358</f>
        <v>10207031.660000002</v>
      </c>
      <c r="I357" s="58">
        <f t="shared" si="324"/>
        <v>18494717.91</v>
      </c>
      <c r="J357" s="58">
        <f t="shared" ref="J357:O357" si="325">J361+J358</f>
        <v>22824923.500000004</v>
      </c>
      <c r="K357" s="58">
        <f t="shared" si="325"/>
        <v>30553899.999375001</v>
      </c>
      <c r="L357" s="58">
        <f t="shared" si="325"/>
        <v>29885380.191041667</v>
      </c>
      <c r="M357" s="58">
        <f t="shared" si="325"/>
        <v>30181515.765763886</v>
      </c>
      <c r="N357" s="58">
        <f t="shared" si="325"/>
        <v>30800277.219143517</v>
      </c>
      <c r="O357" s="58">
        <f t="shared" si="325"/>
        <v>38039049.313441351</v>
      </c>
      <c r="P357" s="58">
        <f>P361+P358</f>
        <v>136796233.98345295</v>
      </c>
      <c r="HS357" s="106"/>
      <c r="HT357" s="106"/>
      <c r="HU357" s="106"/>
      <c r="HV357" s="106"/>
      <c r="HW357" s="106"/>
      <c r="HX357" s="106"/>
      <c r="HY357" s="106"/>
      <c r="HZ357" s="106"/>
      <c r="IA357" s="106"/>
      <c r="IB357" s="106"/>
      <c r="IC357" s="106"/>
      <c r="ID357" s="106"/>
      <c r="IE357" s="106"/>
      <c r="IF357" s="106"/>
      <c r="IG357" s="106"/>
      <c r="IH357" s="106"/>
      <c r="II357" s="106"/>
    </row>
    <row r="358" spans="1:243" s="20" customFormat="1" ht="13.5" customHeight="1">
      <c r="A358" s="99" t="s">
        <v>2560</v>
      </c>
      <c r="B358" s="116" t="s">
        <v>2559</v>
      </c>
      <c r="C358" s="136"/>
      <c r="D358" s="58">
        <f t="shared" ref="D358:P359" si="326">D359</f>
        <v>20764.580000000002</v>
      </c>
      <c r="E358" s="58">
        <f t="shared" si="326"/>
        <v>36049.53</v>
      </c>
      <c r="F358" s="58">
        <f t="shared" si="326"/>
        <v>35909.01</v>
      </c>
      <c r="G358" s="58">
        <f t="shared" si="326"/>
        <v>50267.39</v>
      </c>
      <c r="H358" s="58">
        <f t="shared" si="326"/>
        <v>10085.4</v>
      </c>
      <c r="I358" s="58">
        <f t="shared" si="326"/>
        <v>5628.5</v>
      </c>
      <c r="J358" s="58">
        <f t="shared" si="326"/>
        <v>669.37</v>
      </c>
      <c r="K358" s="58">
        <f t="shared" si="326"/>
        <v>5461.09</v>
      </c>
      <c r="L358" s="58">
        <f t="shared" si="326"/>
        <v>3919.6533333333332</v>
      </c>
      <c r="M358" s="58">
        <f t="shared" si="326"/>
        <v>3350.0377777777776</v>
      </c>
      <c r="N358" s="58">
        <f t="shared" si="326"/>
        <v>4243.5937037037038</v>
      </c>
      <c r="O358" s="58">
        <f t="shared" si="326"/>
        <v>3837.7616049382718</v>
      </c>
      <c r="P358" s="58">
        <f t="shared" si="326"/>
        <v>180185.91641975308</v>
      </c>
      <c r="HS358" s="106"/>
      <c r="HT358" s="106"/>
      <c r="HU358" s="106"/>
      <c r="HV358" s="106"/>
      <c r="HW358" s="106"/>
      <c r="HX358" s="106"/>
      <c r="HY358" s="106"/>
      <c r="HZ358" s="106"/>
      <c r="IA358" s="106"/>
      <c r="IB358" s="106"/>
      <c r="IC358" s="106"/>
      <c r="ID358" s="106"/>
      <c r="IE358" s="106"/>
      <c r="IF358" s="106"/>
      <c r="IG358" s="106"/>
      <c r="IH358" s="106"/>
      <c r="II358" s="106"/>
    </row>
    <row r="359" spans="1:243" s="20" customFormat="1" ht="13.5" customHeight="1">
      <c r="A359" s="99" t="s">
        <v>2561</v>
      </c>
      <c r="B359" s="116" t="s">
        <v>2562</v>
      </c>
      <c r="C359" s="136"/>
      <c r="D359" s="58">
        <f t="shared" si="326"/>
        <v>20764.580000000002</v>
      </c>
      <c r="E359" s="58">
        <f t="shared" si="326"/>
        <v>36049.53</v>
      </c>
      <c r="F359" s="58">
        <f t="shared" si="326"/>
        <v>35909.01</v>
      </c>
      <c r="G359" s="58">
        <f t="shared" si="326"/>
        <v>50267.39</v>
      </c>
      <c r="H359" s="58">
        <f t="shared" si="326"/>
        <v>10085.4</v>
      </c>
      <c r="I359" s="58">
        <f t="shared" si="326"/>
        <v>5628.5</v>
      </c>
      <c r="J359" s="58">
        <f t="shared" si="326"/>
        <v>669.37</v>
      </c>
      <c r="K359" s="58">
        <f t="shared" si="326"/>
        <v>5461.09</v>
      </c>
      <c r="L359" s="58">
        <f t="shared" si="326"/>
        <v>3919.6533333333332</v>
      </c>
      <c r="M359" s="58">
        <f t="shared" si="326"/>
        <v>3350.0377777777776</v>
      </c>
      <c r="N359" s="58">
        <f t="shared" si="326"/>
        <v>4243.5937037037038</v>
      </c>
      <c r="O359" s="58">
        <f t="shared" si="326"/>
        <v>3837.7616049382718</v>
      </c>
      <c r="P359" s="58">
        <f t="shared" si="326"/>
        <v>180185.91641975308</v>
      </c>
      <c r="HS359" s="106"/>
      <c r="HT359" s="106"/>
      <c r="HU359" s="106"/>
      <c r="HV359" s="106"/>
      <c r="HW359" s="106"/>
      <c r="HX359" s="106"/>
      <c r="HY359" s="106"/>
      <c r="HZ359" s="106"/>
      <c r="IA359" s="106"/>
      <c r="IB359" s="106"/>
      <c r="IC359" s="106"/>
      <c r="ID359" s="106"/>
      <c r="IE359" s="106"/>
      <c r="IF359" s="106"/>
      <c r="IG359" s="106"/>
      <c r="IH359" s="106"/>
      <c r="II359" s="106"/>
    </row>
    <row r="360" spans="1:243" s="137" customFormat="1" ht="13.5" customHeight="1">
      <c r="A360" s="99" t="s">
        <v>3432</v>
      </c>
      <c r="B360" s="116" t="s">
        <v>2564</v>
      </c>
      <c r="C360" s="136" t="s">
        <v>3431</v>
      </c>
      <c r="D360" s="58">
        <v>20764.580000000002</v>
      </c>
      <c r="E360" s="58">
        <v>36049.53</v>
      </c>
      <c r="F360" s="58">
        <v>35909.01</v>
      </c>
      <c r="G360" s="58">
        <v>50267.39</v>
      </c>
      <c r="H360" s="58">
        <v>10085.4</v>
      </c>
      <c r="I360" s="58">
        <v>5628.5</v>
      </c>
      <c r="J360" s="58">
        <v>669.37</v>
      </c>
      <c r="K360" s="60">
        <f t="shared" ref="K360" si="327">SUM(H360:J360)/3</f>
        <v>5461.09</v>
      </c>
      <c r="L360" s="60">
        <f t="shared" ref="L360" si="328">SUM(I360:K360)/3</f>
        <v>3919.6533333333332</v>
      </c>
      <c r="M360" s="60">
        <f t="shared" ref="M360" si="329">SUM(J360:L360)/3</f>
        <v>3350.0377777777776</v>
      </c>
      <c r="N360" s="60">
        <f t="shared" ref="N360" si="330">SUM(K360:M360)/3</f>
        <v>4243.5937037037038</v>
      </c>
      <c r="O360" s="60">
        <f t="shared" ref="O360" si="331">SUM(L360:N360)/3</f>
        <v>3837.7616049382718</v>
      </c>
      <c r="P360" s="58">
        <f>SUM(D360:O360)</f>
        <v>180185.91641975308</v>
      </c>
      <c r="HS360" s="138"/>
      <c r="HT360" s="138"/>
      <c r="HU360" s="138"/>
      <c r="HV360" s="138"/>
      <c r="HW360" s="138"/>
      <c r="HX360" s="138"/>
      <c r="HY360" s="138"/>
      <c r="HZ360" s="138"/>
      <c r="IA360" s="138"/>
      <c r="IB360" s="138"/>
      <c r="IC360" s="138"/>
      <c r="ID360" s="138"/>
      <c r="IE360" s="138"/>
      <c r="IF360" s="138"/>
      <c r="IG360" s="138"/>
      <c r="IH360" s="138"/>
      <c r="II360" s="138"/>
    </row>
    <row r="361" spans="1:243" s="20" customFormat="1" ht="15.75" customHeight="1">
      <c r="A361" s="99" t="s">
        <v>2565</v>
      </c>
      <c r="B361" s="116" t="s">
        <v>2566</v>
      </c>
      <c r="C361" s="136"/>
      <c r="D361" s="58">
        <f>SUM(D362+D385+D388+D418+D427+D443+D434)</f>
        <v>8943194.6000000015</v>
      </c>
      <c r="E361" s="58">
        <f>SUM(E362+E385+E388+E418+E427+E443+E434)</f>
        <v>11600904.270000001</v>
      </c>
      <c r="F361" s="58">
        <f>SUM(F362+F385+F388+F418+F427+F443+F434)</f>
        <v>9546494.9900000002</v>
      </c>
      <c r="G361" s="58">
        <f>SUM(G362+G385+G388+G418+G427+G443+G434)</f>
        <v>9006822.9799999986</v>
      </c>
      <c r="H361" s="58">
        <f>SUM(H362+H385+H388+H418+H427+H443+H434)</f>
        <v>10196946.260000002</v>
      </c>
      <c r="I361" s="58">
        <f t="shared" ref="I361:J361" si="332">SUM(I362+I385+I388+I418+I427+I443+I434)</f>
        <v>18489089.41</v>
      </c>
      <c r="J361" s="58">
        <f t="shared" si="332"/>
        <v>22824254.130000003</v>
      </c>
      <c r="K361" s="58">
        <f t="shared" ref="K361" si="333">SUM(K362+K385+K388+K418+K427+K443+K434)</f>
        <v>30548438.909375001</v>
      </c>
      <c r="L361" s="58">
        <f t="shared" ref="L361" si="334">SUM(L362+L385+L388+L418+L427+L443+L434)</f>
        <v>29881460.537708335</v>
      </c>
      <c r="M361" s="58">
        <f t="shared" ref="M361" si="335">SUM(M362+M385+M388+M418+M427+M443+M434)</f>
        <v>30178165.727986109</v>
      </c>
      <c r="N361" s="58">
        <f t="shared" ref="N361" si="336">SUM(N362+N385+N388+N418+N427+N443+N434)</f>
        <v>30796033.625439815</v>
      </c>
      <c r="O361" s="58">
        <f t="shared" ref="O361" si="337">SUM(O362+O385+O388+O418+O427+O443+O434)</f>
        <v>38035211.551836416</v>
      </c>
      <c r="P361" s="58">
        <f t="shared" ref="P361" si="338">SUM(P362+P385+P388+P418+P427+P443+P434)</f>
        <v>136616048.0670332</v>
      </c>
      <c r="HS361" s="106"/>
      <c r="HT361" s="106"/>
      <c r="HU361" s="106"/>
      <c r="HV361" s="106"/>
      <c r="HW361" s="106"/>
      <c r="HX361" s="106"/>
      <c r="HY361" s="106"/>
      <c r="HZ361" s="106"/>
      <c r="IA361" s="106"/>
      <c r="IB361" s="106"/>
      <c r="IC361" s="106"/>
      <c r="ID361" s="106"/>
      <c r="IE361" s="106"/>
      <c r="IF361" s="106"/>
      <c r="IG361" s="106"/>
      <c r="IH361" s="106"/>
      <c r="II361" s="106"/>
    </row>
    <row r="362" spans="1:243" s="107" customFormat="1">
      <c r="A362" s="99" t="s">
        <v>2567</v>
      </c>
      <c r="B362" s="116" t="s">
        <v>753</v>
      </c>
      <c r="C362" s="136"/>
      <c r="D362" s="58">
        <f>SUM(D363+D369+D374+D379)</f>
        <v>6057038.5100000007</v>
      </c>
      <c r="E362" s="58">
        <f>SUM(E363+E369+E374+E379)</f>
        <v>8669851.9299999997</v>
      </c>
      <c r="F362" s="58">
        <f>SUM(F363+F369+F374+F379)</f>
        <v>5071937.0600000005</v>
      </c>
      <c r="G362" s="58">
        <f>SUM(G363+G369+G374+G379)</f>
        <v>4972524.13</v>
      </c>
      <c r="H362" s="58">
        <f>SUM(H363+H369+H374+H379)</f>
        <v>5194926.91</v>
      </c>
      <c r="I362" s="58">
        <f t="shared" ref="I362" si="339">SUM(I363+I369+I374+I379)</f>
        <v>4227568.59</v>
      </c>
      <c r="J362" s="58">
        <f t="shared" ref="J362" si="340">SUM(J363+J369+J374+J379)</f>
        <v>7297092.9900000002</v>
      </c>
      <c r="K362" s="58">
        <f t="shared" ref="K362" si="341">SUM(K363+K369+K374+K379)</f>
        <v>5004553.1100000003</v>
      </c>
      <c r="L362" s="58">
        <f t="shared" ref="L362" si="342">SUM(L363+L369+L374+L379)</f>
        <v>4334673.76</v>
      </c>
      <c r="M362" s="58">
        <f t="shared" ref="M362" si="343">SUM(M363+M369+M374+M379)</f>
        <v>4666536.16</v>
      </c>
      <c r="N362" s="58">
        <f t="shared" ref="N362" si="344">SUM(N363+N369+N374+N379)</f>
        <v>5303195.88</v>
      </c>
      <c r="O362" s="58">
        <f t="shared" ref="O362" si="345">SUM(O363+O369+O374+O379)</f>
        <v>12527343.48</v>
      </c>
      <c r="P362" s="58">
        <f t="shared" ref="P362" si="346">SUM(P363+P369+P374+P379)</f>
        <v>70327242.50999999</v>
      </c>
      <c r="HS362" s="106"/>
      <c r="HT362" s="106"/>
      <c r="HU362" s="106"/>
      <c r="HV362" s="106"/>
      <c r="HW362" s="106"/>
      <c r="HX362" s="106"/>
      <c r="HY362" s="106"/>
      <c r="HZ362" s="106"/>
      <c r="IA362" s="106"/>
      <c r="IB362" s="106"/>
      <c r="IC362" s="106"/>
      <c r="ID362" s="106"/>
      <c r="IE362" s="106"/>
      <c r="IF362" s="106"/>
      <c r="IG362" s="106"/>
      <c r="IH362" s="106"/>
      <c r="II362" s="106"/>
    </row>
    <row r="363" spans="1:243" s="107" customFormat="1" ht="25.5" customHeight="1">
      <c r="A363" s="99" t="s">
        <v>2568</v>
      </c>
      <c r="B363" s="116" t="s">
        <v>2569</v>
      </c>
      <c r="C363" s="136"/>
      <c r="D363" s="58">
        <f>D364</f>
        <v>5999124.6000000006</v>
      </c>
      <c r="E363" s="58">
        <f>E364</f>
        <v>8668467.2599999998</v>
      </c>
      <c r="F363" s="58">
        <f>F364</f>
        <v>5068692.7</v>
      </c>
      <c r="G363" s="58">
        <f>G364</f>
        <v>4968440.92</v>
      </c>
      <c r="H363" s="58">
        <f>H364</f>
        <v>5190895.99</v>
      </c>
      <c r="I363" s="58">
        <f t="shared" ref="I363" si="347">I364</f>
        <v>4225667.78</v>
      </c>
      <c r="J363" s="58">
        <f t="shared" ref="J363" si="348">J364</f>
        <v>4333503.63</v>
      </c>
      <c r="K363" s="58">
        <f t="shared" ref="K363" si="349">K364</f>
        <v>4988633.75</v>
      </c>
      <c r="L363" s="58">
        <f t="shared" ref="L363" si="350">L364</f>
        <v>4240338.75</v>
      </c>
      <c r="M363" s="58">
        <f t="shared" ref="M363" si="351">M364</f>
        <v>4090696.25</v>
      </c>
      <c r="N363" s="58">
        <f t="shared" ref="N363" si="352">N364</f>
        <v>5228091.25</v>
      </c>
      <c r="O363" s="58">
        <f t="shared" ref="O363" si="353">O364</f>
        <v>6463523.75</v>
      </c>
      <c r="P363" s="58">
        <f t="shared" ref="P363" si="354">P364</f>
        <v>63466076.630000003</v>
      </c>
      <c r="HS363" s="106"/>
      <c r="HT363" s="106"/>
      <c r="HU363" s="106"/>
      <c r="HV363" s="106"/>
      <c r="HW363" s="106"/>
      <c r="HX363" s="106"/>
      <c r="HY363" s="106"/>
      <c r="HZ363" s="106"/>
      <c r="IA363" s="106"/>
      <c r="IB363" s="106"/>
      <c r="IC363" s="106"/>
      <c r="ID363" s="106"/>
      <c r="IE363" s="106"/>
      <c r="IF363" s="106"/>
      <c r="IG363" s="106"/>
      <c r="IH363" s="106"/>
      <c r="II363" s="106"/>
    </row>
    <row r="364" spans="1:243" s="140" customFormat="1" ht="25.5" customHeight="1">
      <c r="A364" s="99" t="s">
        <v>2570</v>
      </c>
      <c r="B364" s="116" t="s">
        <v>2571</v>
      </c>
      <c r="C364" s="136"/>
      <c r="D364" s="58">
        <f>SUM(D365:D368)</f>
        <v>5999124.6000000006</v>
      </c>
      <c r="E364" s="58">
        <f>SUM(E365:E368)</f>
        <v>8668467.2599999998</v>
      </c>
      <c r="F364" s="58">
        <f>SUM(F365:F368)</f>
        <v>5068692.7</v>
      </c>
      <c r="G364" s="58">
        <f>SUM(G365:G368)</f>
        <v>4968440.92</v>
      </c>
      <c r="H364" s="58">
        <f>SUM(H365:H368)</f>
        <v>5190895.99</v>
      </c>
      <c r="I364" s="58">
        <f t="shared" ref="I364" si="355">SUM(I365:I368)</f>
        <v>4225667.78</v>
      </c>
      <c r="J364" s="58">
        <f t="shared" ref="J364" si="356">SUM(J365:J368)</f>
        <v>4333503.63</v>
      </c>
      <c r="K364" s="58">
        <v>4988633.75</v>
      </c>
      <c r="L364" s="58">
        <v>4240338.75</v>
      </c>
      <c r="M364" s="58">
        <v>4090696.25</v>
      </c>
      <c r="N364" s="58">
        <v>5228091.25</v>
      </c>
      <c r="O364" s="58">
        <v>6463523.75</v>
      </c>
      <c r="P364" s="58">
        <f t="shared" ref="P364" si="357">SUM(P365:P368)</f>
        <v>63466076.630000003</v>
      </c>
      <c r="HS364" s="138"/>
      <c r="HT364" s="138"/>
      <c r="HU364" s="138"/>
      <c r="HV364" s="138"/>
      <c r="HW364" s="138"/>
      <c r="HX364" s="138"/>
      <c r="HY364" s="138"/>
      <c r="HZ364" s="138"/>
      <c r="IA364" s="138"/>
      <c r="IB364" s="138"/>
      <c r="IC364" s="138"/>
      <c r="ID364" s="138"/>
      <c r="IE364" s="138"/>
      <c r="IF364" s="138"/>
      <c r="IG364" s="138"/>
      <c r="IH364" s="138"/>
      <c r="II364" s="138"/>
    </row>
    <row r="365" spans="1:243" s="138" customFormat="1">
      <c r="A365" s="97" t="s">
        <v>2572</v>
      </c>
      <c r="B365" s="117" t="s">
        <v>2573</v>
      </c>
      <c r="C365" s="136" t="s">
        <v>29</v>
      </c>
      <c r="D365" s="60">
        <v>3599474.8</v>
      </c>
      <c r="E365" s="60">
        <v>5201080.3600000003</v>
      </c>
      <c r="F365" s="60">
        <v>3041215.65</v>
      </c>
      <c r="G365" s="60">
        <v>2981064.54</v>
      </c>
      <c r="H365" s="60">
        <v>3114537.63</v>
      </c>
      <c r="I365" s="60">
        <v>2535400.7000000002</v>
      </c>
      <c r="J365" s="60">
        <v>2600102.21</v>
      </c>
      <c r="K365" s="60">
        <v>2993180.25</v>
      </c>
      <c r="L365" s="60">
        <v>2544203.25</v>
      </c>
      <c r="M365" s="60">
        <v>2454417.75</v>
      </c>
      <c r="N365" s="60">
        <v>3136854.75</v>
      </c>
      <c r="O365" s="60">
        <v>3878114.25</v>
      </c>
      <c r="P365" s="60">
        <f>SUM(D365:O365)</f>
        <v>38079646.140000001</v>
      </c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  <c r="AA365" s="140"/>
      <c r="AB365" s="140"/>
      <c r="AC365" s="140"/>
      <c r="AD365" s="140"/>
      <c r="AE365" s="140"/>
      <c r="AF365" s="140"/>
      <c r="AG365" s="140"/>
      <c r="AH365" s="140"/>
      <c r="AI365" s="140"/>
      <c r="AJ365" s="140"/>
      <c r="AK365" s="140"/>
      <c r="AL365" s="140"/>
      <c r="AM365" s="140"/>
      <c r="AN365" s="140"/>
      <c r="AO365" s="140"/>
      <c r="AP365" s="140"/>
      <c r="AQ365" s="140"/>
      <c r="AR365" s="140"/>
      <c r="AS365" s="140"/>
      <c r="AT365" s="140"/>
      <c r="AU365" s="140"/>
      <c r="AV365" s="140"/>
      <c r="AW365" s="140"/>
      <c r="AX365" s="140"/>
      <c r="AY365" s="140"/>
      <c r="AZ365" s="140"/>
      <c r="BA365" s="140"/>
      <c r="BB365" s="140"/>
      <c r="BC365" s="140"/>
      <c r="BD365" s="140"/>
      <c r="BE365" s="140"/>
      <c r="BF365" s="140"/>
      <c r="BG365" s="140"/>
      <c r="BH365" s="140"/>
      <c r="BI365" s="140"/>
      <c r="BJ365" s="140"/>
      <c r="BK365" s="140"/>
      <c r="BL365" s="140"/>
      <c r="BM365" s="140"/>
      <c r="BN365" s="140"/>
      <c r="BO365" s="140"/>
      <c r="BP365" s="140"/>
      <c r="BQ365" s="140"/>
      <c r="BR365" s="140"/>
      <c r="BS365" s="140"/>
      <c r="BT365" s="140"/>
      <c r="BU365" s="140"/>
      <c r="BV365" s="140"/>
      <c r="BW365" s="140"/>
      <c r="BX365" s="140"/>
      <c r="BY365" s="140"/>
      <c r="BZ365" s="140"/>
      <c r="CA365" s="140"/>
      <c r="CB365" s="140"/>
      <c r="CC365" s="140"/>
      <c r="CD365" s="140"/>
      <c r="CE365" s="140"/>
      <c r="CF365" s="140"/>
      <c r="CG365" s="140"/>
      <c r="CH365" s="140"/>
      <c r="CI365" s="140"/>
      <c r="CJ365" s="140"/>
      <c r="CK365" s="140"/>
      <c r="CL365" s="140"/>
      <c r="CM365" s="140"/>
      <c r="CN365" s="140"/>
      <c r="CO365" s="140"/>
      <c r="CP365" s="140"/>
      <c r="CQ365" s="140"/>
      <c r="CR365" s="140"/>
      <c r="CS365" s="140"/>
      <c r="CT365" s="140"/>
      <c r="CU365" s="140"/>
      <c r="CV365" s="140"/>
      <c r="CW365" s="140"/>
      <c r="CX365" s="140"/>
      <c r="CY365" s="140"/>
      <c r="CZ365" s="140"/>
      <c r="DA365" s="140"/>
      <c r="DB365" s="140"/>
      <c r="DC365" s="140"/>
      <c r="DD365" s="140"/>
      <c r="DE365" s="140"/>
      <c r="DF365" s="140"/>
      <c r="DG365" s="140"/>
      <c r="DH365" s="140"/>
      <c r="DI365" s="140"/>
      <c r="DJ365" s="140"/>
      <c r="DK365" s="140"/>
      <c r="DL365" s="140"/>
      <c r="DM365" s="140"/>
      <c r="DN365" s="140"/>
      <c r="DO365" s="140"/>
      <c r="DP365" s="140"/>
      <c r="DQ365" s="140"/>
      <c r="DR365" s="140"/>
      <c r="DS365" s="140"/>
      <c r="DT365" s="140"/>
      <c r="DU365" s="140"/>
      <c r="DV365" s="140"/>
      <c r="DW365" s="140"/>
      <c r="DX365" s="140"/>
      <c r="DY365" s="140"/>
      <c r="DZ365" s="140"/>
      <c r="EA365" s="140"/>
      <c r="EB365" s="140"/>
      <c r="EC365" s="140"/>
      <c r="ED365" s="140"/>
      <c r="EE365" s="140"/>
      <c r="EF365" s="140"/>
      <c r="EG365" s="140"/>
      <c r="EH365" s="140"/>
      <c r="EI365" s="140"/>
      <c r="EJ365" s="140"/>
      <c r="EK365" s="140"/>
      <c r="EL365" s="140"/>
      <c r="EM365" s="140"/>
      <c r="EN365" s="140"/>
      <c r="EO365" s="140"/>
      <c r="EP365" s="140"/>
      <c r="EQ365" s="140"/>
      <c r="ER365" s="140"/>
      <c r="ES365" s="140"/>
      <c r="ET365" s="140"/>
      <c r="EU365" s="140"/>
      <c r="EV365" s="140"/>
      <c r="EW365" s="140"/>
      <c r="EX365" s="140"/>
      <c r="EY365" s="140"/>
      <c r="EZ365" s="140"/>
      <c r="FA365" s="140"/>
      <c r="FB365" s="140"/>
      <c r="FC365" s="140"/>
      <c r="FD365" s="140"/>
      <c r="FE365" s="140"/>
      <c r="FF365" s="140"/>
      <c r="FG365" s="140"/>
      <c r="FH365" s="140"/>
      <c r="FI365" s="140"/>
      <c r="FJ365" s="140"/>
      <c r="FK365" s="140"/>
      <c r="FL365" s="140"/>
      <c r="FM365" s="140"/>
      <c r="FN365" s="140"/>
      <c r="FO365" s="140"/>
      <c r="FP365" s="140"/>
      <c r="FQ365" s="140"/>
      <c r="FR365" s="140"/>
      <c r="FS365" s="140"/>
      <c r="FT365" s="140"/>
      <c r="FU365" s="140"/>
      <c r="FV365" s="140"/>
      <c r="FW365" s="140"/>
      <c r="FX365" s="140"/>
      <c r="FY365" s="140"/>
      <c r="FZ365" s="140"/>
      <c r="GA365" s="140"/>
      <c r="GB365" s="140"/>
      <c r="GC365" s="140"/>
      <c r="GD365" s="140"/>
      <c r="GE365" s="140"/>
      <c r="GF365" s="140"/>
      <c r="GG365" s="140"/>
      <c r="GH365" s="140"/>
      <c r="GI365" s="140"/>
      <c r="GJ365" s="140"/>
      <c r="GK365" s="140"/>
      <c r="GL365" s="140"/>
      <c r="GM365" s="140"/>
      <c r="GN365" s="140"/>
      <c r="GO365" s="140"/>
      <c r="GP365" s="140"/>
      <c r="GQ365" s="140"/>
      <c r="GR365" s="140"/>
      <c r="GS365" s="140"/>
      <c r="GT365" s="140"/>
      <c r="GU365" s="140"/>
      <c r="GV365" s="140"/>
      <c r="GW365" s="140"/>
      <c r="GX365" s="140"/>
      <c r="GY365" s="140"/>
      <c r="GZ365" s="140"/>
      <c r="HA365" s="140"/>
      <c r="HB365" s="140"/>
      <c r="HC365" s="140"/>
      <c r="HD365" s="140"/>
      <c r="HE365" s="140"/>
      <c r="HF365" s="140"/>
      <c r="HG365" s="140"/>
      <c r="HH365" s="140"/>
      <c r="HI365" s="140"/>
      <c r="HJ365" s="140"/>
      <c r="HK365" s="140"/>
      <c r="HL365" s="140"/>
      <c r="HM365" s="140"/>
      <c r="HN365" s="140"/>
      <c r="HO365" s="140"/>
      <c r="HP365" s="140"/>
      <c r="HQ365" s="140"/>
      <c r="HR365" s="140"/>
    </row>
    <row r="366" spans="1:243" s="138" customFormat="1">
      <c r="A366" s="97" t="s">
        <v>2574</v>
      </c>
      <c r="B366" s="117" t="s">
        <v>2575</v>
      </c>
      <c r="C366" s="136" t="s">
        <v>32</v>
      </c>
      <c r="D366" s="60">
        <v>299956.24</v>
      </c>
      <c r="E366" s="60">
        <v>433423.38</v>
      </c>
      <c r="F366" s="60">
        <v>253434.64</v>
      </c>
      <c r="G366" s="60">
        <v>248422.06</v>
      </c>
      <c r="H366" s="60">
        <v>259544.82</v>
      </c>
      <c r="I366" s="60">
        <v>211283.39</v>
      </c>
      <c r="J366" s="60">
        <v>216675.20000000001</v>
      </c>
      <c r="K366" s="60">
        <v>249431.6875</v>
      </c>
      <c r="L366" s="60">
        <v>212016.9375</v>
      </c>
      <c r="M366" s="60">
        <v>204534.8125</v>
      </c>
      <c r="N366" s="60">
        <v>261404.5625</v>
      </c>
      <c r="O366" s="60">
        <v>323176.1875</v>
      </c>
      <c r="P366" s="60">
        <f t="shared" ref="P366:P368" si="358">SUM(D366:O366)</f>
        <v>3173303.9175000004</v>
      </c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  <c r="AB366" s="140"/>
      <c r="AC366" s="140"/>
      <c r="AD366" s="140"/>
      <c r="AE366" s="140"/>
      <c r="AF366" s="140"/>
      <c r="AG366" s="140"/>
      <c r="AH366" s="140"/>
      <c r="AI366" s="140"/>
      <c r="AJ366" s="140"/>
      <c r="AK366" s="140"/>
      <c r="AL366" s="140"/>
      <c r="AM366" s="140"/>
      <c r="AN366" s="140"/>
      <c r="AO366" s="140"/>
      <c r="AP366" s="140"/>
      <c r="AQ366" s="140"/>
      <c r="AR366" s="140"/>
      <c r="AS366" s="140"/>
      <c r="AT366" s="140"/>
      <c r="AU366" s="140"/>
      <c r="AV366" s="140"/>
      <c r="AW366" s="140"/>
      <c r="AX366" s="140"/>
      <c r="AY366" s="140"/>
      <c r="AZ366" s="140"/>
      <c r="BA366" s="140"/>
      <c r="BB366" s="140"/>
      <c r="BC366" s="140"/>
      <c r="BD366" s="140"/>
      <c r="BE366" s="140"/>
      <c r="BF366" s="140"/>
      <c r="BG366" s="140"/>
      <c r="BH366" s="140"/>
      <c r="BI366" s="140"/>
      <c r="BJ366" s="140"/>
      <c r="BK366" s="140"/>
      <c r="BL366" s="140"/>
      <c r="BM366" s="140"/>
      <c r="BN366" s="140"/>
      <c r="BO366" s="140"/>
      <c r="BP366" s="140"/>
      <c r="BQ366" s="140"/>
      <c r="BR366" s="140"/>
      <c r="BS366" s="140"/>
      <c r="BT366" s="140"/>
      <c r="BU366" s="140"/>
      <c r="BV366" s="140"/>
      <c r="BW366" s="140"/>
      <c r="BX366" s="140"/>
      <c r="BY366" s="140"/>
      <c r="BZ366" s="140"/>
      <c r="CA366" s="140"/>
      <c r="CB366" s="140"/>
      <c r="CC366" s="140"/>
      <c r="CD366" s="140"/>
      <c r="CE366" s="140"/>
      <c r="CF366" s="140"/>
      <c r="CG366" s="140"/>
      <c r="CH366" s="140"/>
      <c r="CI366" s="140"/>
      <c r="CJ366" s="140"/>
      <c r="CK366" s="140"/>
      <c r="CL366" s="140"/>
      <c r="CM366" s="140"/>
      <c r="CN366" s="140"/>
      <c r="CO366" s="140"/>
      <c r="CP366" s="140"/>
      <c r="CQ366" s="140"/>
      <c r="CR366" s="140"/>
      <c r="CS366" s="140"/>
      <c r="CT366" s="140"/>
      <c r="CU366" s="140"/>
      <c r="CV366" s="140"/>
      <c r="CW366" s="140"/>
      <c r="CX366" s="140"/>
      <c r="CY366" s="140"/>
      <c r="CZ366" s="140"/>
      <c r="DA366" s="140"/>
      <c r="DB366" s="140"/>
      <c r="DC366" s="140"/>
      <c r="DD366" s="140"/>
      <c r="DE366" s="140"/>
      <c r="DF366" s="140"/>
      <c r="DG366" s="140"/>
      <c r="DH366" s="140"/>
      <c r="DI366" s="140"/>
      <c r="DJ366" s="140"/>
      <c r="DK366" s="140"/>
      <c r="DL366" s="140"/>
      <c r="DM366" s="140"/>
      <c r="DN366" s="140"/>
      <c r="DO366" s="140"/>
      <c r="DP366" s="140"/>
      <c r="DQ366" s="140"/>
      <c r="DR366" s="140"/>
      <c r="DS366" s="140"/>
      <c r="DT366" s="140"/>
      <c r="DU366" s="140"/>
      <c r="DV366" s="140"/>
      <c r="DW366" s="140"/>
      <c r="DX366" s="140"/>
      <c r="DY366" s="140"/>
      <c r="DZ366" s="140"/>
      <c r="EA366" s="140"/>
      <c r="EB366" s="140"/>
      <c r="EC366" s="140"/>
      <c r="ED366" s="140"/>
      <c r="EE366" s="140"/>
      <c r="EF366" s="140"/>
      <c r="EG366" s="140"/>
      <c r="EH366" s="140"/>
      <c r="EI366" s="140"/>
      <c r="EJ366" s="140"/>
      <c r="EK366" s="140"/>
      <c r="EL366" s="140"/>
      <c r="EM366" s="140"/>
      <c r="EN366" s="140"/>
      <c r="EO366" s="140"/>
      <c r="EP366" s="140"/>
      <c r="EQ366" s="140"/>
      <c r="ER366" s="140"/>
      <c r="ES366" s="140"/>
      <c r="ET366" s="140"/>
      <c r="EU366" s="140"/>
      <c r="EV366" s="140"/>
      <c r="EW366" s="140"/>
      <c r="EX366" s="140"/>
      <c r="EY366" s="140"/>
      <c r="EZ366" s="140"/>
      <c r="FA366" s="140"/>
      <c r="FB366" s="140"/>
      <c r="FC366" s="140"/>
      <c r="FD366" s="140"/>
      <c r="FE366" s="140"/>
      <c r="FF366" s="140"/>
      <c r="FG366" s="140"/>
      <c r="FH366" s="140"/>
      <c r="FI366" s="140"/>
      <c r="FJ366" s="140"/>
      <c r="FK366" s="140"/>
      <c r="FL366" s="140"/>
      <c r="FM366" s="140"/>
      <c r="FN366" s="140"/>
      <c r="FO366" s="140"/>
      <c r="FP366" s="140"/>
      <c r="FQ366" s="140"/>
      <c r="FR366" s="140"/>
      <c r="FS366" s="140"/>
      <c r="FT366" s="140"/>
      <c r="FU366" s="140"/>
      <c r="FV366" s="140"/>
      <c r="FW366" s="140"/>
      <c r="FX366" s="140"/>
      <c r="FY366" s="140"/>
      <c r="FZ366" s="140"/>
      <c r="GA366" s="140"/>
      <c r="GB366" s="140"/>
      <c r="GC366" s="140"/>
      <c r="GD366" s="140"/>
      <c r="GE366" s="140"/>
      <c r="GF366" s="140"/>
      <c r="GG366" s="140"/>
      <c r="GH366" s="140"/>
      <c r="GI366" s="140"/>
      <c r="GJ366" s="140"/>
      <c r="GK366" s="140"/>
      <c r="GL366" s="140"/>
      <c r="GM366" s="140"/>
      <c r="GN366" s="140"/>
      <c r="GO366" s="140"/>
      <c r="GP366" s="140"/>
      <c r="GQ366" s="140"/>
      <c r="GR366" s="140"/>
      <c r="GS366" s="140"/>
      <c r="GT366" s="140"/>
      <c r="GU366" s="140"/>
      <c r="GV366" s="140"/>
      <c r="GW366" s="140"/>
      <c r="GX366" s="140"/>
      <c r="GY366" s="140"/>
      <c r="GZ366" s="140"/>
      <c r="HA366" s="140"/>
      <c r="HB366" s="140"/>
      <c r="HC366" s="140"/>
      <c r="HD366" s="140"/>
      <c r="HE366" s="140"/>
      <c r="HF366" s="140"/>
      <c r="HG366" s="140"/>
      <c r="HH366" s="140"/>
      <c r="HI366" s="140"/>
      <c r="HJ366" s="140"/>
      <c r="HK366" s="140"/>
      <c r="HL366" s="140"/>
      <c r="HM366" s="140"/>
      <c r="HN366" s="140"/>
      <c r="HO366" s="140"/>
      <c r="HP366" s="140"/>
      <c r="HQ366" s="140"/>
      <c r="HR366" s="140"/>
    </row>
    <row r="367" spans="1:243" s="138" customFormat="1">
      <c r="A367" s="97" t="s">
        <v>2576</v>
      </c>
      <c r="B367" s="117" t="s">
        <v>2577</v>
      </c>
      <c r="C367" s="136" t="s">
        <v>35</v>
      </c>
      <c r="D367" s="60">
        <v>899868.7</v>
      </c>
      <c r="E367" s="60">
        <v>1300270.1100000001</v>
      </c>
      <c r="F367" s="60">
        <v>760303.91</v>
      </c>
      <c r="G367" s="60">
        <v>745266.16</v>
      </c>
      <c r="H367" s="60">
        <v>778634.41</v>
      </c>
      <c r="I367" s="60">
        <v>633850.17000000004</v>
      </c>
      <c r="J367" s="60">
        <v>650025.56000000006</v>
      </c>
      <c r="K367" s="60">
        <v>748295.0625</v>
      </c>
      <c r="L367" s="60">
        <v>636050.8125</v>
      </c>
      <c r="M367" s="60">
        <v>613604.4375</v>
      </c>
      <c r="N367" s="60">
        <v>784213.6875</v>
      </c>
      <c r="O367" s="60">
        <v>969528.5625</v>
      </c>
      <c r="P367" s="60">
        <f t="shared" si="358"/>
        <v>9519911.5824999996</v>
      </c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  <c r="AB367" s="140"/>
      <c r="AC367" s="140"/>
      <c r="AD367" s="140"/>
      <c r="AE367" s="140"/>
      <c r="AF367" s="140"/>
      <c r="AG367" s="140"/>
      <c r="AH367" s="140"/>
      <c r="AI367" s="140"/>
      <c r="AJ367" s="140"/>
      <c r="AK367" s="140"/>
      <c r="AL367" s="140"/>
      <c r="AM367" s="140"/>
      <c r="AN367" s="140"/>
      <c r="AO367" s="140"/>
      <c r="AP367" s="140"/>
      <c r="AQ367" s="140"/>
      <c r="AR367" s="140"/>
      <c r="AS367" s="140"/>
      <c r="AT367" s="140"/>
      <c r="AU367" s="140"/>
      <c r="AV367" s="140"/>
      <c r="AW367" s="140"/>
      <c r="AX367" s="140"/>
      <c r="AY367" s="140"/>
      <c r="AZ367" s="140"/>
      <c r="BA367" s="140"/>
      <c r="BB367" s="140"/>
      <c r="BC367" s="140"/>
      <c r="BD367" s="140"/>
      <c r="BE367" s="140"/>
      <c r="BF367" s="140"/>
      <c r="BG367" s="140"/>
      <c r="BH367" s="140"/>
      <c r="BI367" s="140"/>
      <c r="BJ367" s="140"/>
      <c r="BK367" s="140"/>
      <c r="BL367" s="140"/>
      <c r="BM367" s="140"/>
      <c r="BN367" s="140"/>
      <c r="BO367" s="140"/>
      <c r="BP367" s="140"/>
      <c r="BQ367" s="140"/>
      <c r="BR367" s="140"/>
      <c r="BS367" s="140"/>
      <c r="BT367" s="140"/>
      <c r="BU367" s="140"/>
      <c r="BV367" s="140"/>
      <c r="BW367" s="140"/>
      <c r="BX367" s="140"/>
      <c r="BY367" s="140"/>
      <c r="BZ367" s="140"/>
      <c r="CA367" s="140"/>
      <c r="CB367" s="140"/>
      <c r="CC367" s="140"/>
      <c r="CD367" s="140"/>
      <c r="CE367" s="140"/>
      <c r="CF367" s="140"/>
      <c r="CG367" s="140"/>
      <c r="CH367" s="140"/>
      <c r="CI367" s="140"/>
      <c r="CJ367" s="140"/>
      <c r="CK367" s="140"/>
      <c r="CL367" s="140"/>
      <c r="CM367" s="140"/>
      <c r="CN367" s="140"/>
      <c r="CO367" s="140"/>
      <c r="CP367" s="140"/>
      <c r="CQ367" s="140"/>
      <c r="CR367" s="140"/>
      <c r="CS367" s="140"/>
      <c r="CT367" s="140"/>
      <c r="CU367" s="140"/>
      <c r="CV367" s="140"/>
      <c r="CW367" s="140"/>
      <c r="CX367" s="140"/>
      <c r="CY367" s="140"/>
      <c r="CZ367" s="140"/>
      <c r="DA367" s="140"/>
      <c r="DB367" s="140"/>
      <c r="DC367" s="140"/>
      <c r="DD367" s="140"/>
      <c r="DE367" s="140"/>
      <c r="DF367" s="140"/>
      <c r="DG367" s="140"/>
      <c r="DH367" s="140"/>
      <c r="DI367" s="140"/>
      <c r="DJ367" s="140"/>
      <c r="DK367" s="140"/>
      <c r="DL367" s="140"/>
      <c r="DM367" s="140"/>
      <c r="DN367" s="140"/>
      <c r="DO367" s="140"/>
      <c r="DP367" s="140"/>
      <c r="DQ367" s="140"/>
      <c r="DR367" s="140"/>
      <c r="DS367" s="140"/>
      <c r="DT367" s="140"/>
      <c r="DU367" s="140"/>
      <c r="DV367" s="140"/>
      <c r="DW367" s="140"/>
      <c r="DX367" s="140"/>
      <c r="DY367" s="140"/>
      <c r="DZ367" s="140"/>
      <c r="EA367" s="140"/>
      <c r="EB367" s="140"/>
      <c r="EC367" s="140"/>
      <c r="ED367" s="140"/>
      <c r="EE367" s="140"/>
      <c r="EF367" s="140"/>
      <c r="EG367" s="140"/>
      <c r="EH367" s="140"/>
      <c r="EI367" s="140"/>
      <c r="EJ367" s="140"/>
      <c r="EK367" s="140"/>
      <c r="EL367" s="140"/>
      <c r="EM367" s="140"/>
      <c r="EN367" s="140"/>
      <c r="EO367" s="140"/>
      <c r="EP367" s="140"/>
      <c r="EQ367" s="140"/>
      <c r="ER367" s="140"/>
      <c r="ES367" s="140"/>
      <c r="ET367" s="140"/>
      <c r="EU367" s="140"/>
      <c r="EV367" s="140"/>
      <c r="EW367" s="140"/>
      <c r="EX367" s="140"/>
      <c r="EY367" s="140"/>
      <c r="EZ367" s="140"/>
      <c r="FA367" s="140"/>
      <c r="FB367" s="140"/>
      <c r="FC367" s="140"/>
      <c r="FD367" s="140"/>
      <c r="FE367" s="140"/>
      <c r="FF367" s="140"/>
      <c r="FG367" s="140"/>
      <c r="FH367" s="140"/>
      <c r="FI367" s="140"/>
      <c r="FJ367" s="140"/>
      <c r="FK367" s="140"/>
      <c r="FL367" s="140"/>
      <c r="FM367" s="140"/>
      <c r="FN367" s="140"/>
      <c r="FO367" s="140"/>
      <c r="FP367" s="140"/>
      <c r="FQ367" s="140"/>
      <c r="FR367" s="140"/>
      <c r="FS367" s="140"/>
      <c r="FT367" s="140"/>
      <c r="FU367" s="140"/>
      <c r="FV367" s="140"/>
      <c r="FW367" s="140"/>
      <c r="FX367" s="140"/>
      <c r="FY367" s="140"/>
      <c r="FZ367" s="140"/>
      <c r="GA367" s="140"/>
      <c r="GB367" s="140"/>
      <c r="GC367" s="140"/>
      <c r="GD367" s="140"/>
      <c r="GE367" s="140"/>
      <c r="GF367" s="140"/>
      <c r="GG367" s="140"/>
      <c r="GH367" s="140"/>
      <c r="GI367" s="140"/>
      <c r="GJ367" s="140"/>
      <c r="GK367" s="140"/>
      <c r="GL367" s="140"/>
      <c r="GM367" s="140"/>
      <c r="GN367" s="140"/>
      <c r="GO367" s="140"/>
      <c r="GP367" s="140"/>
      <c r="GQ367" s="140"/>
      <c r="GR367" s="140"/>
      <c r="GS367" s="140"/>
      <c r="GT367" s="140"/>
      <c r="GU367" s="140"/>
      <c r="GV367" s="140"/>
      <c r="GW367" s="140"/>
      <c r="GX367" s="140"/>
      <c r="GY367" s="140"/>
      <c r="GZ367" s="140"/>
      <c r="HA367" s="140"/>
      <c r="HB367" s="140"/>
      <c r="HC367" s="140"/>
      <c r="HD367" s="140"/>
      <c r="HE367" s="140"/>
      <c r="HF367" s="140"/>
      <c r="HG367" s="140"/>
      <c r="HH367" s="140"/>
      <c r="HI367" s="140"/>
      <c r="HJ367" s="140"/>
      <c r="HK367" s="140"/>
      <c r="HL367" s="140"/>
      <c r="HM367" s="140"/>
      <c r="HN367" s="140"/>
      <c r="HO367" s="140"/>
      <c r="HP367" s="140"/>
      <c r="HQ367" s="140"/>
      <c r="HR367" s="140"/>
    </row>
    <row r="368" spans="1:243" s="138" customFormat="1">
      <c r="A368" s="97" t="s">
        <v>2578</v>
      </c>
      <c r="B368" s="117" t="s">
        <v>2579</v>
      </c>
      <c r="C368" s="136" t="s">
        <v>249</v>
      </c>
      <c r="D368" s="60">
        <v>1199824.8600000001</v>
      </c>
      <c r="E368" s="60">
        <v>1733693.41</v>
      </c>
      <c r="F368" s="60">
        <v>1013738.5</v>
      </c>
      <c r="G368" s="60">
        <v>993688.16</v>
      </c>
      <c r="H368" s="60">
        <v>1038179.13</v>
      </c>
      <c r="I368" s="60">
        <v>845133.52</v>
      </c>
      <c r="J368" s="60">
        <v>866700.66</v>
      </c>
      <c r="K368" s="60">
        <v>997726.75</v>
      </c>
      <c r="L368" s="60">
        <v>848067.75</v>
      </c>
      <c r="M368" s="60">
        <v>818139.25</v>
      </c>
      <c r="N368" s="60">
        <v>1045618.25</v>
      </c>
      <c r="O368" s="60">
        <v>1292704.75</v>
      </c>
      <c r="P368" s="60">
        <f t="shared" si="358"/>
        <v>12693214.99</v>
      </c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0"/>
      <c r="AB368" s="140"/>
      <c r="AC368" s="140"/>
      <c r="AD368" s="140"/>
      <c r="AE368" s="140"/>
      <c r="AF368" s="140"/>
      <c r="AG368" s="140"/>
      <c r="AH368" s="140"/>
      <c r="AI368" s="140"/>
      <c r="AJ368" s="140"/>
      <c r="AK368" s="140"/>
      <c r="AL368" s="140"/>
      <c r="AM368" s="140"/>
      <c r="AN368" s="140"/>
      <c r="AO368" s="140"/>
      <c r="AP368" s="140"/>
      <c r="AQ368" s="140"/>
      <c r="AR368" s="140"/>
      <c r="AS368" s="140"/>
      <c r="AT368" s="140"/>
      <c r="AU368" s="140"/>
      <c r="AV368" s="140"/>
      <c r="AW368" s="140"/>
      <c r="AX368" s="140"/>
      <c r="AY368" s="140"/>
      <c r="AZ368" s="140"/>
      <c r="BA368" s="140"/>
      <c r="BB368" s="140"/>
      <c r="BC368" s="140"/>
      <c r="BD368" s="140"/>
      <c r="BE368" s="140"/>
      <c r="BF368" s="140"/>
      <c r="BG368" s="140"/>
      <c r="BH368" s="140"/>
      <c r="BI368" s="140"/>
      <c r="BJ368" s="140"/>
      <c r="BK368" s="140"/>
      <c r="BL368" s="140"/>
      <c r="BM368" s="140"/>
      <c r="BN368" s="140"/>
      <c r="BO368" s="140"/>
      <c r="BP368" s="140"/>
      <c r="BQ368" s="140"/>
      <c r="BR368" s="140"/>
      <c r="BS368" s="140"/>
      <c r="BT368" s="140"/>
      <c r="BU368" s="140"/>
      <c r="BV368" s="140"/>
      <c r="BW368" s="140"/>
      <c r="BX368" s="140"/>
      <c r="BY368" s="140"/>
      <c r="BZ368" s="140"/>
      <c r="CA368" s="140"/>
      <c r="CB368" s="140"/>
      <c r="CC368" s="140"/>
      <c r="CD368" s="140"/>
      <c r="CE368" s="140"/>
      <c r="CF368" s="140"/>
      <c r="CG368" s="140"/>
      <c r="CH368" s="140"/>
      <c r="CI368" s="140"/>
      <c r="CJ368" s="140"/>
      <c r="CK368" s="140"/>
      <c r="CL368" s="140"/>
      <c r="CM368" s="140"/>
      <c r="CN368" s="140"/>
      <c r="CO368" s="140"/>
      <c r="CP368" s="140"/>
      <c r="CQ368" s="140"/>
      <c r="CR368" s="140"/>
      <c r="CS368" s="140"/>
      <c r="CT368" s="140"/>
      <c r="CU368" s="140"/>
      <c r="CV368" s="140"/>
      <c r="CW368" s="140"/>
      <c r="CX368" s="140"/>
      <c r="CY368" s="140"/>
      <c r="CZ368" s="140"/>
      <c r="DA368" s="140"/>
      <c r="DB368" s="140"/>
      <c r="DC368" s="140"/>
      <c r="DD368" s="140"/>
      <c r="DE368" s="140"/>
      <c r="DF368" s="140"/>
      <c r="DG368" s="140"/>
      <c r="DH368" s="140"/>
      <c r="DI368" s="140"/>
      <c r="DJ368" s="140"/>
      <c r="DK368" s="140"/>
      <c r="DL368" s="140"/>
      <c r="DM368" s="140"/>
      <c r="DN368" s="140"/>
      <c r="DO368" s="140"/>
      <c r="DP368" s="140"/>
      <c r="DQ368" s="140"/>
      <c r="DR368" s="140"/>
      <c r="DS368" s="140"/>
      <c r="DT368" s="140"/>
      <c r="DU368" s="140"/>
      <c r="DV368" s="140"/>
      <c r="DW368" s="140"/>
      <c r="DX368" s="140"/>
      <c r="DY368" s="140"/>
      <c r="DZ368" s="140"/>
      <c r="EA368" s="140"/>
      <c r="EB368" s="140"/>
      <c r="EC368" s="140"/>
      <c r="ED368" s="140"/>
      <c r="EE368" s="140"/>
      <c r="EF368" s="140"/>
      <c r="EG368" s="140"/>
      <c r="EH368" s="140"/>
      <c r="EI368" s="140"/>
      <c r="EJ368" s="140"/>
      <c r="EK368" s="140"/>
      <c r="EL368" s="140"/>
      <c r="EM368" s="140"/>
      <c r="EN368" s="140"/>
      <c r="EO368" s="140"/>
      <c r="EP368" s="140"/>
      <c r="EQ368" s="140"/>
      <c r="ER368" s="140"/>
      <c r="ES368" s="140"/>
      <c r="ET368" s="140"/>
      <c r="EU368" s="140"/>
      <c r="EV368" s="140"/>
      <c r="EW368" s="140"/>
      <c r="EX368" s="140"/>
      <c r="EY368" s="140"/>
      <c r="EZ368" s="140"/>
      <c r="FA368" s="140"/>
      <c r="FB368" s="140"/>
      <c r="FC368" s="140"/>
      <c r="FD368" s="140"/>
      <c r="FE368" s="140"/>
      <c r="FF368" s="140"/>
      <c r="FG368" s="140"/>
      <c r="FH368" s="140"/>
      <c r="FI368" s="140"/>
      <c r="FJ368" s="140"/>
      <c r="FK368" s="140"/>
      <c r="FL368" s="140"/>
      <c r="FM368" s="140"/>
      <c r="FN368" s="140"/>
      <c r="FO368" s="140"/>
      <c r="FP368" s="140"/>
      <c r="FQ368" s="140"/>
      <c r="FR368" s="140"/>
      <c r="FS368" s="140"/>
      <c r="FT368" s="140"/>
      <c r="FU368" s="140"/>
      <c r="FV368" s="140"/>
      <c r="FW368" s="140"/>
      <c r="FX368" s="140"/>
      <c r="FY368" s="140"/>
      <c r="FZ368" s="140"/>
      <c r="GA368" s="140"/>
      <c r="GB368" s="140"/>
      <c r="GC368" s="140"/>
      <c r="GD368" s="140"/>
      <c r="GE368" s="140"/>
      <c r="GF368" s="140"/>
      <c r="GG368" s="140"/>
      <c r="GH368" s="140"/>
      <c r="GI368" s="140"/>
      <c r="GJ368" s="140"/>
      <c r="GK368" s="140"/>
      <c r="GL368" s="140"/>
      <c r="GM368" s="140"/>
      <c r="GN368" s="140"/>
      <c r="GO368" s="140"/>
      <c r="GP368" s="140"/>
      <c r="GQ368" s="140"/>
      <c r="GR368" s="140"/>
      <c r="GS368" s="140"/>
      <c r="GT368" s="140"/>
      <c r="GU368" s="140"/>
      <c r="GV368" s="140"/>
      <c r="GW368" s="140"/>
      <c r="GX368" s="140"/>
      <c r="GY368" s="140"/>
      <c r="GZ368" s="140"/>
      <c r="HA368" s="140"/>
      <c r="HB368" s="140"/>
      <c r="HC368" s="140"/>
      <c r="HD368" s="140"/>
      <c r="HE368" s="140"/>
      <c r="HF368" s="140"/>
      <c r="HG368" s="140"/>
      <c r="HH368" s="140"/>
      <c r="HI368" s="140"/>
      <c r="HJ368" s="140"/>
      <c r="HK368" s="140"/>
      <c r="HL368" s="140"/>
      <c r="HM368" s="140"/>
      <c r="HN368" s="140"/>
      <c r="HO368" s="140"/>
      <c r="HP368" s="140"/>
      <c r="HQ368" s="140"/>
      <c r="HR368" s="140"/>
    </row>
    <row r="369" spans="1:243" s="140" customFormat="1" ht="25.5" customHeight="1">
      <c r="A369" s="99" t="s">
        <v>2580</v>
      </c>
      <c r="B369" s="116" t="s">
        <v>2581</v>
      </c>
      <c r="C369" s="136"/>
      <c r="D369" s="58">
        <f>D370</f>
        <v>0</v>
      </c>
      <c r="E369" s="58">
        <f>E370</f>
        <v>0</v>
      </c>
      <c r="F369" s="58">
        <f>F370</f>
        <v>0</v>
      </c>
      <c r="G369" s="58">
        <f>G370</f>
        <v>0</v>
      </c>
      <c r="H369" s="58">
        <f>H370</f>
        <v>0</v>
      </c>
      <c r="I369" s="58">
        <f t="shared" ref="I369:P369" si="359">I370</f>
        <v>0</v>
      </c>
      <c r="J369" s="58">
        <f t="shared" si="359"/>
        <v>0</v>
      </c>
      <c r="K369" s="58">
        <f t="shared" si="359"/>
        <v>0</v>
      </c>
      <c r="L369" s="58">
        <f t="shared" si="359"/>
        <v>0</v>
      </c>
      <c r="M369" s="58">
        <f t="shared" si="359"/>
        <v>0</v>
      </c>
      <c r="N369" s="58">
        <f t="shared" si="359"/>
        <v>0</v>
      </c>
      <c r="O369" s="58">
        <f t="shared" si="359"/>
        <v>3000000</v>
      </c>
      <c r="P369" s="58">
        <f t="shared" si="359"/>
        <v>3000000</v>
      </c>
      <c r="HS369" s="138"/>
      <c r="HT369" s="138"/>
      <c r="HU369" s="138"/>
      <c r="HV369" s="138"/>
      <c r="HW369" s="138"/>
      <c r="HX369" s="138"/>
      <c r="HY369" s="138"/>
      <c r="HZ369" s="138"/>
      <c r="IA369" s="138"/>
      <c r="IB369" s="138"/>
      <c r="IC369" s="138"/>
      <c r="ID369" s="138"/>
      <c r="IE369" s="138"/>
      <c r="IF369" s="138"/>
      <c r="IG369" s="138"/>
      <c r="IH369" s="138"/>
      <c r="II369" s="138"/>
    </row>
    <row r="370" spans="1:243" s="140" customFormat="1" ht="25.5" customHeight="1">
      <c r="A370" s="97" t="s">
        <v>2582</v>
      </c>
      <c r="B370" s="117" t="s">
        <v>2583</v>
      </c>
      <c r="C370" s="136"/>
      <c r="D370" s="60">
        <f>SUM(D371:D373)</f>
        <v>0</v>
      </c>
      <c r="E370" s="60">
        <f>SUM(E371:E373)</f>
        <v>0</v>
      </c>
      <c r="F370" s="60">
        <f>SUM(F371:F373)</f>
        <v>0</v>
      </c>
      <c r="G370" s="60">
        <f>SUM(G371:G373)</f>
        <v>0</v>
      </c>
      <c r="H370" s="60">
        <f>SUM(H371:H373)</f>
        <v>0</v>
      </c>
      <c r="I370" s="60">
        <f t="shared" ref="I370:P370" si="360">SUM(I371:I373)</f>
        <v>0</v>
      </c>
      <c r="J370" s="60">
        <f t="shared" si="360"/>
        <v>0</v>
      </c>
      <c r="K370" s="60">
        <f t="shared" si="360"/>
        <v>0</v>
      </c>
      <c r="L370" s="60">
        <f t="shared" si="360"/>
        <v>0</v>
      </c>
      <c r="M370" s="60">
        <f t="shared" si="360"/>
        <v>0</v>
      </c>
      <c r="N370" s="60">
        <f t="shared" si="360"/>
        <v>0</v>
      </c>
      <c r="O370" s="60">
        <f t="shared" si="360"/>
        <v>3000000</v>
      </c>
      <c r="P370" s="60">
        <f t="shared" si="360"/>
        <v>3000000</v>
      </c>
      <c r="HS370" s="138"/>
      <c r="HT370" s="138"/>
      <c r="HU370" s="138"/>
      <c r="HV370" s="138"/>
      <c r="HW370" s="138"/>
      <c r="HX370" s="138"/>
      <c r="HY370" s="138"/>
      <c r="HZ370" s="138"/>
      <c r="IA370" s="138"/>
      <c r="IB370" s="138"/>
      <c r="IC370" s="138"/>
      <c r="ID370" s="138"/>
      <c r="IE370" s="138"/>
      <c r="IF370" s="138"/>
      <c r="IG370" s="138"/>
      <c r="IH370" s="138"/>
      <c r="II370" s="138"/>
    </row>
    <row r="371" spans="1:243" s="138" customFormat="1" ht="18">
      <c r="A371" s="97" t="s">
        <v>2584</v>
      </c>
      <c r="B371" s="117" t="s">
        <v>2585</v>
      </c>
      <c r="C371" s="136" t="s">
        <v>29</v>
      </c>
      <c r="D371" s="60"/>
      <c r="E371" s="60"/>
      <c r="F371" s="60"/>
      <c r="G371" s="60"/>
      <c r="H371" s="60"/>
      <c r="I371" s="60">
        <v>0</v>
      </c>
      <c r="J371" s="60"/>
      <c r="K371" s="60"/>
      <c r="L371" s="60"/>
      <c r="M371" s="60"/>
      <c r="N371" s="60"/>
      <c r="O371" s="60">
        <v>1800000</v>
      </c>
      <c r="P371" s="60">
        <f>SUM(O371)</f>
        <v>1800000</v>
      </c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  <c r="AA371" s="140"/>
      <c r="AB371" s="140"/>
      <c r="AC371" s="140"/>
      <c r="AD371" s="140"/>
      <c r="AE371" s="140"/>
      <c r="AF371" s="140"/>
      <c r="AG371" s="140"/>
      <c r="AH371" s="140"/>
      <c r="AI371" s="140"/>
      <c r="AJ371" s="140"/>
      <c r="AK371" s="140"/>
      <c r="AL371" s="140"/>
      <c r="AM371" s="140"/>
      <c r="AN371" s="140"/>
      <c r="AO371" s="140"/>
      <c r="AP371" s="140"/>
      <c r="AQ371" s="140"/>
      <c r="AR371" s="140"/>
      <c r="AS371" s="140"/>
      <c r="AT371" s="140"/>
      <c r="AU371" s="140"/>
      <c r="AV371" s="140"/>
      <c r="AW371" s="140"/>
      <c r="AX371" s="140"/>
      <c r="AY371" s="140"/>
      <c r="AZ371" s="140"/>
      <c r="BA371" s="140"/>
      <c r="BB371" s="140"/>
      <c r="BC371" s="140"/>
      <c r="BD371" s="140"/>
      <c r="BE371" s="140"/>
      <c r="BF371" s="140"/>
      <c r="BG371" s="140"/>
      <c r="BH371" s="140"/>
      <c r="BI371" s="140"/>
      <c r="BJ371" s="140"/>
      <c r="BK371" s="140"/>
      <c r="BL371" s="140"/>
      <c r="BM371" s="140"/>
      <c r="BN371" s="140"/>
      <c r="BO371" s="140"/>
      <c r="BP371" s="140"/>
      <c r="BQ371" s="140"/>
      <c r="BR371" s="140"/>
      <c r="BS371" s="140"/>
      <c r="BT371" s="140"/>
      <c r="BU371" s="140"/>
      <c r="BV371" s="140"/>
      <c r="BW371" s="140"/>
      <c r="BX371" s="140"/>
      <c r="BY371" s="140"/>
      <c r="BZ371" s="140"/>
      <c r="CA371" s="140"/>
      <c r="CB371" s="140"/>
      <c r="CC371" s="140"/>
      <c r="CD371" s="140"/>
      <c r="CE371" s="140"/>
      <c r="CF371" s="140"/>
      <c r="CG371" s="140"/>
      <c r="CH371" s="140"/>
      <c r="CI371" s="140"/>
      <c r="CJ371" s="140"/>
      <c r="CK371" s="140"/>
      <c r="CL371" s="140"/>
      <c r="CM371" s="140"/>
      <c r="CN371" s="140"/>
      <c r="CO371" s="140"/>
      <c r="CP371" s="140"/>
      <c r="CQ371" s="140"/>
      <c r="CR371" s="140"/>
      <c r="CS371" s="140"/>
      <c r="CT371" s="140"/>
      <c r="CU371" s="140"/>
      <c r="CV371" s="140"/>
      <c r="CW371" s="140"/>
      <c r="CX371" s="140"/>
      <c r="CY371" s="140"/>
      <c r="CZ371" s="140"/>
      <c r="DA371" s="140"/>
      <c r="DB371" s="140"/>
      <c r="DC371" s="140"/>
      <c r="DD371" s="140"/>
      <c r="DE371" s="140"/>
      <c r="DF371" s="140"/>
      <c r="DG371" s="140"/>
      <c r="DH371" s="140"/>
      <c r="DI371" s="140"/>
      <c r="DJ371" s="140"/>
      <c r="DK371" s="140"/>
      <c r="DL371" s="140"/>
      <c r="DM371" s="140"/>
      <c r="DN371" s="140"/>
      <c r="DO371" s="140"/>
      <c r="DP371" s="140"/>
      <c r="DQ371" s="140"/>
      <c r="DR371" s="140"/>
      <c r="DS371" s="140"/>
      <c r="DT371" s="140"/>
      <c r="DU371" s="140"/>
      <c r="DV371" s="140"/>
      <c r="DW371" s="140"/>
      <c r="DX371" s="140"/>
      <c r="DY371" s="140"/>
      <c r="DZ371" s="140"/>
      <c r="EA371" s="140"/>
      <c r="EB371" s="140"/>
      <c r="EC371" s="140"/>
      <c r="ED371" s="140"/>
      <c r="EE371" s="140"/>
      <c r="EF371" s="140"/>
      <c r="EG371" s="140"/>
      <c r="EH371" s="140"/>
      <c r="EI371" s="140"/>
      <c r="EJ371" s="140"/>
      <c r="EK371" s="140"/>
      <c r="EL371" s="140"/>
      <c r="EM371" s="140"/>
      <c r="EN371" s="140"/>
      <c r="EO371" s="140"/>
      <c r="EP371" s="140"/>
      <c r="EQ371" s="140"/>
      <c r="ER371" s="140"/>
      <c r="ES371" s="140"/>
      <c r="ET371" s="140"/>
      <c r="EU371" s="140"/>
      <c r="EV371" s="140"/>
      <c r="EW371" s="140"/>
      <c r="EX371" s="140"/>
      <c r="EY371" s="140"/>
      <c r="EZ371" s="140"/>
      <c r="FA371" s="140"/>
      <c r="FB371" s="140"/>
      <c r="FC371" s="140"/>
      <c r="FD371" s="140"/>
      <c r="FE371" s="140"/>
      <c r="FF371" s="140"/>
      <c r="FG371" s="140"/>
      <c r="FH371" s="140"/>
      <c r="FI371" s="140"/>
      <c r="FJ371" s="140"/>
      <c r="FK371" s="140"/>
      <c r="FL371" s="140"/>
      <c r="FM371" s="140"/>
      <c r="FN371" s="140"/>
      <c r="FO371" s="140"/>
      <c r="FP371" s="140"/>
      <c r="FQ371" s="140"/>
      <c r="FR371" s="140"/>
      <c r="FS371" s="140"/>
      <c r="FT371" s="140"/>
      <c r="FU371" s="140"/>
      <c r="FV371" s="140"/>
      <c r="FW371" s="140"/>
      <c r="FX371" s="140"/>
      <c r="FY371" s="140"/>
      <c r="FZ371" s="140"/>
      <c r="GA371" s="140"/>
      <c r="GB371" s="140"/>
      <c r="GC371" s="140"/>
      <c r="GD371" s="140"/>
      <c r="GE371" s="140"/>
      <c r="GF371" s="140"/>
      <c r="GG371" s="140"/>
      <c r="GH371" s="140"/>
      <c r="GI371" s="140"/>
      <c r="GJ371" s="140"/>
      <c r="GK371" s="140"/>
      <c r="GL371" s="140"/>
      <c r="GM371" s="140"/>
      <c r="GN371" s="140"/>
      <c r="GO371" s="140"/>
      <c r="GP371" s="140"/>
      <c r="GQ371" s="140"/>
      <c r="GR371" s="140"/>
      <c r="GS371" s="140"/>
      <c r="GT371" s="140"/>
      <c r="GU371" s="140"/>
      <c r="GV371" s="140"/>
      <c r="GW371" s="140"/>
      <c r="GX371" s="140"/>
      <c r="GY371" s="140"/>
      <c r="GZ371" s="140"/>
      <c r="HA371" s="140"/>
      <c r="HB371" s="140"/>
      <c r="HC371" s="140"/>
      <c r="HD371" s="140"/>
      <c r="HE371" s="140"/>
      <c r="HF371" s="140"/>
      <c r="HG371" s="140"/>
      <c r="HH371" s="140"/>
      <c r="HI371" s="140"/>
      <c r="HJ371" s="140"/>
      <c r="HK371" s="140"/>
      <c r="HL371" s="140"/>
      <c r="HM371" s="140"/>
      <c r="HN371" s="140"/>
      <c r="HO371" s="140"/>
      <c r="HP371" s="140"/>
      <c r="HQ371" s="140"/>
      <c r="HR371" s="140"/>
    </row>
    <row r="372" spans="1:243" s="138" customFormat="1" ht="18">
      <c r="A372" s="97" t="s">
        <v>2586</v>
      </c>
      <c r="B372" s="117" t="s">
        <v>2587</v>
      </c>
      <c r="C372" s="136" t="s">
        <v>32</v>
      </c>
      <c r="D372" s="60"/>
      <c r="E372" s="60"/>
      <c r="F372" s="60"/>
      <c r="G372" s="60"/>
      <c r="H372" s="60"/>
      <c r="I372" s="60">
        <v>0</v>
      </c>
      <c r="J372" s="60"/>
      <c r="K372" s="60"/>
      <c r="L372" s="60"/>
      <c r="M372" s="60"/>
      <c r="N372" s="60"/>
      <c r="O372" s="60">
        <v>750000</v>
      </c>
      <c r="P372" s="60">
        <f t="shared" ref="P372:P373" si="361">SUM(O372)</f>
        <v>750000</v>
      </c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  <c r="AB372" s="140"/>
      <c r="AC372" s="140"/>
      <c r="AD372" s="140"/>
      <c r="AE372" s="140"/>
      <c r="AF372" s="140"/>
      <c r="AG372" s="140"/>
      <c r="AH372" s="140"/>
      <c r="AI372" s="140"/>
      <c r="AJ372" s="140"/>
      <c r="AK372" s="140"/>
      <c r="AL372" s="140"/>
      <c r="AM372" s="140"/>
      <c r="AN372" s="140"/>
      <c r="AO372" s="140"/>
      <c r="AP372" s="140"/>
      <c r="AQ372" s="140"/>
      <c r="AR372" s="140"/>
      <c r="AS372" s="140"/>
      <c r="AT372" s="140"/>
      <c r="AU372" s="140"/>
      <c r="AV372" s="140"/>
      <c r="AW372" s="140"/>
      <c r="AX372" s="140"/>
      <c r="AY372" s="140"/>
      <c r="AZ372" s="140"/>
      <c r="BA372" s="140"/>
      <c r="BB372" s="140"/>
      <c r="BC372" s="140"/>
      <c r="BD372" s="140"/>
      <c r="BE372" s="140"/>
      <c r="BF372" s="140"/>
      <c r="BG372" s="140"/>
      <c r="BH372" s="140"/>
      <c r="BI372" s="140"/>
      <c r="BJ372" s="140"/>
      <c r="BK372" s="140"/>
      <c r="BL372" s="140"/>
      <c r="BM372" s="140"/>
      <c r="BN372" s="140"/>
      <c r="BO372" s="140"/>
      <c r="BP372" s="140"/>
      <c r="BQ372" s="140"/>
      <c r="BR372" s="140"/>
      <c r="BS372" s="140"/>
      <c r="BT372" s="140"/>
      <c r="BU372" s="140"/>
      <c r="BV372" s="140"/>
      <c r="BW372" s="140"/>
      <c r="BX372" s="140"/>
      <c r="BY372" s="140"/>
      <c r="BZ372" s="140"/>
      <c r="CA372" s="140"/>
      <c r="CB372" s="140"/>
      <c r="CC372" s="140"/>
      <c r="CD372" s="140"/>
      <c r="CE372" s="140"/>
      <c r="CF372" s="140"/>
      <c r="CG372" s="140"/>
      <c r="CH372" s="140"/>
      <c r="CI372" s="140"/>
      <c r="CJ372" s="140"/>
      <c r="CK372" s="140"/>
      <c r="CL372" s="140"/>
      <c r="CM372" s="140"/>
      <c r="CN372" s="140"/>
      <c r="CO372" s="140"/>
      <c r="CP372" s="140"/>
      <c r="CQ372" s="140"/>
      <c r="CR372" s="140"/>
      <c r="CS372" s="140"/>
      <c r="CT372" s="140"/>
      <c r="CU372" s="140"/>
      <c r="CV372" s="140"/>
      <c r="CW372" s="140"/>
      <c r="CX372" s="140"/>
      <c r="CY372" s="140"/>
      <c r="CZ372" s="140"/>
      <c r="DA372" s="140"/>
      <c r="DB372" s="140"/>
      <c r="DC372" s="140"/>
      <c r="DD372" s="140"/>
      <c r="DE372" s="140"/>
      <c r="DF372" s="140"/>
      <c r="DG372" s="140"/>
      <c r="DH372" s="140"/>
      <c r="DI372" s="140"/>
      <c r="DJ372" s="140"/>
      <c r="DK372" s="140"/>
      <c r="DL372" s="140"/>
      <c r="DM372" s="140"/>
      <c r="DN372" s="140"/>
      <c r="DO372" s="140"/>
      <c r="DP372" s="140"/>
      <c r="DQ372" s="140"/>
      <c r="DR372" s="140"/>
      <c r="DS372" s="140"/>
      <c r="DT372" s="140"/>
      <c r="DU372" s="140"/>
      <c r="DV372" s="140"/>
      <c r="DW372" s="140"/>
      <c r="DX372" s="140"/>
      <c r="DY372" s="140"/>
      <c r="DZ372" s="140"/>
      <c r="EA372" s="140"/>
      <c r="EB372" s="140"/>
      <c r="EC372" s="140"/>
      <c r="ED372" s="140"/>
      <c r="EE372" s="140"/>
      <c r="EF372" s="140"/>
      <c r="EG372" s="140"/>
      <c r="EH372" s="140"/>
      <c r="EI372" s="140"/>
      <c r="EJ372" s="140"/>
      <c r="EK372" s="140"/>
      <c r="EL372" s="140"/>
      <c r="EM372" s="140"/>
      <c r="EN372" s="140"/>
      <c r="EO372" s="140"/>
      <c r="EP372" s="140"/>
      <c r="EQ372" s="140"/>
      <c r="ER372" s="140"/>
      <c r="ES372" s="140"/>
      <c r="ET372" s="140"/>
      <c r="EU372" s="140"/>
      <c r="EV372" s="140"/>
      <c r="EW372" s="140"/>
      <c r="EX372" s="140"/>
      <c r="EY372" s="140"/>
      <c r="EZ372" s="140"/>
      <c r="FA372" s="140"/>
      <c r="FB372" s="140"/>
      <c r="FC372" s="140"/>
      <c r="FD372" s="140"/>
      <c r="FE372" s="140"/>
      <c r="FF372" s="140"/>
      <c r="FG372" s="140"/>
      <c r="FH372" s="140"/>
      <c r="FI372" s="140"/>
      <c r="FJ372" s="140"/>
      <c r="FK372" s="140"/>
      <c r="FL372" s="140"/>
      <c r="FM372" s="140"/>
      <c r="FN372" s="140"/>
      <c r="FO372" s="140"/>
      <c r="FP372" s="140"/>
      <c r="FQ372" s="140"/>
      <c r="FR372" s="140"/>
      <c r="FS372" s="140"/>
      <c r="FT372" s="140"/>
      <c r="FU372" s="140"/>
      <c r="FV372" s="140"/>
      <c r="FW372" s="140"/>
      <c r="FX372" s="140"/>
      <c r="FY372" s="140"/>
      <c r="FZ372" s="140"/>
      <c r="GA372" s="140"/>
      <c r="GB372" s="140"/>
      <c r="GC372" s="140"/>
      <c r="GD372" s="140"/>
      <c r="GE372" s="140"/>
      <c r="GF372" s="140"/>
      <c r="GG372" s="140"/>
      <c r="GH372" s="140"/>
      <c r="GI372" s="140"/>
      <c r="GJ372" s="140"/>
      <c r="GK372" s="140"/>
      <c r="GL372" s="140"/>
      <c r="GM372" s="140"/>
      <c r="GN372" s="140"/>
      <c r="GO372" s="140"/>
      <c r="GP372" s="140"/>
      <c r="GQ372" s="140"/>
      <c r="GR372" s="140"/>
      <c r="GS372" s="140"/>
      <c r="GT372" s="140"/>
      <c r="GU372" s="140"/>
      <c r="GV372" s="140"/>
      <c r="GW372" s="140"/>
      <c r="GX372" s="140"/>
      <c r="GY372" s="140"/>
      <c r="GZ372" s="140"/>
      <c r="HA372" s="140"/>
      <c r="HB372" s="140"/>
      <c r="HC372" s="140"/>
      <c r="HD372" s="140"/>
      <c r="HE372" s="140"/>
      <c r="HF372" s="140"/>
      <c r="HG372" s="140"/>
      <c r="HH372" s="140"/>
      <c r="HI372" s="140"/>
      <c r="HJ372" s="140"/>
      <c r="HK372" s="140"/>
      <c r="HL372" s="140"/>
      <c r="HM372" s="140"/>
      <c r="HN372" s="140"/>
      <c r="HO372" s="140"/>
      <c r="HP372" s="140"/>
      <c r="HQ372" s="140"/>
      <c r="HR372" s="140"/>
    </row>
    <row r="373" spans="1:243" s="138" customFormat="1" ht="18">
      <c r="A373" s="97" t="s">
        <v>2588</v>
      </c>
      <c r="B373" s="117" t="s">
        <v>2589</v>
      </c>
      <c r="C373" s="136" t="s">
        <v>35</v>
      </c>
      <c r="D373" s="60"/>
      <c r="E373" s="60"/>
      <c r="F373" s="60"/>
      <c r="G373" s="60"/>
      <c r="H373" s="60"/>
      <c r="I373" s="60">
        <v>0</v>
      </c>
      <c r="J373" s="60"/>
      <c r="K373" s="60"/>
      <c r="L373" s="60"/>
      <c r="M373" s="60"/>
      <c r="N373" s="60"/>
      <c r="O373" s="60">
        <v>450000</v>
      </c>
      <c r="P373" s="60">
        <f t="shared" si="361"/>
        <v>450000</v>
      </c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  <c r="AB373" s="140"/>
      <c r="AC373" s="140"/>
      <c r="AD373" s="140"/>
      <c r="AE373" s="140"/>
      <c r="AF373" s="140"/>
      <c r="AG373" s="140"/>
      <c r="AH373" s="140"/>
      <c r="AI373" s="140"/>
      <c r="AJ373" s="140"/>
      <c r="AK373" s="140"/>
      <c r="AL373" s="140"/>
      <c r="AM373" s="140"/>
      <c r="AN373" s="140"/>
      <c r="AO373" s="140"/>
      <c r="AP373" s="140"/>
      <c r="AQ373" s="140"/>
      <c r="AR373" s="140"/>
      <c r="AS373" s="140"/>
      <c r="AT373" s="140"/>
      <c r="AU373" s="140"/>
      <c r="AV373" s="140"/>
      <c r="AW373" s="140"/>
      <c r="AX373" s="140"/>
      <c r="AY373" s="140"/>
      <c r="AZ373" s="140"/>
      <c r="BA373" s="140"/>
      <c r="BB373" s="140"/>
      <c r="BC373" s="140"/>
      <c r="BD373" s="140"/>
      <c r="BE373" s="140"/>
      <c r="BF373" s="140"/>
      <c r="BG373" s="140"/>
      <c r="BH373" s="140"/>
      <c r="BI373" s="140"/>
      <c r="BJ373" s="140"/>
      <c r="BK373" s="140"/>
      <c r="BL373" s="140"/>
      <c r="BM373" s="140"/>
      <c r="BN373" s="140"/>
      <c r="BO373" s="140"/>
      <c r="BP373" s="140"/>
      <c r="BQ373" s="140"/>
      <c r="BR373" s="140"/>
      <c r="BS373" s="140"/>
      <c r="BT373" s="140"/>
      <c r="BU373" s="140"/>
      <c r="BV373" s="140"/>
      <c r="BW373" s="140"/>
      <c r="BX373" s="140"/>
      <c r="BY373" s="140"/>
      <c r="BZ373" s="140"/>
      <c r="CA373" s="140"/>
      <c r="CB373" s="140"/>
      <c r="CC373" s="140"/>
      <c r="CD373" s="140"/>
      <c r="CE373" s="140"/>
      <c r="CF373" s="140"/>
      <c r="CG373" s="140"/>
      <c r="CH373" s="140"/>
      <c r="CI373" s="140"/>
      <c r="CJ373" s="140"/>
      <c r="CK373" s="140"/>
      <c r="CL373" s="140"/>
      <c r="CM373" s="140"/>
      <c r="CN373" s="140"/>
      <c r="CO373" s="140"/>
      <c r="CP373" s="140"/>
      <c r="CQ373" s="140"/>
      <c r="CR373" s="140"/>
      <c r="CS373" s="140"/>
      <c r="CT373" s="140"/>
      <c r="CU373" s="140"/>
      <c r="CV373" s="140"/>
      <c r="CW373" s="140"/>
      <c r="CX373" s="140"/>
      <c r="CY373" s="140"/>
      <c r="CZ373" s="140"/>
      <c r="DA373" s="140"/>
      <c r="DB373" s="140"/>
      <c r="DC373" s="140"/>
      <c r="DD373" s="140"/>
      <c r="DE373" s="140"/>
      <c r="DF373" s="140"/>
      <c r="DG373" s="140"/>
      <c r="DH373" s="140"/>
      <c r="DI373" s="140"/>
      <c r="DJ373" s="140"/>
      <c r="DK373" s="140"/>
      <c r="DL373" s="140"/>
      <c r="DM373" s="140"/>
      <c r="DN373" s="140"/>
      <c r="DO373" s="140"/>
      <c r="DP373" s="140"/>
      <c r="DQ373" s="140"/>
      <c r="DR373" s="140"/>
      <c r="DS373" s="140"/>
      <c r="DT373" s="140"/>
      <c r="DU373" s="140"/>
      <c r="DV373" s="140"/>
      <c r="DW373" s="140"/>
      <c r="DX373" s="140"/>
      <c r="DY373" s="140"/>
      <c r="DZ373" s="140"/>
      <c r="EA373" s="140"/>
      <c r="EB373" s="140"/>
      <c r="EC373" s="140"/>
      <c r="ED373" s="140"/>
      <c r="EE373" s="140"/>
      <c r="EF373" s="140"/>
      <c r="EG373" s="140"/>
      <c r="EH373" s="140"/>
      <c r="EI373" s="140"/>
      <c r="EJ373" s="140"/>
      <c r="EK373" s="140"/>
      <c r="EL373" s="140"/>
      <c r="EM373" s="140"/>
      <c r="EN373" s="140"/>
      <c r="EO373" s="140"/>
      <c r="EP373" s="140"/>
      <c r="EQ373" s="140"/>
      <c r="ER373" s="140"/>
      <c r="ES373" s="140"/>
      <c r="ET373" s="140"/>
      <c r="EU373" s="140"/>
      <c r="EV373" s="140"/>
      <c r="EW373" s="140"/>
      <c r="EX373" s="140"/>
      <c r="EY373" s="140"/>
      <c r="EZ373" s="140"/>
      <c r="FA373" s="140"/>
      <c r="FB373" s="140"/>
      <c r="FC373" s="140"/>
      <c r="FD373" s="140"/>
      <c r="FE373" s="140"/>
      <c r="FF373" s="140"/>
      <c r="FG373" s="140"/>
      <c r="FH373" s="140"/>
      <c r="FI373" s="140"/>
      <c r="FJ373" s="140"/>
      <c r="FK373" s="140"/>
      <c r="FL373" s="140"/>
      <c r="FM373" s="140"/>
      <c r="FN373" s="140"/>
      <c r="FO373" s="140"/>
      <c r="FP373" s="140"/>
      <c r="FQ373" s="140"/>
      <c r="FR373" s="140"/>
      <c r="FS373" s="140"/>
      <c r="FT373" s="140"/>
      <c r="FU373" s="140"/>
      <c r="FV373" s="140"/>
      <c r="FW373" s="140"/>
      <c r="FX373" s="140"/>
      <c r="FY373" s="140"/>
      <c r="FZ373" s="140"/>
      <c r="GA373" s="140"/>
      <c r="GB373" s="140"/>
      <c r="GC373" s="140"/>
      <c r="GD373" s="140"/>
      <c r="GE373" s="140"/>
      <c r="GF373" s="140"/>
      <c r="GG373" s="140"/>
      <c r="GH373" s="140"/>
      <c r="GI373" s="140"/>
      <c r="GJ373" s="140"/>
      <c r="GK373" s="140"/>
      <c r="GL373" s="140"/>
      <c r="GM373" s="140"/>
      <c r="GN373" s="140"/>
      <c r="GO373" s="140"/>
      <c r="GP373" s="140"/>
      <c r="GQ373" s="140"/>
      <c r="GR373" s="140"/>
      <c r="GS373" s="140"/>
      <c r="GT373" s="140"/>
      <c r="GU373" s="140"/>
      <c r="GV373" s="140"/>
      <c r="GW373" s="140"/>
      <c r="GX373" s="140"/>
      <c r="GY373" s="140"/>
      <c r="GZ373" s="140"/>
      <c r="HA373" s="140"/>
      <c r="HB373" s="140"/>
      <c r="HC373" s="140"/>
      <c r="HD373" s="140"/>
      <c r="HE373" s="140"/>
      <c r="HF373" s="140"/>
      <c r="HG373" s="140"/>
      <c r="HH373" s="140"/>
      <c r="HI373" s="140"/>
      <c r="HJ373" s="140"/>
      <c r="HK373" s="140"/>
      <c r="HL373" s="140"/>
      <c r="HM373" s="140"/>
      <c r="HN373" s="140"/>
      <c r="HO373" s="140"/>
      <c r="HP373" s="140"/>
      <c r="HQ373" s="140"/>
      <c r="HR373" s="140"/>
    </row>
    <row r="374" spans="1:243" s="140" customFormat="1" ht="25.5" customHeight="1">
      <c r="A374" s="99" t="s">
        <v>2590</v>
      </c>
      <c r="B374" s="116" t="s">
        <v>2591</v>
      </c>
      <c r="C374" s="136"/>
      <c r="D374" s="58">
        <f>D375</f>
        <v>0</v>
      </c>
      <c r="E374" s="58">
        <f>E375</f>
        <v>0</v>
      </c>
      <c r="F374" s="58">
        <f>F375</f>
        <v>0</v>
      </c>
      <c r="G374" s="58">
        <f>G375</f>
        <v>0</v>
      </c>
      <c r="H374" s="58">
        <f>H375</f>
        <v>0</v>
      </c>
      <c r="I374" s="58">
        <f t="shared" ref="I374:P374" si="362">I375</f>
        <v>0</v>
      </c>
      <c r="J374" s="58">
        <f t="shared" si="362"/>
        <v>2951115.42</v>
      </c>
      <c r="K374" s="58">
        <f t="shared" si="362"/>
        <v>0</v>
      </c>
      <c r="L374" s="58">
        <f t="shared" si="362"/>
        <v>0</v>
      </c>
      <c r="M374" s="58">
        <f t="shared" si="362"/>
        <v>0</v>
      </c>
      <c r="N374" s="58">
        <f t="shared" si="362"/>
        <v>0</v>
      </c>
      <c r="O374" s="58">
        <f t="shared" si="362"/>
        <v>3000000</v>
      </c>
      <c r="P374" s="58">
        <f t="shared" si="362"/>
        <v>2951115.42</v>
      </c>
      <c r="HS374" s="138"/>
      <c r="HT374" s="138"/>
      <c r="HU374" s="138"/>
      <c r="HV374" s="138"/>
      <c r="HW374" s="138"/>
      <c r="HX374" s="138"/>
      <c r="HY374" s="138"/>
      <c r="HZ374" s="138"/>
      <c r="IA374" s="138"/>
      <c r="IB374" s="138"/>
      <c r="IC374" s="138"/>
      <c r="ID374" s="138"/>
      <c r="IE374" s="138"/>
      <c r="IF374" s="138"/>
      <c r="IG374" s="138"/>
      <c r="IH374" s="138"/>
      <c r="II374" s="138"/>
    </row>
    <row r="375" spans="1:243" s="138" customFormat="1" ht="18">
      <c r="A375" s="97" t="s">
        <v>2592</v>
      </c>
      <c r="B375" s="117" t="s">
        <v>2593</v>
      </c>
      <c r="C375" s="136"/>
      <c r="D375" s="60">
        <f>SUM(D376:D378)</f>
        <v>0</v>
      </c>
      <c r="E375" s="60">
        <f>SUM(E376:E378)</f>
        <v>0</v>
      </c>
      <c r="F375" s="60">
        <f>SUM(F376:F378)</f>
        <v>0</v>
      </c>
      <c r="G375" s="60">
        <f>SUM(G376:G378)</f>
        <v>0</v>
      </c>
      <c r="H375" s="60">
        <f>SUM(H376:H378)</f>
        <v>0</v>
      </c>
      <c r="I375" s="60">
        <f t="shared" ref="I375:P375" si="363">SUM(I376:I378)</f>
        <v>0</v>
      </c>
      <c r="J375" s="60">
        <f t="shared" si="363"/>
        <v>2951115.42</v>
      </c>
      <c r="K375" s="60">
        <f t="shared" si="363"/>
        <v>0</v>
      </c>
      <c r="L375" s="60">
        <f t="shared" si="363"/>
        <v>0</v>
      </c>
      <c r="M375" s="60">
        <f t="shared" si="363"/>
        <v>0</v>
      </c>
      <c r="N375" s="60">
        <f t="shared" si="363"/>
        <v>0</v>
      </c>
      <c r="O375" s="60">
        <v>3000000</v>
      </c>
      <c r="P375" s="60">
        <f t="shared" si="363"/>
        <v>2951115.42</v>
      </c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  <c r="AA375" s="140"/>
      <c r="AB375" s="140"/>
      <c r="AC375" s="140"/>
      <c r="AD375" s="140"/>
      <c r="AE375" s="140"/>
      <c r="AF375" s="140"/>
      <c r="AG375" s="140"/>
      <c r="AH375" s="140"/>
      <c r="AI375" s="140"/>
      <c r="AJ375" s="140"/>
      <c r="AK375" s="140"/>
      <c r="AL375" s="140"/>
      <c r="AM375" s="140"/>
      <c r="AN375" s="140"/>
      <c r="AO375" s="140"/>
      <c r="AP375" s="140"/>
      <c r="AQ375" s="140"/>
      <c r="AR375" s="140"/>
      <c r="AS375" s="140"/>
      <c r="AT375" s="140"/>
      <c r="AU375" s="140"/>
      <c r="AV375" s="140"/>
      <c r="AW375" s="140"/>
      <c r="AX375" s="140"/>
      <c r="AY375" s="140"/>
      <c r="AZ375" s="140"/>
      <c r="BA375" s="140"/>
      <c r="BB375" s="140"/>
      <c r="BC375" s="140"/>
      <c r="BD375" s="140"/>
      <c r="BE375" s="140"/>
      <c r="BF375" s="140"/>
      <c r="BG375" s="140"/>
      <c r="BH375" s="140"/>
      <c r="BI375" s="140"/>
      <c r="BJ375" s="140"/>
      <c r="BK375" s="140"/>
      <c r="BL375" s="140"/>
      <c r="BM375" s="140"/>
      <c r="BN375" s="140"/>
      <c r="BO375" s="140"/>
      <c r="BP375" s="140"/>
      <c r="BQ375" s="140"/>
      <c r="BR375" s="140"/>
      <c r="BS375" s="140"/>
      <c r="BT375" s="140"/>
      <c r="BU375" s="140"/>
      <c r="BV375" s="140"/>
      <c r="BW375" s="140"/>
      <c r="BX375" s="140"/>
      <c r="BY375" s="140"/>
      <c r="BZ375" s="140"/>
      <c r="CA375" s="140"/>
      <c r="CB375" s="140"/>
      <c r="CC375" s="140"/>
      <c r="CD375" s="140"/>
      <c r="CE375" s="140"/>
      <c r="CF375" s="140"/>
      <c r="CG375" s="140"/>
      <c r="CH375" s="140"/>
      <c r="CI375" s="140"/>
      <c r="CJ375" s="140"/>
      <c r="CK375" s="140"/>
      <c r="CL375" s="140"/>
      <c r="CM375" s="140"/>
      <c r="CN375" s="140"/>
      <c r="CO375" s="140"/>
      <c r="CP375" s="140"/>
      <c r="CQ375" s="140"/>
      <c r="CR375" s="140"/>
      <c r="CS375" s="140"/>
      <c r="CT375" s="140"/>
      <c r="CU375" s="140"/>
      <c r="CV375" s="140"/>
      <c r="CW375" s="140"/>
      <c r="CX375" s="140"/>
      <c r="CY375" s="140"/>
      <c r="CZ375" s="140"/>
      <c r="DA375" s="140"/>
      <c r="DB375" s="140"/>
      <c r="DC375" s="140"/>
      <c r="DD375" s="140"/>
      <c r="DE375" s="140"/>
      <c r="DF375" s="140"/>
      <c r="DG375" s="140"/>
      <c r="DH375" s="140"/>
      <c r="DI375" s="140"/>
      <c r="DJ375" s="140"/>
      <c r="DK375" s="140"/>
      <c r="DL375" s="140"/>
      <c r="DM375" s="140"/>
      <c r="DN375" s="140"/>
      <c r="DO375" s="140"/>
      <c r="DP375" s="140"/>
      <c r="DQ375" s="140"/>
      <c r="DR375" s="140"/>
      <c r="DS375" s="140"/>
      <c r="DT375" s="140"/>
      <c r="DU375" s="140"/>
      <c r="DV375" s="140"/>
      <c r="DW375" s="140"/>
      <c r="DX375" s="140"/>
      <c r="DY375" s="140"/>
      <c r="DZ375" s="140"/>
      <c r="EA375" s="140"/>
      <c r="EB375" s="140"/>
      <c r="EC375" s="140"/>
      <c r="ED375" s="140"/>
      <c r="EE375" s="140"/>
      <c r="EF375" s="140"/>
      <c r="EG375" s="140"/>
      <c r="EH375" s="140"/>
      <c r="EI375" s="140"/>
      <c r="EJ375" s="140"/>
      <c r="EK375" s="140"/>
      <c r="EL375" s="140"/>
      <c r="EM375" s="140"/>
      <c r="EN375" s="140"/>
      <c r="EO375" s="140"/>
      <c r="EP375" s="140"/>
      <c r="EQ375" s="140"/>
      <c r="ER375" s="140"/>
      <c r="ES375" s="140"/>
      <c r="ET375" s="140"/>
      <c r="EU375" s="140"/>
      <c r="EV375" s="140"/>
      <c r="EW375" s="140"/>
      <c r="EX375" s="140"/>
      <c r="EY375" s="140"/>
      <c r="EZ375" s="140"/>
      <c r="FA375" s="140"/>
      <c r="FB375" s="140"/>
      <c r="FC375" s="140"/>
      <c r="FD375" s="140"/>
      <c r="FE375" s="140"/>
      <c r="FF375" s="140"/>
      <c r="FG375" s="140"/>
      <c r="FH375" s="140"/>
      <c r="FI375" s="140"/>
      <c r="FJ375" s="140"/>
      <c r="FK375" s="140"/>
      <c r="FL375" s="140"/>
      <c r="FM375" s="140"/>
      <c r="FN375" s="140"/>
      <c r="FO375" s="140"/>
      <c r="FP375" s="140"/>
      <c r="FQ375" s="140"/>
      <c r="FR375" s="140"/>
      <c r="FS375" s="140"/>
      <c r="FT375" s="140"/>
      <c r="FU375" s="140"/>
      <c r="FV375" s="140"/>
      <c r="FW375" s="140"/>
      <c r="FX375" s="140"/>
      <c r="FY375" s="140"/>
      <c r="FZ375" s="140"/>
      <c r="GA375" s="140"/>
      <c r="GB375" s="140"/>
      <c r="GC375" s="140"/>
      <c r="GD375" s="140"/>
      <c r="GE375" s="140"/>
      <c r="GF375" s="140"/>
      <c r="GG375" s="140"/>
      <c r="GH375" s="140"/>
      <c r="GI375" s="140"/>
      <c r="GJ375" s="140"/>
      <c r="GK375" s="140"/>
      <c r="GL375" s="140"/>
      <c r="GM375" s="140"/>
      <c r="GN375" s="140"/>
      <c r="GO375" s="140"/>
      <c r="GP375" s="140"/>
      <c r="GQ375" s="140"/>
      <c r="GR375" s="140"/>
      <c r="GS375" s="140"/>
      <c r="GT375" s="140"/>
      <c r="GU375" s="140"/>
      <c r="GV375" s="140"/>
      <c r="GW375" s="140"/>
      <c r="GX375" s="140"/>
      <c r="GY375" s="140"/>
      <c r="GZ375" s="140"/>
      <c r="HA375" s="140"/>
      <c r="HB375" s="140"/>
      <c r="HC375" s="140"/>
      <c r="HD375" s="140"/>
      <c r="HE375" s="140"/>
      <c r="HF375" s="140"/>
      <c r="HG375" s="140"/>
      <c r="HH375" s="140"/>
      <c r="HI375" s="140"/>
      <c r="HJ375" s="140"/>
      <c r="HK375" s="140"/>
      <c r="HL375" s="140"/>
      <c r="HM375" s="140"/>
      <c r="HN375" s="140"/>
      <c r="HO375" s="140"/>
      <c r="HP375" s="140"/>
      <c r="HQ375" s="140"/>
      <c r="HR375" s="140"/>
    </row>
    <row r="376" spans="1:243" s="138" customFormat="1" ht="13.5" customHeight="1">
      <c r="A376" s="97" t="s">
        <v>2594</v>
      </c>
      <c r="B376" s="117" t="s">
        <v>2595</v>
      </c>
      <c r="C376" s="136" t="s">
        <v>29</v>
      </c>
      <c r="D376" s="60"/>
      <c r="E376" s="60"/>
      <c r="F376" s="60"/>
      <c r="G376" s="60"/>
      <c r="H376" s="60"/>
      <c r="I376" s="60">
        <v>0</v>
      </c>
      <c r="J376" s="60">
        <v>1770669.25</v>
      </c>
      <c r="K376" s="60"/>
      <c r="L376" s="60"/>
      <c r="M376" s="60"/>
      <c r="N376" s="60"/>
      <c r="O376" s="60"/>
      <c r="P376" s="60">
        <f>SUM(J376:O376)</f>
        <v>1770669.25</v>
      </c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  <c r="AA376" s="140"/>
      <c r="AB376" s="140"/>
      <c r="AC376" s="140"/>
      <c r="AD376" s="140"/>
      <c r="AE376" s="140"/>
      <c r="AF376" s="140"/>
      <c r="AG376" s="140"/>
      <c r="AH376" s="140"/>
      <c r="AI376" s="140"/>
      <c r="AJ376" s="140"/>
      <c r="AK376" s="140"/>
      <c r="AL376" s="140"/>
      <c r="AM376" s="140"/>
      <c r="AN376" s="140"/>
      <c r="AO376" s="140"/>
      <c r="AP376" s="140"/>
      <c r="AQ376" s="140"/>
      <c r="AR376" s="140"/>
      <c r="AS376" s="140"/>
      <c r="AT376" s="140"/>
      <c r="AU376" s="140"/>
      <c r="AV376" s="140"/>
      <c r="AW376" s="140"/>
      <c r="AX376" s="140"/>
      <c r="AY376" s="140"/>
      <c r="AZ376" s="140"/>
      <c r="BA376" s="140"/>
      <c r="BB376" s="140"/>
      <c r="BC376" s="140"/>
      <c r="BD376" s="140"/>
      <c r="BE376" s="140"/>
      <c r="BF376" s="140"/>
      <c r="BG376" s="140"/>
      <c r="BH376" s="140"/>
      <c r="BI376" s="140"/>
      <c r="BJ376" s="140"/>
      <c r="BK376" s="140"/>
      <c r="BL376" s="140"/>
      <c r="BM376" s="140"/>
      <c r="BN376" s="140"/>
      <c r="BO376" s="140"/>
      <c r="BP376" s="140"/>
      <c r="BQ376" s="140"/>
      <c r="BR376" s="140"/>
      <c r="BS376" s="140"/>
      <c r="BT376" s="140"/>
      <c r="BU376" s="140"/>
      <c r="BV376" s="140"/>
      <c r="BW376" s="140"/>
      <c r="BX376" s="140"/>
      <c r="BY376" s="140"/>
      <c r="BZ376" s="140"/>
      <c r="CA376" s="140"/>
      <c r="CB376" s="140"/>
      <c r="CC376" s="140"/>
      <c r="CD376" s="140"/>
      <c r="CE376" s="140"/>
      <c r="CF376" s="140"/>
      <c r="CG376" s="140"/>
      <c r="CH376" s="140"/>
      <c r="CI376" s="140"/>
      <c r="CJ376" s="140"/>
      <c r="CK376" s="140"/>
      <c r="CL376" s="140"/>
      <c r="CM376" s="140"/>
      <c r="CN376" s="140"/>
      <c r="CO376" s="140"/>
      <c r="CP376" s="140"/>
      <c r="CQ376" s="140"/>
      <c r="CR376" s="140"/>
      <c r="CS376" s="140"/>
      <c r="CT376" s="140"/>
      <c r="CU376" s="140"/>
      <c r="CV376" s="140"/>
      <c r="CW376" s="140"/>
      <c r="CX376" s="140"/>
      <c r="CY376" s="140"/>
      <c r="CZ376" s="140"/>
      <c r="DA376" s="140"/>
      <c r="DB376" s="140"/>
      <c r="DC376" s="140"/>
      <c r="DD376" s="140"/>
      <c r="DE376" s="140"/>
      <c r="DF376" s="140"/>
      <c r="DG376" s="140"/>
      <c r="DH376" s="140"/>
      <c r="DI376" s="140"/>
      <c r="DJ376" s="140"/>
      <c r="DK376" s="140"/>
      <c r="DL376" s="140"/>
      <c r="DM376" s="140"/>
      <c r="DN376" s="140"/>
      <c r="DO376" s="140"/>
      <c r="DP376" s="140"/>
      <c r="DQ376" s="140"/>
      <c r="DR376" s="140"/>
      <c r="DS376" s="140"/>
      <c r="DT376" s="140"/>
      <c r="DU376" s="140"/>
      <c r="DV376" s="140"/>
      <c r="DW376" s="140"/>
      <c r="DX376" s="140"/>
      <c r="DY376" s="140"/>
      <c r="DZ376" s="140"/>
      <c r="EA376" s="140"/>
      <c r="EB376" s="140"/>
      <c r="EC376" s="140"/>
      <c r="ED376" s="140"/>
      <c r="EE376" s="140"/>
      <c r="EF376" s="140"/>
      <c r="EG376" s="140"/>
      <c r="EH376" s="140"/>
      <c r="EI376" s="140"/>
      <c r="EJ376" s="140"/>
      <c r="EK376" s="140"/>
      <c r="EL376" s="140"/>
      <c r="EM376" s="140"/>
      <c r="EN376" s="140"/>
      <c r="EO376" s="140"/>
      <c r="EP376" s="140"/>
      <c r="EQ376" s="140"/>
      <c r="ER376" s="140"/>
      <c r="ES376" s="140"/>
      <c r="ET376" s="140"/>
      <c r="EU376" s="140"/>
      <c r="EV376" s="140"/>
      <c r="EW376" s="140"/>
      <c r="EX376" s="140"/>
      <c r="EY376" s="140"/>
      <c r="EZ376" s="140"/>
      <c r="FA376" s="140"/>
      <c r="FB376" s="140"/>
      <c r="FC376" s="140"/>
      <c r="FD376" s="140"/>
      <c r="FE376" s="140"/>
      <c r="FF376" s="140"/>
      <c r="FG376" s="140"/>
      <c r="FH376" s="140"/>
      <c r="FI376" s="140"/>
      <c r="FJ376" s="140"/>
      <c r="FK376" s="140"/>
      <c r="FL376" s="140"/>
      <c r="FM376" s="140"/>
      <c r="FN376" s="140"/>
      <c r="FO376" s="140"/>
      <c r="FP376" s="140"/>
      <c r="FQ376" s="140"/>
      <c r="FR376" s="140"/>
      <c r="FS376" s="140"/>
      <c r="FT376" s="140"/>
      <c r="FU376" s="140"/>
      <c r="FV376" s="140"/>
      <c r="FW376" s="140"/>
      <c r="FX376" s="140"/>
      <c r="FY376" s="140"/>
      <c r="FZ376" s="140"/>
      <c r="GA376" s="140"/>
      <c r="GB376" s="140"/>
      <c r="GC376" s="140"/>
      <c r="GD376" s="140"/>
      <c r="GE376" s="140"/>
      <c r="GF376" s="140"/>
      <c r="GG376" s="140"/>
      <c r="GH376" s="140"/>
      <c r="GI376" s="140"/>
      <c r="GJ376" s="140"/>
      <c r="GK376" s="140"/>
      <c r="GL376" s="140"/>
      <c r="GM376" s="140"/>
      <c r="GN376" s="140"/>
      <c r="GO376" s="140"/>
      <c r="GP376" s="140"/>
      <c r="GQ376" s="140"/>
      <c r="GR376" s="140"/>
      <c r="GS376" s="140"/>
      <c r="GT376" s="140"/>
      <c r="GU376" s="140"/>
      <c r="GV376" s="140"/>
      <c r="GW376" s="140"/>
      <c r="GX376" s="140"/>
      <c r="GY376" s="140"/>
      <c r="GZ376" s="140"/>
      <c r="HA376" s="140"/>
      <c r="HB376" s="140"/>
      <c r="HC376" s="140"/>
      <c r="HD376" s="140"/>
      <c r="HE376" s="140"/>
      <c r="HF376" s="140"/>
      <c r="HG376" s="140"/>
      <c r="HH376" s="140"/>
      <c r="HI376" s="140"/>
      <c r="HJ376" s="140"/>
      <c r="HK376" s="140"/>
      <c r="HL376" s="140"/>
      <c r="HM376" s="140"/>
      <c r="HN376" s="140"/>
      <c r="HO376" s="140"/>
      <c r="HP376" s="140"/>
      <c r="HQ376" s="140"/>
      <c r="HR376" s="140"/>
    </row>
    <row r="377" spans="1:243" s="138" customFormat="1" ht="14.25" customHeight="1">
      <c r="A377" s="97" t="s">
        <v>2596</v>
      </c>
      <c r="B377" s="117" t="s">
        <v>2597</v>
      </c>
      <c r="C377" s="136" t="s">
        <v>32</v>
      </c>
      <c r="D377" s="60"/>
      <c r="E377" s="60"/>
      <c r="F377" s="60"/>
      <c r="G377" s="60"/>
      <c r="H377" s="60"/>
      <c r="I377" s="60">
        <v>0</v>
      </c>
      <c r="J377" s="60">
        <v>737778.86</v>
      </c>
      <c r="K377" s="60"/>
      <c r="L377" s="60"/>
      <c r="M377" s="60"/>
      <c r="N377" s="60"/>
      <c r="O377" s="60"/>
      <c r="P377" s="60">
        <f t="shared" ref="P377:P378" si="364">SUM(J377:O377)</f>
        <v>737778.86</v>
      </c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  <c r="AB377" s="140"/>
      <c r="AC377" s="140"/>
      <c r="AD377" s="140"/>
      <c r="AE377" s="140"/>
      <c r="AF377" s="140"/>
      <c r="AG377" s="140"/>
      <c r="AH377" s="140"/>
      <c r="AI377" s="140"/>
      <c r="AJ377" s="140"/>
      <c r="AK377" s="140"/>
      <c r="AL377" s="140"/>
      <c r="AM377" s="140"/>
      <c r="AN377" s="140"/>
      <c r="AO377" s="140"/>
      <c r="AP377" s="140"/>
      <c r="AQ377" s="140"/>
      <c r="AR377" s="140"/>
      <c r="AS377" s="140"/>
      <c r="AT377" s="140"/>
      <c r="AU377" s="140"/>
      <c r="AV377" s="140"/>
      <c r="AW377" s="140"/>
      <c r="AX377" s="140"/>
      <c r="AY377" s="140"/>
      <c r="AZ377" s="140"/>
      <c r="BA377" s="140"/>
      <c r="BB377" s="140"/>
      <c r="BC377" s="140"/>
      <c r="BD377" s="140"/>
      <c r="BE377" s="140"/>
      <c r="BF377" s="140"/>
      <c r="BG377" s="140"/>
      <c r="BH377" s="140"/>
      <c r="BI377" s="140"/>
      <c r="BJ377" s="140"/>
      <c r="BK377" s="140"/>
      <c r="BL377" s="140"/>
      <c r="BM377" s="140"/>
      <c r="BN377" s="140"/>
      <c r="BO377" s="140"/>
      <c r="BP377" s="140"/>
      <c r="BQ377" s="140"/>
      <c r="BR377" s="140"/>
      <c r="BS377" s="140"/>
      <c r="BT377" s="140"/>
      <c r="BU377" s="140"/>
      <c r="BV377" s="140"/>
      <c r="BW377" s="140"/>
      <c r="BX377" s="140"/>
      <c r="BY377" s="140"/>
      <c r="BZ377" s="140"/>
      <c r="CA377" s="140"/>
      <c r="CB377" s="140"/>
      <c r="CC377" s="140"/>
      <c r="CD377" s="140"/>
      <c r="CE377" s="140"/>
      <c r="CF377" s="140"/>
      <c r="CG377" s="140"/>
      <c r="CH377" s="140"/>
      <c r="CI377" s="140"/>
      <c r="CJ377" s="140"/>
      <c r="CK377" s="140"/>
      <c r="CL377" s="140"/>
      <c r="CM377" s="140"/>
      <c r="CN377" s="140"/>
      <c r="CO377" s="140"/>
      <c r="CP377" s="140"/>
      <c r="CQ377" s="140"/>
      <c r="CR377" s="140"/>
      <c r="CS377" s="140"/>
      <c r="CT377" s="140"/>
      <c r="CU377" s="140"/>
      <c r="CV377" s="140"/>
      <c r="CW377" s="140"/>
      <c r="CX377" s="140"/>
      <c r="CY377" s="140"/>
      <c r="CZ377" s="140"/>
      <c r="DA377" s="140"/>
      <c r="DB377" s="140"/>
      <c r="DC377" s="140"/>
      <c r="DD377" s="140"/>
      <c r="DE377" s="140"/>
      <c r="DF377" s="140"/>
      <c r="DG377" s="140"/>
      <c r="DH377" s="140"/>
      <c r="DI377" s="140"/>
      <c r="DJ377" s="140"/>
      <c r="DK377" s="140"/>
      <c r="DL377" s="140"/>
      <c r="DM377" s="140"/>
      <c r="DN377" s="140"/>
      <c r="DO377" s="140"/>
      <c r="DP377" s="140"/>
      <c r="DQ377" s="140"/>
      <c r="DR377" s="140"/>
      <c r="DS377" s="140"/>
      <c r="DT377" s="140"/>
      <c r="DU377" s="140"/>
      <c r="DV377" s="140"/>
      <c r="DW377" s="140"/>
      <c r="DX377" s="140"/>
      <c r="DY377" s="140"/>
      <c r="DZ377" s="140"/>
      <c r="EA377" s="140"/>
      <c r="EB377" s="140"/>
      <c r="EC377" s="140"/>
      <c r="ED377" s="140"/>
      <c r="EE377" s="140"/>
      <c r="EF377" s="140"/>
      <c r="EG377" s="140"/>
      <c r="EH377" s="140"/>
      <c r="EI377" s="140"/>
      <c r="EJ377" s="140"/>
      <c r="EK377" s="140"/>
      <c r="EL377" s="140"/>
      <c r="EM377" s="140"/>
      <c r="EN377" s="140"/>
      <c r="EO377" s="140"/>
      <c r="EP377" s="140"/>
      <c r="EQ377" s="140"/>
      <c r="ER377" s="140"/>
      <c r="ES377" s="140"/>
      <c r="ET377" s="140"/>
      <c r="EU377" s="140"/>
      <c r="EV377" s="140"/>
      <c r="EW377" s="140"/>
      <c r="EX377" s="140"/>
      <c r="EY377" s="140"/>
      <c r="EZ377" s="140"/>
      <c r="FA377" s="140"/>
      <c r="FB377" s="140"/>
      <c r="FC377" s="140"/>
      <c r="FD377" s="140"/>
      <c r="FE377" s="140"/>
      <c r="FF377" s="140"/>
      <c r="FG377" s="140"/>
      <c r="FH377" s="140"/>
      <c r="FI377" s="140"/>
      <c r="FJ377" s="140"/>
      <c r="FK377" s="140"/>
      <c r="FL377" s="140"/>
      <c r="FM377" s="140"/>
      <c r="FN377" s="140"/>
      <c r="FO377" s="140"/>
      <c r="FP377" s="140"/>
      <c r="FQ377" s="140"/>
      <c r="FR377" s="140"/>
      <c r="FS377" s="140"/>
      <c r="FT377" s="140"/>
      <c r="FU377" s="140"/>
      <c r="FV377" s="140"/>
      <c r="FW377" s="140"/>
      <c r="FX377" s="140"/>
      <c r="FY377" s="140"/>
      <c r="FZ377" s="140"/>
      <c r="GA377" s="140"/>
      <c r="GB377" s="140"/>
      <c r="GC377" s="140"/>
      <c r="GD377" s="140"/>
      <c r="GE377" s="140"/>
      <c r="GF377" s="140"/>
      <c r="GG377" s="140"/>
      <c r="GH377" s="140"/>
      <c r="GI377" s="140"/>
      <c r="GJ377" s="140"/>
      <c r="GK377" s="140"/>
      <c r="GL377" s="140"/>
      <c r="GM377" s="140"/>
      <c r="GN377" s="140"/>
      <c r="GO377" s="140"/>
      <c r="GP377" s="140"/>
      <c r="GQ377" s="140"/>
      <c r="GR377" s="140"/>
      <c r="GS377" s="140"/>
      <c r="GT377" s="140"/>
      <c r="GU377" s="140"/>
      <c r="GV377" s="140"/>
      <c r="GW377" s="140"/>
      <c r="GX377" s="140"/>
      <c r="GY377" s="140"/>
      <c r="GZ377" s="140"/>
      <c r="HA377" s="140"/>
      <c r="HB377" s="140"/>
      <c r="HC377" s="140"/>
      <c r="HD377" s="140"/>
      <c r="HE377" s="140"/>
      <c r="HF377" s="140"/>
      <c r="HG377" s="140"/>
      <c r="HH377" s="140"/>
      <c r="HI377" s="140"/>
      <c r="HJ377" s="140"/>
      <c r="HK377" s="140"/>
      <c r="HL377" s="140"/>
      <c r="HM377" s="140"/>
      <c r="HN377" s="140"/>
      <c r="HO377" s="140"/>
      <c r="HP377" s="140"/>
      <c r="HQ377" s="140"/>
      <c r="HR377" s="140"/>
    </row>
    <row r="378" spans="1:243" s="138" customFormat="1" ht="14.25" customHeight="1">
      <c r="A378" s="97" t="s">
        <v>2598</v>
      </c>
      <c r="B378" s="117" t="s">
        <v>2599</v>
      </c>
      <c r="C378" s="136" t="s">
        <v>35</v>
      </c>
      <c r="D378" s="60"/>
      <c r="E378" s="60"/>
      <c r="F378" s="60"/>
      <c r="G378" s="60"/>
      <c r="H378" s="60"/>
      <c r="I378" s="60">
        <v>0</v>
      </c>
      <c r="J378" s="60">
        <v>442667.31</v>
      </c>
      <c r="K378" s="60"/>
      <c r="L378" s="60"/>
      <c r="M378" s="60"/>
      <c r="N378" s="60"/>
      <c r="O378" s="60"/>
      <c r="P378" s="60">
        <f t="shared" si="364"/>
        <v>442667.31</v>
      </c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  <c r="AB378" s="140"/>
      <c r="AC378" s="140"/>
      <c r="AD378" s="140"/>
      <c r="AE378" s="140"/>
      <c r="AF378" s="140"/>
      <c r="AG378" s="140"/>
      <c r="AH378" s="140"/>
      <c r="AI378" s="140"/>
      <c r="AJ378" s="140"/>
      <c r="AK378" s="140"/>
      <c r="AL378" s="140"/>
      <c r="AM378" s="140"/>
      <c r="AN378" s="140"/>
      <c r="AO378" s="140"/>
      <c r="AP378" s="140"/>
      <c r="AQ378" s="140"/>
      <c r="AR378" s="140"/>
      <c r="AS378" s="140"/>
      <c r="AT378" s="140"/>
      <c r="AU378" s="140"/>
      <c r="AV378" s="140"/>
      <c r="AW378" s="140"/>
      <c r="AX378" s="140"/>
      <c r="AY378" s="140"/>
      <c r="AZ378" s="140"/>
      <c r="BA378" s="140"/>
      <c r="BB378" s="140"/>
      <c r="BC378" s="140"/>
      <c r="BD378" s="140"/>
      <c r="BE378" s="140"/>
      <c r="BF378" s="140"/>
      <c r="BG378" s="140"/>
      <c r="BH378" s="140"/>
      <c r="BI378" s="140"/>
      <c r="BJ378" s="140"/>
      <c r="BK378" s="140"/>
      <c r="BL378" s="140"/>
      <c r="BM378" s="140"/>
      <c r="BN378" s="140"/>
      <c r="BO378" s="140"/>
      <c r="BP378" s="140"/>
      <c r="BQ378" s="140"/>
      <c r="BR378" s="140"/>
      <c r="BS378" s="140"/>
      <c r="BT378" s="140"/>
      <c r="BU378" s="140"/>
      <c r="BV378" s="140"/>
      <c r="BW378" s="140"/>
      <c r="BX378" s="140"/>
      <c r="BY378" s="140"/>
      <c r="BZ378" s="140"/>
      <c r="CA378" s="140"/>
      <c r="CB378" s="140"/>
      <c r="CC378" s="140"/>
      <c r="CD378" s="140"/>
      <c r="CE378" s="140"/>
      <c r="CF378" s="140"/>
      <c r="CG378" s="140"/>
      <c r="CH378" s="140"/>
      <c r="CI378" s="140"/>
      <c r="CJ378" s="140"/>
      <c r="CK378" s="140"/>
      <c r="CL378" s="140"/>
      <c r="CM378" s="140"/>
      <c r="CN378" s="140"/>
      <c r="CO378" s="140"/>
      <c r="CP378" s="140"/>
      <c r="CQ378" s="140"/>
      <c r="CR378" s="140"/>
      <c r="CS378" s="140"/>
      <c r="CT378" s="140"/>
      <c r="CU378" s="140"/>
      <c r="CV378" s="140"/>
      <c r="CW378" s="140"/>
      <c r="CX378" s="140"/>
      <c r="CY378" s="140"/>
      <c r="CZ378" s="140"/>
      <c r="DA378" s="140"/>
      <c r="DB378" s="140"/>
      <c r="DC378" s="140"/>
      <c r="DD378" s="140"/>
      <c r="DE378" s="140"/>
      <c r="DF378" s="140"/>
      <c r="DG378" s="140"/>
      <c r="DH378" s="140"/>
      <c r="DI378" s="140"/>
      <c r="DJ378" s="140"/>
      <c r="DK378" s="140"/>
      <c r="DL378" s="140"/>
      <c r="DM378" s="140"/>
      <c r="DN378" s="140"/>
      <c r="DO378" s="140"/>
      <c r="DP378" s="140"/>
      <c r="DQ378" s="140"/>
      <c r="DR378" s="140"/>
      <c r="DS378" s="140"/>
      <c r="DT378" s="140"/>
      <c r="DU378" s="140"/>
      <c r="DV378" s="140"/>
      <c r="DW378" s="140"/>
      <c r="DX378" s="140"/>
      <c r="DY378" s="140"/>
      <c r="DZ378" s="140"/>
      <c r="EA378" s="140"/>
      <c r="EB378" s="140"/>
      <c r="EC378" s="140"/>
      <c r="ED378" s="140"/>
      <c r="EE378" s="140"/>
      <c r="EF378" s="140"/>
      <c r="EG378" s="140"/>
      <c r="EH378" s="140"/>
      <c r="EI378" s="140"/>
      <c r="EJ378" s="140"/>
      <c r="EK378" s="140"/>
      <c r="EL378" s="140"/>
      <c r="EM378" s="140"/>
      <c r="EN378" s="140"/>
      <c r="EO378" s="140"/>
      <c r="EP378" s="140"/>
      <c r="EQ378" s="140"/>
      <c r="ER378" s="140"/>
      <c r="ES378" s="140"/>
      <c r="ET378" s="140"/>
      <c r="EU378" s="140"/>
      <c r="EV378" s="140"/>
      <c r="EW378" s="140"/>
      <c r="EX378" s="140"/>
      <c r="EY378" s="140"/>
      <c r="EZ378" s="140"/>
      <c r="FA378" s="140"/>
      <c r="FB378" s="140"/>
      <c r="FC378" s="140"/>
      <c r="FD378" s="140"/>
      <c r="FE378" s="140"/>
      <c r="FF378" s="140"/>
      <c r="FG378" s="140"/>
      <c r="FH378" s="140"/>
      <c r="FI378" s="140"/>
      <c r="FJ378" s="140"/>
      <c r="FK378" s="140"/>
      <c r="FL378" s="140"/>
      <c r="FM378" s="140"/>
      <c r="FN378" s="140"/>
      <c r="FO378" s="140"/>
      <c r="FP378" s="140"/>
      <c r="FQ378" s="140"/>
      <c r="FR378" s="140"/>
      <c r="FS378" s="140"/>
      <c r="FT378" s="140"/>
      <c r="FU378" s="140"/>
      <c r="FV378" s="140"/>
      <c r="FW378" s="140"/>
      <c r="FX378" s="140"/>
      <c r="FY378" s="140"/>
      <c r="FZ378" s="140"/>
      <c r="GA378" s="140"/>
      <c r="GB378" s="140"/>
      <c r="GC378" s="140"/>
      <c r="GD378" s="140"/>
      <c r="GE378" s="140"/>
      <c r="GF378" s="140"/>
      <c r="GG378" s="140"/>
      <c r="GH378" s="140"/>
      <c r="GI378" s="140"/>
      <c r="GJ378" s="140"/>
      <c r="GK378" s="140"/>
      <c r="GL378" s="140"/>
      <c r="GM378" s="140"/>
      <c r="GN378" s="140"/>
      <c r="GO378" s="140"/>
      <c r="GP378" s="140"/>
      <c r="GQ378" s="140"/>
      <c r="GR378" s="140"/>
      <c r="GS378" s="140"/>
      <c r="GT378" s="140"/>
      <c r="GU378" s="140"/>
      <c r="GV378" s="140"/>
      <c r="GW378" s="140"/>
      <c r="GX378" s="140"/>
      <c r="GY378" s="140"/>
      <c r="GZ378" s="140"/>
      <c r="HA378" s="140"/>
      <c r="HB378" s="140"/>
      <c r="HC378" s="140"/>
      <c r="HD378" s="140"/>
      <c r="HE378" s="140"/>
      <c r="HF378" s="140"/>
      <c r="HG378" s="140"/>
      <c r="HH378" s="140"/>
      <c r="HI378" s="140"/>
      <c r="HJ378" s="140"/>
      <c r="HK378" s="140"/>
      <c r="HL378" s="140"/>
      <c r="HM378" s="140"/>
      <c r="HN378" s="140"/>
      <c r="HO378" s="140"/>
      <c r="HP378" s="140"/>
      <c r="HQ378" s="140"/>
      <c r="HR378" s="140"/>
    </row>
    <row r="379" spans="1:243" s="107" customFormat="1" ht="25.5" customHeight="1">
      <c r="A379" s="99" t="s">
        <v>2600</v>
      </c>
      <c r="B379" s="116" t="s">
        <v>2601</v>
      </c>
      <c r="C379" s="136"/>
      <c r="D379" s="58">
        <f t="shared" ref="D379:I379" si="365">D380</f>
        <v>57913.91</v>
      </c>
      <c r="E379" s="58">
        <f t="shared" si="365"/>
        <v>1384.67</v>
      </c>
      <c r="F379" s="58">
        <f t="shared" si="365"/>
        <v>3244.36</v>
      </c>
      <c r="G379" s="58">
        <f t="shared" si="365"/>
        <v>4083.21</v>
      </c>
      <c r="H379" s="58">
        <f t="shared" si="365"/>
        <v>4030.92</v>
      </c>
      <c r="I379" s="58">
        <f t="shared" si="365"/>
        <v>1900.81</v>
      </c>
      <c r="J379" s="58">
        <f t="shared" ref="J379:P379" si="366">J380</f>
        <v>12473.94</v>
      </c>
      <c r="K379" s="58">
        <f t="shared" si="366"/>
        <v>15919.36</v>
      </c>
      <c r="L379" s="58">
        <f t="shared" si="366"/>
        <v>94335.010000000009</v>
      </c>
      <c r="M379" s="58">
        <f t="shared" si="366"/>
        <v>575839.91</v>
      </c>
      <c r="N379" s="58">
        <f t="shared" si="366"/>
        <v>75104.63</v>
      </c>
      <c r="O379" s="58">
        <f t="shared" si="366"/>
        <v>63819.73</v>
      </c>
      <c r="P379" s="58">
        <f t="shared" si="366"/>
        <v>910050.46000000008</v>
      </c>
      <c r="HS379" s="106"/>
      <c r="HT379" s="106"/>
      <c r="HU379" s="106"/>
      <c r="HV379" s="106"/>
      <c r="HW379" s="106"/>
      <c r="HX379" s="106"/>
      <c r="HY379" s="106"/>
      <c r="HZ379" s="106"/>
      <c r="IA379" s="106"/>
      <c r="IB379" s="106"/>
      <c r="IC379" s="106"/>
      <c r="ID379" s="106"/>
      <c r="IE379" s="106"/>
      <c r="IF379" s="106"/>
      <c r="IG379" s="106"/>
      <c r="IH379" s="106"/>
      <c r="II379" s="106"/>
    </row>
    <row r="380" spans="1:243" s="138" customFormat="1" ht="22.5">
      <c r="A380" s="99" t="s">
        <v>2602</v>
      </c>
      <c r="B380" s="116" t="s">
        <v>2603</v>
      </c>
      <c r="C380" s="136"/>
      <c r="D380" s="58">
        <f t="shared" ref="D380:I380" si="367">SUM(D381:D384)</f>
        <v>57913.91</v>
      </c>
      <c r="E380" s="58">
        <f t="shared" si="367"/>
        <v>1384.67</v>
      </c>
      <c r="F380" s="58">
        <f t="shared" si="367"/>
        <v>3244.36</v>
      </c>
      <c r="G380" s="58">
        <f t="shared" si="367"/>
        <v>4083.21</v>
      </c>
      <c r="H380" s="58">
        <f t="shared" si="367"/>
        <v>4030.92</v>
      </c>
      <c r="I380" s="58">
        <f t="shared" si="367"/>
        <v>1900.81</v>
      </c>
      <c r="J380" s="58">
        <f t="shared" ref="J380:P380" si="368">SUM(J381:J384)</f>
        <v>12473.94</v>
      </c>
      <c r="K380" s="58">
        <f t="shared" si="368"/>
        <v>15919.36</v>
      </c>
      <c r="L380" s="58">
        <f t="shared" si="368"/>
        <v>94335.010000000009</v>
      </c>
      <c r="M380" s="58">
        <f t="shared" si="368"/>
        <v>575839.91</v>
      </c>
      <c r="N380" s="58">
        <f t="shared" si="368"/>
        <v>75104.63</v>
      </c>
      <c r="O380" s="58">
        <f t="shared" si="368"/>
        <v>63819.73</v>
      </c>
      <c r="P380" s="58">
        <f t="shared" si="368"/>
        <v>910050.46000000008</v>
      </c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  <c r="AB380" s="140"/>
      <c r="AC380" s="140"/>
      <c r="AD380" s="140"/>
      <c r="AE380" s="140"/>
      <c r="AF380" s="140"/>
      <c r="AG380" s="140"/>
      <c r="AH380" s="140"/>
      <c r="AI380" s="140"/>
      <c r="AJ380" s="140"/>
      <c r="AK380" s="140"/>
      <c r="AL380" s="140"/>
      <c r="AM380" s="140"/>
      <c r="AN380" s="140"/>
      <c r="AO380" s="140"/>
      <c r="AP380" s="140"/>
      <c r="AQ380" s="140"/>
      <c r="AR380" s="140"/>
      <c r="AS380" s="140"/>
      <c r="AT380" s="140"/>
      <c r="AU380" s="140"/>
      <c r="AV380" s="140"/>
      <c r="AW380" s="140"/>
      <c r="AX380" s="140"/>
      <c r="AY380" s="140"/>
      <c r="AZ380" s="140"/>
      <c r="BA380" s="140"/>
      <c r="BB380" s="140"/>
      <c r="BC380" s="140"/>
      <c r="BD380" s="140"/>
      <c r="BE380" s="140"/>
      <c r="BF380" s="140"/>
      <c r="BG380" s="140"/>
      <c r="BH380" s="140"/>
      <c r="BI380" s="140"/>
      <c r="BJ380" s="140"/>
      <c r="BK380" s="140"/>
      <c r="BL380" s="140"/>
      <c r="BM380" s="140"/>
      <c r="BN380" s="140"/>
      <c r="BO380" s="140"/>
      <c r="BP380" s="140"/>
      <c r="BQ380" s="140"/>
      <c r="BR380" s="140"/>
      <c r="BS380" s="140"/>
      <c r="BT380" s="140"/>
      <c r="BU380" s="140"/>
      <c r="BV380" s="140"/>
      <c r="BW380" s="140"/>
      <c r="BX380" s="140"/>
      <c r="BY380" s="140"/>
      <c r="BZ380" s="140"/>
      <c r="CA380" s="140"/>
      <c r="CB380" s="140"/>
      <c r="CC380" s="140"/>
      <c r="CD380" s="140"/>
      <c r="CE380" s="140"/>
      <c r="CF380" s="140"/>
      <c r="CG380" s="140"/>
      <c r="CH380" s="140"/>
      <c r="CI380" s="140"/>
      <c r="CJ380" s="140"/>
      <c r="CK380" s="140"/>
      <c r="CL380" s="140"/>
      <c r="CM380" s="140"/>
      <c r="CN380" s="140"/>
      <c r="CO380" s="140"/>
      <c r="CP380" s="140"/>
      <c r="CQ380" s="140"/>
      <c r="CR380" s="140"/>
      <c r="CS380" s="140"/>
      <c r="CT380" s="140"/>
      <c r="CU380" s="140"/>
      <c r="CV380" s="140"/>
      <c r="CW380" s="140"/>
      <c r="CX380" s="140"/>
      <c r="CY380" s="140"/>
      <c r="CZ380" s="140"/>
      <c r="DA380" s="140"/>
      <c r="DB380" s="140"/>
      <c r="DC380" s="140"/>
      <c r="DD380" s="140"/>
      <c r="DE380" s="140"/>
      <c r="DF380" s="140"/>
      <c r="DG380" s="140"/>
      <c r="DH380" s="140"/>
      <c r="DI380" s="140"/>
      <c r="DJ380" s="140"/>
      <c r="DK380" s="140"/>
      <c r="DL380" s="140"/>
      <c r="DM380" s="140"/>
      <c r="DN380" s="140"/>
      <c r="DO380" s="140"/>
      <c r="DP380" s="140"/>
      <c r="DQ380" s="140"/>
      <c r="DR380" s="140"/>
      <c r="DS380" s="140"/>
      <c r="DT380" s="140"/>
      <c r="DU380" s="140"/>
      <c r="DV380" s="140"/>
      <c r="DW380" s="140"/>
      <c r="DX380" s="140"/>
      <c r="DY380" s="140"/>
      <c r="DZ380" s="140"/>
      <c r="EA380" s="140"/>
      <c r="EB380" s="140"/>
      <c r="EC380" s="140"/>
      <c r="ED380" s="140"/>
      <c r="EE380" s="140"/>
      <c r="EF380" s="140"/>
      <c r="EG380" s="140"/>
      <c r="EH380" s="140"/>
      <c r="EI380" s="140"/>
      <c r="EJ380" s="140"/>
      <c r="EK380" s="140"/>
      <c r="EL380" s="140"/>
      <c r="EM380" s="140"/>
      <c r="EN380" s="140"/>
      <c r="EO380" s="140"/>
      <c r="EP380" s="140"/>
      <c r="EQ380" s="140"/>
      <c r="ER380" s="140"/>
      <c r="ES380" s="140"/>
      <c r="ET380" s="140"/>
      <c r="EU380" s="140"/>
      <c r="EV380" s="140"/>
      <c r="EW380" s="140"/>
      <c r="EX380" s="140"/>
      <c r="EY380" s="140"/>
      <c r="EZ380" s="140"/>
      <c r="FA380" s="140"/>
      <c r="FB380" s="140"/>
      <c r="FC380" s="140"/>
      <c r="FD380" s="140"/>
      <c r="FE380" s="140"/>
      <c r="FF380" s="140"/>
      <c r="FG380" s="140"/>
      <c r="FH380" s="140"/>
      <c r="FI380" s="140"/>
      <c r="FJ380" s="140"/>
      <c r="FK380" s="140"/>
      <c r="FL380" s="140"/>
      <c r="FM380" s="140"/>
      <c r="FN380" s="140"/>
      <c r="FO380" s="140"/>
      <c r="FP380" s="140"/>
      <c r="FQ380" s="140"/>
      <c r="FR380" s="140"/>
      <c r="FS380" s="140"/>
      <c r="FT380" s="140"/>
      <c r="FU380" s="140"/>
      <c r="FV380" s="140"/>
      <c r="FW380" s="140"/>
      <c r="FX380" s="140"/>
      <c r="FY380" s="140"/>
      <c r="FZ380" s="140"/>
      <c r="GA380" s="140"/>
      <c r="GB380" s="140"/>
      <c r="GC380" s="140"/>
      <c r="GD380" s="140"/>
      <c r="GE380" s="140"/>
      <c r="GF380" s="140"/>
      <c r="GG380" s="140"/>
      <c r="GH380" s="140"/>
      <c r="GI380" s="140"/>
      <c r="GJ380" s="140"/>
      <c r="GK380" s="140"/>
      <c r="GL380" s="140"/>
      <c r="GM380" s="140"/>
      <c r="GN380" s="140"/>
      <c r="GO380" s="140"/>
      <c r="GP380" s="140"/>
      <c r="GQ380" s="140"/>
      <c r="GR380" s="140"/>
      <c r="GS380" s="140"/>
      <c r="GT380" s="140"/>
      <c r="GU380" s="140"/>
      <c r="GV380" s="140"/>
      <c r="GW380" s="140"/>
      <c r="GX380" s="140"/>
      <c r="GY380" s="140"/>
      <c r="GZ380" s="140"/>
      <c r="HA380" s="140"/>
      <c r="HB380" s="140"/>
      <c r="HC380" s="140"/>
      <c r="HD380" s="140"/>
      <c r="HE380" s="140"/>
      <c r="HF380" s="140"/>
      <c r="HG380" s="140"/>
      <c r="HH380" s="140"/>
      <c r="HI380" s="140"/>
      <c r="HJ380" s="140"/>
      <c r="HK380" s="140"/>
      <c r="HL380" s="140"/>
      <c r="HM380" s="140"/>
      <c r="HN380" s="140"/>
      <c r="HO380" s="140"/>
      <c r="HP380" s="140"/>
      <c r="HQ380" s="140"/>
      <c r="HR380" s="140"/>
    </row>
    <row r="381" spans="1:243" s="138" customFormat="1">
      <c r="A381" s="97" t="s">
        <v>2604</v>
      </c>
      <c r="B381" s="117" t="s">
        <v>2605</v>
      </c>
      <c r="C381" s="136" t="s">
        <v>29</v>
      </c>
      <c r="D381" s="60">
        <v>34748.35</v>
      </c>
      <c r="E381" s="60">
        <v>830.79</v>
      </c>
      <c r="F381" s="60">
        <v>1946.61</v>
      </c>
      <c r="G381" s="60">
        <v>2449.92</v>
      </c>
      <c r="H381" s="60">
        <v>2418.5300000000002</v>
      </c>
      <c r="I381" s="60">
        <v>1140.48</v>
      </c>
      <c r="J381" s="60">
        <v>7484.34</v>
      </c>
      <c r="K381" s="60">
        <v>9551.616</v>
      </c>
      <c r="L381" s="60">
        <v>56601.005999999994</v>
      </c>
      <c r="M381" s="60">
        <v>345503.946</v>
      </c>
      <c r="N381" s="60">
        <v>45062.777999999998</v>
      </c>
      <c r="O381" s="60">
        <v>38291.838000000003</v>
      </c>
      <c r="P381" s="60">
        <f>SUM(D381:O381)</f>
        <v>546030.20400000003</v>
      </c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A381" s="140"/>
      <c r="AB381" s="140"/>
      <c r="AC381" s="140"/>
      <c r="AD381" s="140"/>
      <c r="AE381" s="140"/>
      <c r="AF381" s="140"/>
      <c r="AG381" s="140"/>
      <c r="AH381" s="140"/>
      <c r="AI381" s="140"/>
      <c r="AJ381" s="140"/>
      <c r="AK381" s="140"/>
      <c r="AL381" s="140"/>
      <c r="AM381" s="140"/>
      <c r="AN381" s="140"/>
      <c r="AO381" s="140"/>
      <c r="AP381" s="140"/>
      <c r="AQ381" s="140"/>
      <c r="AR381" s="140"/>
      <c r="AS381" s="140"/>
      <c r="AT381" s="140"/>
      <c r="AU381" s="140"/>
      <c r="AV381" s="140"/>
      <c r="AW381" s="140"/>
      <c r="AX381" s="140"/>
      <c r="AY381" s="140"/>
      <c r="AZ381" s="140"/>
      <c r="BA381" s="140"/>
      <c r="BB381" s="140"/>
      <c r="BC381" s="140"/>
      <c r="BD381" s="140"/>
      <c r="BE381" s="140"/>
      <c r="BF381" s="140"/>
      <c r="BG381" s="140"/>
      <c r="BH381" s="140"/>
      <c r="BI381" s="140"/>
      <c r="BJ381" s="140"/>
      <c r="BK381" s="140"/>
      <c r="BL381" s="140"/>
      <c r="BM381" s="140"/>
      <c r="BN381" s="140"/>
      <c r="BO381" s="140"/>
      <c r="BP381" s="140"/>
      <c r="BQ381" s="140"/>
      <c r="BR381" s="140"/>
      <c r="BS381" s="140"/>
      <c r="BT381" s="140"/>
      <c r="BU381" s="140"/>
      <c r="BV381" s="140"/>
      <c r="BW381" s="140"/>
      <c r="BX381" s="140"/>
      <c r="BY381" s="140"/>
      <c r="BZ381" s="140"/>
      <c r="CA381" s="140"/>
      <c r="CB381" s="140"/>
      <c r="CC381" s="140"/>
      <c r="CD381" s="140"/>
      <c r="CE381" s="140"/>
      <c r="CF381" s="140"/>
      <c r="CG381" s="140"/>
      <c r="CH381" s="140"/>
      <c r="CI381" s="140"/>
      <c r="CJ381" s="140"/>
      <c r="CK381" s="140"/>
      <c r="CL381" s="140"/>
      <c r="CM381" s="140"/>
      <c r="CN381" s="140"/>
      <c r="CO381" s="140"/>
      <c r="CP381" s="140"/>
      <c r="CQ381" s="140"/>
      <c r="CR381" s="140"/>
      <c r="CS381" s="140"/>
      <c r="CT381" s="140"/>
      <c r="CU381" s="140"/>
      <c r="CV381" s="140"/>
      <c r="CW381" s="140"/>
      <c r="CX381" s="140"/>
      <c r="CY381" s="140"/>
      <c r="CZ381" s="140"/>
      <c r="DA381" s="140"/>
      <c r="DB381" s="140"/>
      <c r="DC381" s="140"/>
      <c r="DD381" s="140"/>
      <c r="DE381" s="140"/>
      <c r="DF381" s="140"/>
      <c r="DG381" s="140"/>
      <c r="DH381" s="140"/>
      <c r="DI381" s="140"/>
      <c r="DJ381" s="140"/>
      <c r="DK381" s="140"/>
      <c r="DL381" s="140"/>
      <c r="DM381" s="140"/>
      <c r="DN381" s="140"/>
      <c r="DO381" s="140"/>
      <c r="DP381" s="140"/>
      <c r="DQ381" s="140"/>
      <c r="DR381" s="140"/>
      <c r="DS381" s="140"/>
      <c r="DT381" s="140"/>
      <c r="DU381" s="140"/>
      <c r="DV381" s="140"/>
      <c r="DW381" s="140"/>
      <c r="DX381" s="140"/>
      <c r="DY381" s="140"/>
      <c r="DZ381" s="140"/>
      <c r="EA381" s="140"/>
      <c r="EB381" s="140"/>
      <c r="EC381" s="140"/>
      <c r="ED381" s="140"/>
      <c r="EE381" s="140"/>
      <c r="EF381" s="140"/>
      <c r="EG381" s="140"/>
      <c r="EH381" s="140"/>
      <c r="EI381" s="140"/>
      <c r="EJ381" s="140"/>
      <c r="EK381" s="140"/>
      <c r="EL381" s="140"/>
      <c r="EM381" s="140"/>
      <c r="EN381" s="140"/>
      <c r="EO381" s="140"/>
      <c r="EP381" s="140"/>
      <c r="EQ381" s="140"/>
      <c r="ER381" s="140"/>
      <c r="ES381" s="140"/>
      <c r="ET381" s="140"/>
      <c r="EU381" s="140"/>
      <c r="EV381" s="140"/>
      <c r="EW381" s="140"/>
      <c r="EX381" s="140"/>
      <c r="EY381" s="140"/>
      <c r="EZ381" s="140"/>
      <c r="FA381" s="140"/>
      <c r="FB381" s="140"/>
      <c r="FC381" s="140"/>
      <c r="FD381" s="140"/>
      <c r="FE381" s="140"/>
      <c r="FF381" s="140"/>
      <c r="FG381" s="140"/>
      <c r="FH381" s="140"/>
      <c r="FI381" s="140"/>
      <c r="FJ381" s="140"/>
      <c r="FK381" s="140"/>
      <c r="FL381" s="140"/>
      <c r="FM381" s="140"/>
      <c r="FN381" s="140"/>
      <c r="FO381" s="140"/>
      <c r="FP381" s="140"/>
      <c r="FQ381" s="140"/>
      <c r="FR381" s="140"/>
      <c r="FS381" s="140"/>
      <c r="FT381" s="140"/>
      <c r="FU381" s="140"/>
      <c r="FV381" s="140"/>
      <c r="FW381" s="140"/>
      <c r="FX381" s="140"/>
      <c r="FY381" s="140"/>
      <c r="FZ381" s="140"/>
      <c r="GA381" s="140"/>
      <c r="GB381" s="140"/>
      <c r="GC381" s="140"/>
      <c r="GD381" s="140"/>
      <c r="GE381" s="140"/>
      <c r="GF381" s="140"/>
      <c r="GG381" s="140"/>
      <c r="GH381" s="140"/>
      <c r="GI381" s="140"/>
      <c r="GJ381" s="140"/>
      <c r="GK381" s="140"/>
      <c r="GL381" s="140"/>
      <c r="GM381" s="140"/>
      <c r="GN381" s="140"/>
      <c r="GO381" s="140"/>
      <c r="GP381" s="140"/>
      <c r="GQ381" s="140"/>
      <c r="GR381" s="140"/>
      <c r="GS381" s="140"/>
      <c r="GT381" s="140"/>
      <c r="GU381" s="140"/>
      <c r="GV381" s="140"/>
      <c r="GW381" s="140"/>
      <c r="GX381" s="140"/>
      <c r="GY381" s="140"/>
      <c r="GZ381" s="140"/>
      <c r="HA381" s="140"/>
      <c r="HB381" s="140"/>
      <c r="HC381" s="140"/>
      <c r="HD381" s="140"/>
      <c r="HE381" s="140"/>
      <c r="HF381" s="140"/>
      <c r="HG381" s="140"/>
      <c r="HH381" s="140"/>
      <c r="HI381" s="140"/>
      <c r="HJ381" s="140"/>
      <c r="HK381" s="140"/>
      <c r="HL381" s="140"/>
      <c r="HM381" s="140"/>
      <c r="HN381" s="140"/>
      <c r="HO381" s="140"/>
      <c r="HP381" s="140"/>
      <c r="HQ381" s="140"/>
      <c r="HR381" s="140"/>
    </row>
    <row r="382" spans="1:243" s="138" customFormat="1">
      <c r="A382" s="97" t="s">
        <v>2606</v>
      </c>
      <c r="B382" s="117" t="s">
        <v>2607</v>
      </c>
      <c r="C382" s="136" t="s">
        <v>32</v>
      </c>
      <c r="D382" s="60">
        <v>2895.7</v>
      </c>
      <c r="E382" s="60">
        <v>69.25</v>
      </c>
      <c r="F382" s="60">
        <v>162.22</v>
      </c>
      <c r="G382" s="60">
        <v>204.17</v>
      </c>
      <c r="H382" s="60">
        <v>201.56</v>
      </c>
      <c r="I382" s="60">
        <v>95.05</v>
      </c>
      <c r="J382" s="60">
        <v>623.72</v>
      </c>
      <c r="K382" s="60">
        <v>795.96800000000007</v>
      </c>
      <c r="L382" s="60">
        <v>4716.7505000000001</v>
      </c>
      <c r="M382" s="60">
        <v>28791.995500000005</v>
      </c>
      <c r="N382" s="60">
        <v>3755.2315000000003</v>
      </c>
      <c r="O382" s="60">
        <v>3190.9865000000004</v>
      </c>
      <c r="P382" s="60">
        <f t="shared" ref="P382:P384" si="369">SUM(D382:O382)</f>
        <v>45502.602000000006</v>
      </c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  <c r="AB382" s="140"/>
      <c r="AC382" s="140"/>
      <c r="AD382" s="140"/>
      <c r="AE382" s="140"/>
      <c r="AF382" s="140"/>
      <c r="AG382" s="140"/>
      <c r="AH382" s="140"/>
      <c r="AI382" s="140"/>
      <c r="AJ382" s="140"/>
      <c r="AK382" s="140"/>
      <c r="AL382" s="140"/>
      <c r="AM382" s="140"/>
      <c r="AN382" s="140"/>
      <c r="AO382" s="140"/>
      <c r="AP382" s="140"/>
      <c r="AQ382" s="140"/>
      <c r="AR382" s="140"/>
      <c r="AS382" s="140"/>
      <c r="AT382" s="140"/>
      <c r="AU382" s="140"/>
      <c r="AV382" s="140"/>
      <c r="AW382" s="140"/>
      <c r="AX382" s="140"/>
      <c r="AY382" s="140"/>
      <c r="AZ382" s="140"/>
      <c r="BA382" s="140"/>
      <c r="BB382" s="140"/>
      <c r="BC382" s="140"/>
      <c r="BD382" s="140"/>
      <c r="BE382" s="140"/>
      <c r="BF382" s="140"/>
      <c r="BG382" s="140"/>
      <c r="BH382" s="140"/>
      <c r="BI382" s="140"/>
      <c r="BJ382" s="140"/>
      <c r="BK382" s="140"/>
      <c r="BL382" s="140"/>
      <c r="BM382" s="140"/>
      <c r="BN382" s="140"/>
      <c r="BO382" s="140"/>
      <c r="BP382" s="140"/>
      <c r="BQ382" s="140"/>
      <c r="BR382" s="140"/>
      <c r="BS382" s="140"/>
      <c r="BT382" s="140"/>
      <c r="BU382" s="140"/>
      <c r="BV382" s="140"/>
      <c r="BW382" s="140"/>
      <c r="BX382" s="140"/>
      <c r="BY382" s="140"/>
      <c r="BZ382" s="140"/>
      <c r="CA382" s="140"/>
      <c r="CB382" s="140"/>
      <c r="CC382" s="140"/>
      <c r="CD382" s="140"/>
      <c r="CE382" s="140"/>
      <c r="CF382" s="140"/>
      <c r="CG382" s="140"/>
      <c r="CH382" s="140"/>
      <c r="CI382" s="140"/>
      <c r="CJ382" s="140"/>
      <c r="CK382" s="140"/>
      <c r="CL382" s="140"/>
      <c r="CM382" s="140"/>
      <c r="CN382" s="140"/>
      <c r="CO382" s="140"/>
      <c r="CP382" s="140"/>
      <c r="CQ382" s="140"/>
      <c r="CR382" s="140"/>
      <c r="CS382" s="140"/>
      <c r="CT382" s="140"/>
      <c r="CU382" s="140"/>
      <c r="CV382" s="140"/>
      <c r="CW382" s="140"/>
      <c r="CX382" s="140"/>
      <c r="CY382" s="140"/>
      <c r="CZ382" s="140"/>
      <c r="DA382" s="140"/>
      <c r="DB382" s="140"/>
      <c r="DC382" s="140"/>
      <c r="DD382" s="140"/>
      <c r="DE382" s="140"/>
      <c r="DF382" s="140"/>
      <c r="DG382" s="140"/>
      <c r="DH382" s="140"/>
      <c r="DI382" s="140"/>
      <c r="DJ382" s="140"/>
      <c r="DK382" s="140"/>
      <c r="DL382" s="140"/>
      <c r="DM382" s="140"/>
      <c r="DN382" s="140"/>
      <c r="DO382" s="140"/>
      <c r="DP382" s="140"/>
      <c r="DQ382" s="140"/>
      <c r="DR382" s="140"/>
      <c r="DS382" s="140"/>
      <c r="DT382" s="140"/>
      <c r="DU382" s="140"/>
      <c r="DV382" s="140"/>
      <c r="DW382" s="140"/>
      <c r="DX382" s="140"/>
      <c r="DY382" s="140"/>
      <c r="DZ382" s="140"/>
      <c r="EA382" s="140"/>
      <c r="EB382" s="140"/>
      <c r="EC382" s="140"/>
      <c r="ED382" s="140"/>
      <c r="EE382" s="140"/>
      <c r="EF382" s="140"/>
      <c r="EG382" s="140"/>
      <c r="EH382" s="140"/>
      <c r="EI382" s="140"/>
      <c r="EJ382" s="140"/>
      <c r="EK382" s="140"/>
      <c r="EL382" s="140"/>
      <c r="EM382" s="140"/>
      <c r="EN382" s="140"/>
      <c r="EO382" s="140"/>
      <c r="EP382" s="140"/>
      <c r="EQ382" s="140"/>
      <c r="ER382" s="140"/>
      <c r="ES382" s="140"/>
      <c r="ET382" s="140"/>
      <c r="EU382" s="140"/>
      <c r="EV382" s="140"/>
      <c r="EW382" s="140"/>
      <c r="EX382" s="140"/>
      <c r="EY382" s="140"/>
      <c r="EZ382" s="140"/>
      <c r="FA382" s="140"/>
      <c r="FB382" s="140"/>
      <c r="FC382" s="140"/>
      <c r="FD382" s="140"/>
      <c r="FE382" s="140"/>
      <c r="FF382" s="140"/>
      <c r="FG382" s="140"/>
      <c r="FH382" s="140"/>
      <c r="FI382" s="140"/>
      <c r="FJ382" s="140"/>
      <c r="FK382" s="140"/>
      <c r="FL382" s="140"/>
      <c r="FM382" s="140"/>
      <c r="FN382" s="140"/>
      <c r="FO382" s="140"/>
      <c r="FP382" s="140"/>
      <c r="FQ382" s="140"/>
      <c r="FR382" s="140"/>
      <c r="FS382" s="140"/>
      <c r="FT382" s="140"/>
      <c r="FU382" s="140"/>
      <c r="FV382" s="140"/>
      <c r="FW382" s="140"/>
      <c r="FX382" s="140"/>
      <c r="FY382" s="140"/>
      <c r="FZ382" s="140"/>
      <c r="GA382" s="140"/>
      <c r="GB382" s="140"/>
      <c r="GC382" s="140"/>
      <c r="GD382" s="140"/>
      <c r="GE382" s="140"/>
      <c r="GF382" s="140"/>
      <c r="GG382" s="140"/>
      <c r="GH382" s="140"/>
      <c r="GI382" s="140"/>
      <c r="GJ382" s="140"/>
      <c r="GK382" s="140"/>
      <c r="GL382" s="140"/>
      <c r="GM382" s="140"/>
      <c r="GN382" s="140"/>
      <c r="GO382" s="140"/>
      <c r="GP382" s="140"/>
      <c r="GQ382" s="140"/>
      <c r="GR382" s="140"/>
      <c r="GS382" s="140"/>
      <c r="GT382" s="140"/>
      <c r="GU382" s="140"/>
      <c r="GV382" s="140"/>
      <c r="GW382" s="140"/>
      <c r="GX382" s="140"/>
      <c r="GY382" s="140"/>
      <c r="GZ382" s="140"/>
      <c r="HA382" s="140"/>
      <c r="HB382" s="140"/>
      <c r="HC382" s="140"/>
      <c r="HD382" s="140"/>
      <c r="HE382" s="140"/>
      <c r="HF382" s="140"/>
      <c r="HG382" s="140"/>
      <c r="HH382" s="140"/>
      <c r="HI382" s="140"/>
      <c r="HJ382" s="140"/>
      <c r="HK382" s="140"/>
      <c r="HL382" s="140"/>
      <c r="HM382" s="140"/>
      <c r="HN382" s="140"/>
      <c r="HO382" s="140"/>
      <c r="HP382" s="140"/>
      <c r="HQ382" s="140"/>
      <c r="HR382" s="140"/>
    </row>
    <row r="383" spans="1:243" s="138" customFormat="1">
      <c r="A383" s="97" t="s">
        <v>2608</v>
      </c>
      <c r="B383" s="117" t="s">
        <v>2609</v>
      </c>
      <c r="C383" s="136" t="s">
        <v>35</v>
      </c>
      <c r="D383" s="60">
        <v>8687.09</v>
      </c>
      <c r="E383" s="60">
        <v>207.71</v>
      </c>
      <c r="F383" s="60">
        <v>486.67</v>
      </c>
      <c r="G383" s="60">
        <v>612.49</v>
      </c>
      <c r="H383" s="60">
        <v>604.65</v>
      </c>
      <c r="I383" s="60">
        <v>285.13</v>
      </c>
      <c r="J383" s="60">
        <v>1871.11</v>
      </c>
      <c r="K383" s="60">
        <v>2387.904</v>
      </c>
      <c r="L383" s="60">
        <v>14150.251499999998</v>
      </c>
      <c r="M383" s="60">
        <v>86375.986499999999</v>
      </c>
      <c r="N383" s="60">
        <v>11265.6945</v>
      </c>
      <c r="O383" s="60">
        <v>9572.9595000000008</v>
      </c>
      <c r="P383" s="60">
        <f t="shared" si="369"/>
        <v>136507.64600000001</v>
      </c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  <c r="AA383" s="140"/>
      <c r="AB383" s="140"/>
      <c r="AC383" s="140"/>
      <c r="AD383" s="140"/>
      <c r="AE383" s="140"/>
      <c r="AF383" s="140"/>
      <c r="AG383" s="140"/>
      <c r="AH383" s="140"/>
      <c r="AI383" s="140"/>
      <c r="AJ383" s="140"/>
      <c r="AK383" s="140"/>
      <c r="AL383" s="140"/>
      <c r="AM383" s="140"/>
      <c r="AN383" s="140"/>
      <c r="AO383" s="140"/>
      <c r="AP383" s="140"/>
      <c r="AQ383" s="140"/>
      <c r="AR383" s="140"/>
      <c r="AS383" s="140"/>
      <c r="AT383" s="140"/>
      <c r="AU383" s="140"/>
      <c r="AV383" s="140"/>
      <c r="AW383" s="140"/>
      <c r="AX383" s="140"/>
      <c r="AY383" s="140"/>
      <c r="AZ383" s="140"/>
      <c r="BA383" s="140"/>
      <c r="BB383" s="140"/>
      <c r="BC383" s="140"/>
      <c r="BD383" s="140"/>
      <c r="BE383" s="140"/>
      <c r="BF383" s="140"/>
      <c r="BG383" s="140"/>
      <c r="BH383" s="140"/>
      <c r="BI383" s="140"/>
      <c r="BJ383" s="140"/>
      <c r="BK383" s="140"/>
      <c r="BL383" s="140"/>
      <c r="BM383" s="140"/>
      <c r="BN383" s="140"/>
      <c r="BO383" s="140"/>
      <c r="BP383" s="140"/>
      <c r="BQ383" s="140"/>
      <c r="BR383" s="140"/>
      <c r="BS383" s="140"/>
      <c r="BT383" s="140"/>
      <c r="BU383" s="140"/>
      <c r="BV383" s="140"/>
      <c r="BW383" s="140"/>
      <c r="BX383" s="140"/>
      <c r="BY383" s="140"/>
      <c r="BZ383" s="140"/>
      <c r="CA383" s="140"/>
      <c r="CB383" s="140"/>
      <c r="CC383" s="140"/>
      <c r="CD383" s="140"/>
      <c r="CE383" s="140"/>
      <c r="CF383" s="140"/>
      <c r="CG383" s="140"/>
      <c r="CH383" s="140"/>
      <c r="CI383" s="140"/>
      <c r="CJ383" s="140"/>
      <c r="CK383" s="140"/>
      <c r="CL383" s="140"/>
      <c r="CM383" s="140"/>
      <c r="CN383" s="140"/>
      <c r="CO383" s="140"/>
      <c r="CP383" s="140"/>
      <c r="CQ383" s="140"/>
      <c r="CR383" s="140"/>
      <c r="CS383" s="140"/>
      <c r="CT383" s="140"/>
      <c r="CU383" s="140"/>
      <c r="CV383" s="140"/>
      <c r="CW383" s="140"/>
      <c r="CX383" s="140"/>
      <c r="CY383" s="140"/>
      <c r="CZ383" s="140"/>
      <c r="DA383" s="140"/>
      <c r="DB383" s="140"/>
      <c r="DC383" s="140"/>
      <c r="DD383" s="140"/>
      <c r="DE383" s="140"/>
      <c r="DF383" s="140"/>
      <c r="DG383" s="140"/>
      <c r="DH383" s="140"/>
      <c r="DI383" s="140"/>
      <c r="DJ383" s="140"/>
      <c r="DK383" s="140"/>
      <c r="DL383" s="140"/>
      <c r="DM383" s="140"/>
      <c r="DN383" s="140"/>
      <c r="DO383" s="140"/>
      <c r="DP383" s="140"/>
      <c r="DQ383" s="140"/>
      <c r="DR383" s="140"/>
      <c r="DS383" s="140"/>
      <c r="DT383" s="140"/>
      <c r="DU383" s="140"/>
      <c r="DV383" s="140"/>
      <c r="DW383" s="140"/>
      <c r="DX383" s="140"/>
      <c r="DY383" s="140"/>
      <c r="DZ383" s="140"/>
      <c r="EA383" s="140"/>
      <c r="EB383" s="140"/>
      <c r="EC383" s="140"/>
      <c r="ED383" s="140"/>
      <c r="EE383" s="140"/>
      <c r="EF383" s="140"/>
      <c r="EG383" s="140"/>
      <c r="EH383" s="140"/>
      <c r="EI383" s="140"/>
      <c r="EJ383" s="140"/>
      <c r="EK383" s="140"/>
      <c r="EL383" s="140"/>
      <c r="EM383" s="140"/>
      <c r="EN383" s="140"/>
      <c r="EO383" s="140"/>
      <c r="EP383" s="140"/>
      <c r="EQ383" s="140"/>
      <c r="ER383" s="140"/>
      <c r="ES383" s="140"/>
      <c r="ET383" s="140"/>
      <c r="EU383" s="140"/>
      <c r="EV383" s="140"/>
      <c r="EW383" s="140"/>
      <c r="EX383" s="140"/>
      <c r="EY383" s="140"/>
      <c r="EZ383" s="140"/>
      <c r="FA383" s="140"/>
      <c r="FB383" s="140"/>
      <c r="FC383" s="140"/>
      <c r="FD383" s="140"/>
      <c r="FE383" s="140"/>
      <c r="FF383" s="140"/>
      <c r="FG383" s="140"/>
      <c r="FH383" s="140"/>
      <c r="FI383" s="140"/>
      <c r="FJ383" s="140"/>
      <c r="FK383" s="140"/>
      <c r="FL383" s="140"/>
      <c r="FM383" s="140"/>
      <c r="FN383" s="140"/>
      <c r="FO383" s="140"/>
      <c r="FP383" s="140"/>
      <c r="FQ383" s="140"/>
      <c r="FR383" s="140"/>
      <c r="FS383" s="140"/>
      <c r="FT383" s="140"/>
      <c r="FU383" s="140"/>
      <c r="FV383" s="140"/>
      <c r="FW383" s="140"/>
      <c r="FX383" s="140"/>
      <c r="FY383" s="140"/>
      <c r="FZ383" s="140"/>
      <c r="GA383" s="140"/>
      <c r="GB383" s="140"/>
      <c r="GC383" s="140"/>
      <c r="GD383" s="140"/>
      <c r="GE383" s="140"/>
      <c r="GF383" s="140"/>
      <c r="GG383" s="140"/>
      <c r="GH383" s="140"/>
      <c r="GI383" s="140"/>
      <c r="GJ383" s="140"/>
      <c r="GK383" s="140"/>
      <c r="GL383" s="140"/>
      <c r="GM383" s="140"/>
      <c r="GN383" s="140"/>
      <c r="GO383" s="140"/>
      <c r="GP383" s="140"/>
      <c r="GQ383" s="140"/>
      <c r="GR383" s="140"/>
      <c r="GS383" s="140"/>
      <c r="GT383" s="140"/>
      <c r="GU383" s="140"/>
      <c r="GV383" s="140"/>
      <c r="GW383" s="140"/>
      <c r="GX383" s="140"/>
      <c r="GY383" s="140"/>
      <c r="GZ383" s="140"/>
      <c r="HA383" s="140"/>
      <c r="HB383" s="140"/>
      <c r="HC383" s="140"/>
      <c r="HD383" s="140"/>
      <c r="HE383" s="140"/>
      <c r="HF383" s="140"/>
      <c r="HG383" s="140"/>
      <c r="HH383" s="140"/>
      <c r="HI383" s="140"/>
      <c r="HJ383" s="140"/>
      <c r="HK383" s="140"/>
      <c r="HL383" s="140"/>
      <c r="HM383" s="140"/>
      <c r="HN383" s="140"/>
      <c r="HO383" s="140"/>
      <c r="HP383" s="140"/>
      <c r="HQ383" s="140"/>
      <c r="HR383" s="140"/>
    </row>
    <row r="384" spans="1:243" s="138" customFormat="1">
      <c r="A384" s="97" t="s">
        <v>2610</v>
      </c>
      <c r="B384" s="117" t="s">
        <v>2611</v>
      </c>
      <c r="C384" s="136" t="s">
        <v>249</v>
      </c>
      <c r="D384" s="60">
        <v>11582.77</v>
      </c>
      <c r="E384" s="60">
        <v>276.92</v>
      </c>
      <c r="F384" s="60">
        <v>648.86</v>
      </c>
      <c r="G384" s="60">
        <v>816.63</v>
      </c>
      <c r="H384" s="60">
        <v>806.18</v>
      </c>
      <c r="I384" s="60">
        <v>380.15</v>
      </c>
      <c r="J384" s="60">
        <v>2494.77</v>
      </c>
      <c r="K384" s="60">
        <v>3183.8720000000003</v>
      </c>
      <c r="L384" s="60">
        <v>18867.002</v>
      </c>
      <c r="M384" s="60">
        <v>115167.98200000002</v>
      </c>
      <c r="N384" s="60">
        <v>15020.926000000001</v>
      </c>
      <c r="O384" s="60">
        <v>12763.946000000002</v>
      </c>
      <c r="P384" s="60">
        <f t="shared" si="369"/>
        <v>182010.008</v>
      </c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  <c r="AB384" s="140"/>
      <c r="AC384" s="140"/>
      <c r="AD384" s="140"/>
      <c r="AE384" s="140"/>
      <c r="AF384" s="140"/>
      <c r="AG384" s="140"/>
      <c r="AH384" s="140"/>
      <c r="AI384" s="140"/>
      <c r="AJ384" s="140"/>
      <c r="AK384" s="140"/>
      <c r="AL384" s="140"/>
      <c r="AM384" s="140"/>
      <c r="AN384" s="140"/>
      <c r="AO384" s="140"/>
      <c r="AP384" s="140"/>
      <c r="AQ384" s="140"/>
      <c r="AR384" s="140"/>
      <c r="AS384" s="140"/>
      <c r="AT384" s="140"/>
      <c r="AU384" s="140"/>
      <c r="AV384" s="140"/>
      <c r="AW384" s="140"/>
      <c r="AX384" s="140"/>
      <c r="AY384" s="140"/>
      <c r="AZ384" s="140"/>
      <c r="BA384" s="140"/>
      <c r="BB384" s="140"/>
      <c r="BC384" s="140"/>
      <c r="BD384" s="140"/>
      <c r="BE384" s="140"/>
      <c r="BF384" s="140"/>
      <c r="BG384" s="140"/>
      <c r="BH384" s="140"/>
      <c r="BI384" s="140"/>
      <c r="BJ384" s="140"/>
      <c r="BK384" s="140"/>
      <c r="BL384" s="140"/>
      <c r="BM384" s="140"/>
      <c r="BN384" s="140"/>
      <c r="BO384" s="140"/>
      <c r="BP384" s="140"/>
      <c r="BQ384" s="140"/>
      <c r="BR384" s="140"/>
      <c r="BS384" s="140"/>
      <c r="BT384" s="140"/>
      <c r="BU384" s="140"/>
      <c r="BV384" s="140"/>
      <c r="BW384" s="140"/>
      <c r="BX384" s="140"/>
      <c r="BY384" s="140"/>
      <c r="BZ384" s="140"/>
      <c r="CA384" s="140"/>
      <c r="CB384" s="140"/>
      <c r="CC384" s="140"/>
      <c r="CD384" s="140"/>
      <c r="CE384" s="140"/>
      <c r="CF384" s="140"/>
      <c r="CG384" s="140"/>
      <c r="CH384" s="140"/>
      <c r="CI384" s="140"/>
      <c r="CJ384" s="140"/>
      <c r="CK384" s="140"/>
      <c r="CL384" s="140"/>
      <c r="CM384" s="140"/>
      <c r="CN384" s="140"/>
      <c r="CO384" s="140"/>
      <c r="CP384" s="140"/>
      <c r="CQ384" s="140"/>
      <c r="CR384" s="140"/>
      <c r="CS384" s="140"/>
      <c r="CT384" s="140"/>
      <c r="CU384" s="140"/>
      <c r="CV384" s="140"/>
      <c r="CW384" s="140"/>
      <c r="CX384" s="140"/>
      <c r="CY384" s="140"/>
      <c r="CZ384" s="140"/>
      <c r="DA384" s="140"/>
      <c r="DB384" s="140"/>
      <c r="DC384" s="140"/>
      <c r="DD384" s="140"/>
      <c r="DE384" s="140"/>
      <c r="DF384" s="140"/>
      <c r="DG384" s="140"/>
      <c r="DH384" s="140"/>
      <c r="DI384" s="140"/>
      <c r="DJ384" s="140"/>
      <c r="DK384" s="140"/>
      <c r="DL384" s="140"/>
      <c r="DM384" s="140"/>
      <c r="DN384" s="140"/>
      <c r="DO384" s="140"/>
      <c r="DP384" s="140"/>
      <c r="DQ384" s="140"/>
      <c r="DR384" s="140"/>
      <c r="DS384" s="140"/>
      <c r="DT384" s="140"/>
      <c r="DU384" s="140"/>
      <c r="DV384" s="140"/>
      <c r="DW384" s="140"/>
      <c r="DX384" s="140"/>
      <c r="DY384" s="140"/>
      <c r="DZ384" s="140"/>
      <c r="EA384" s="140"/>
      <c r="EB384" s="140"/>
      <c r="EC384" s="140"/>
      <c r="ED384" s="140"/>
      <c r="EE384" s="140"/>
      <c r="EF384" s="140"/>
      <c r="EG384" s="140"/>
      <c r="EH384" s="140"/>
      <c r="EI384" s="140"/>
      <c r="EJ384" s="140"/>
      <c r="EK384" s="140"/>
      <c r="EL384" s="140"/>
      <c r="EM384" s="140"/>
      <c r="EN384" s="140"/>
      <c r="EO384" s="140"/>
      <c r="EP384" s="140"/>
      <c r="EQ384" s="140"/>
      <c r="ER384" s="140"/>
      <c r="ES384" s="140"/>
      <c r="ET384" s="140"/>
      <c r="EU384" s="140"/>
      <c r="EV384" s="140"/>
      <c r="EW384" s="140"/>
      <c r="EX384" s="140"/>
      <c r="EY384" s="140"/>
      <c r="EZ384" s="140"/>
      <c r="FA384" s="140"/>
      <c r="FB384" s="140"/>
      <c r="FC384" s="140"/>
      <c r="FD384" s="140"/>
      <c r="FE384" s="140"/>
      <c r="FF384" s="140"/>
      <c r="FG384" s="140"/>
      <c r="FH384" s="140"/>
      <c r="FI384" s="140"/>
      <c r="FJ384" s="140"/>
      <c r="FK384" s="140"/>
      <c r="FL384" s="140"/>
      <c r="FM384" s="140"/>
      <c r="FN384" s="140"/>
      <c r="FO384" s="140"/>
      <c r="FP384" s="140"/>
      <c r="FQ384" s="140"/>
      <c r="FR384" s="140"/>
      <c r="FS384" s="140"/>
      <c r="FT384" s="140"/>
      <c r="FU384" s="140"/>
      <c r="FV384" s="140"/>
      <c r="FW384" s="140"/>
      <c r="FX384" s="140"/>
      <c r="FY384" s="140"/>
      <c r="FZ384" s="140"/>
      <c r="GA384" s="140"/>
      <c r="GB384" s="140"/>
      <c r="GC384" s="140"/>
      <c r="GD384" s="140"/>
      <c r="GE384" s="140"/>
      <c r="GF384" s="140"/>
      <c r="GG384" s="140"/>
      <c r="GH384" s="140"/>
      <c r="GI384" s="140"/>
      <c r="GJ384" s="140"/>
      <c r="GK384" s="140"/>
      <c r="GL384" s="140"/>
      <c r="GM384" s="140"/>
      <c r="GN384" s="140"/>
      <c r="GO384" s="140"/>
      <c r="GP384" s="140"/>
      <c r="GQ384" s="140"/>
      <c r="GR384" s="140"/>
      <c r="GS384" s="140"/>
      <c r="GT384" s="140"/>
      <c r="GU384" s="140"/>
      <c r="GV384" s="140"/>
      <c r="GW384" s="140"/>
      <c r="GX384" s="140"/>
      <c r="GY384" s="140"/>
      <c r="GZ384" s="140"/>
      <c r="HA384" s="140"/>
      <c r="HB384" s="140"/>
      <c r="HC384" s="140"/>
      <c r="HD384" s="140"/>
      <c r="HE384" s="140"/>
      <c r="HF384" s="140"/>
      <c r="HG384" s="140"/>
      <c r="HH384" s="140"/>
      <c r="HI384" s="140"/>
      <c r="HJ384" s="140"/>
      <c r="HK384" s="140"/>
      <c r="HL384" s="140"/>
      <c r="HM384" s="140"/>
      <c r="HN384" s="140"/>
      <c r="HO384" s="140"/>
      <c r="HP384" s="140"/>
      <c r="HQ384" s="140"/>
      <c r="HR384" s="140"/>
    </row>
    <row r="385" spans="1:243" s="107" customFormat="1" ht="22.5">
      <c r="A385" s="99" t="s">
        <v>2612</v>
      </c>
      <c r="B385" s="116" t="s">
        <v>2613</v>
      </c>
      <c r="C385" s="136"/>
      <c r="D385" s="58">
        <f t="shared" ref="D385:P386" si="370">D386</f>
        <v>94735.95</v>
      </c>
      <c r="E385" s="58">
        <f t="shared" si="370"/>
        <v>107547.95</v>
      </c>
      <c r="F385" s="58">
        <f t="shared" si="370"/>
        <v>111297.57</v>
      </c>
      <c r="G385" s="58">
        <f t="shared" si="370"/>
        <v>88696.77</v>
      </c>
      <c r="H385" s="58">
        <f t="shared" si="370"/>
        <v>59996.42</v>
      </c>
      <c r="I385" s="58">
        <f t="shared" si="370"/>
        <v>38445.03</v>
      </c>
      <c r="J385" s="58">
        <f t="shared" si="370"/>
        <v>61565.51</v>
      </c>
      <c r="K385" s="58">
        <f t="shared" si="370"/>
        <v>53335.653333333328</v>
      </c>
      <c r="L385" s="58">
        <f t="shared" si="370"/>
        <v>51115.397777777776</v>
      </c>
      <c r="M385" s="58">
        <f t="shared" si="370"/>
        <v>55338.853703703702</v>
      </c>
      <c r="N385" s="58">
        <f t="shared" si="370"/>
        <v>53263.301604938264</v>
      </c>
      <c r="O385" s="58">
        <f t="shared" si="370"/>
        <v>53239.184362139909</v>
      </c>
      <c r="P385" s="58">
        <f t="shared" si="370"/>
        <v>828577.59078189288</v>
      </c>
      <c r="HS385" s="106"/>
      <c r="HT385" s="106"/>
      <c r="HU385" s="106"/>
      <c r="HV385" s="106"/>
      <c r="HW385" s="106"/>
      <c r="HX385" s="106"/>
      <c r="HY385" s="106"/>
      <c r="HZ385" s="106"/>
      <c r="IA385" s="106"/>
      <c r="IB385" s="106"/>
      <c r="IC385" s="106"/>
      <c r="ID385" s="106"/>
      <c r="IE385" s="106"/>
      <c r="IF385" s="106"/>
      <c r="IG385" s="106"/>
      <c r="IH385" s="106"/>
      <c r="II385" s="106"/>
    </row>
    <row r="386" spans="1:243" s="107" customFormat="1">
      <c r="A386" s="99" t="s">
        <v>2614</v>
      </c>
      <c r="B386" s="116" t="s">
        <v>2615</v>
      </c>
      <c r="C386" s="136"/>
      <c r="D386" s="58">
        <f t="shared" si="370"/>
        <v>94735.95</v>
      </c>
      <c r="E386" s="58">
        <f t="shared" si="370"/>
        <v>107547.95</v>
      </c>
      <c r="F386" s="58">
        <f t="shared" si="370"/>
        <v>111297.57</v>
      </c>
      <c r="G386" s="58">
        <f t="shared" si="370"/>
        <v>88696.77</v>
      </c>
      <c r="H386" s="58">
        <f t="shared" si="370"/>
        <v>59996.42</v>
      </c>
      <c r="I386" s="58">
        <f t="shared" si="370"/>
        <v>38445.03</v>
      </c>
      <c r="J386" s="58">
        <f t="shared" si="370"/>
        <v>61565.51</v>
      </c>
      <c r="K386" s="58">
        <f t="shared" si="370"/>
        <v>53335.653333333328</v>
      </c>
      <c r="L386" s="58">
        <f t="shared" si="370"/>
        <v>51115.397777777776</v>
      </c>
      <c r="M386" s="58">
        <f t="shared" si="370"/>
        <v>55338.853703703702</v>
      </c>
      <c r="N386" s="58">
        <f t="shared" si="370"/>
        <v>53263.301604938264</v>
      </c>
      <c r="O386" s="58">
        <f t="shared" si="370"/>
        <v>53239.184362139909</v>
      </c>
      <c r="P386" s="58">
        <f t="shared" si="370"/>
        <v>828577.59078189288</v>
      </c>
      <c r="HS386" s="106"/>
      <c r="HT386" s="106"/>
      <c r="HU386" s="106"/>
      <c r="HV386" s="106"/>
      <c r="HW386" s="106"/>
      <c r="HX386" s="106"/>
      <c r="HY386" s="106"/>
      <c r="HZ386" s="106"/>
      <c r="IA386" s="106"/>
      <c r="IB386" s="106"/>
      <c r="IC386" s="106"/>
      <c r="ID386" s="106"/>
      <c r="IE386" s="106"/>
      <c r="IF386" s="106"/>
      <c r="IG386" s="106"/>
      <c r="IH386" s="106"/>
      <c r="II386" s="106"/>
    </row>
    <row r="387" spans="1:243" s="140" customFormat="1">
      <c r="A387" s="97" t="s">
        <v>2616</v>
      </c>
      <c r="B387" s="117" t="s">
        <v>2617</v>
      </c>
      <c r="C387" s="136" t="s">
        <v>29</v>
      </c>
      <c r="D387" s="60">
        <v>94735.95</v>
      </c>
      <c r="E387" s="60">
        <v>107547.95</v>
      </c>
      <c r="F387" s="60">
        <v>111297.57</v>
      </c>
      <c r="G387" s="60">
        <v>88696.77</v>
      </c>
      <c r="H387" s="60">
        <v>59996.42</v>
      </c>
      <c r="I387" s="60">
        <v>38445.03</v>
      </c>
      <c r="J387" s="60">
        <v>61565.51</v>
      </c>
      <c r="K387" s="60">
        <f t="shared" ref="K387" si="371">SUM(H387:J387)/3</f>
        <v>53335.653333333328</v>
      </c>
      <c r="L387" s="60">
        <f t="shared" ref="L387" si="372">SUM(I387:K387)/3</f>
        <v>51115.397777777776</v>
      </c>
      <c r="M387" s="60">
        <f t="shared" ref="M387" si="373">SUM(J387:L387)/3</f>
        <v>55338.853703703702</v>
      </c>
      <c r="N387" s="60">
        <f t="shared" ref="N387" si="374">SUM(K387:M387)/3</f>
        <v>53263.301604938264</v>
      </c>
      <c r="O387" s="60">
        <f t="shared" ref="O387" si="375">SUM(L387:N387)/3</f>
        <v>53239.184362139909</v>
      </c>
      <c r="P387" s="60">
        <f t="shared" ref="P387" si="376">SUM(D387:O387)</f>
        <v>828577.59078189288</v>
      </c>
      <c r="HS387" s="138"/>
      <c r="HT387" s="138"/>
      <c r="HU387" s="138"/>
      <c r="HV387" s="138"/>
      <c r="HW387" s="138"/>
      <c r="HX387" s="138"/>
      <c r="HY387" s="138"/>
      <c r="HZ387" s="138"/>
      <c r="IA387" s="138"/>
      <c r="IB387" s="138"/>
      <c r="IC387" s="138"/>
      <c r="ID387" s="138"/>
      <c r="IE387" s="138"/>
      <c r="IF387" s="138"/>
      <c r="IG387" s="138"/>
      <c r="IH387" s="138"/>
      <c r="II387" s="138"/>
    </row>
    <row r="388" spans="1:243" s="107" customFormat="1" ht="25.5" customHeight="1">
      <c r="A388" s="99" t="s">
        <v>2618</v>
      </c>
      <c r="B388" s="116" t="s">
        <v>2619</v>
      </c>
      <c r="C388" s="136"/>
      <c r="D388" s="58">
        <f t="shared" ref="D388:I388" si="377">D389+D399+D409+D415</f>
        <v>1763471.25</v>
      </c>
      <c r="E388" s="58">
        <f t="shared" si="377"/>
        <v>1918315.12</v>
      </c>
      <c r="F388" s="58">
        <f t="shared" si="377"/>
        <v>3245708.27</v>
      </c>
      <c r="G388" s="58">
        <f t="shared" si="377"/>
        <v>2426707.9899999998</v>
      </c>
      <c r="H388" s="58">
        <f t="shared" si="377"/>
        <v>3311340.44</v>
      </c>
      <c r="I388" s="58">
        <f t="shared" si="377"/>
        <v>2068860.18</v>
      </c>
      <c r="J388" s="58">
        <f t="shared" ref="J388:P388" si="378">J389+J399+J409+J415</f>
        <v>2977725.4</v>
      </c>
      <c r="K388" s="58">
        <f t="shared" si="378"/>
        <v>2046013.3866666667</v>
      </c>
      <c r="L388" s="58">
        <f t="shared" si="378"/>
        <v>2066174.5755555555</v>
      </c>
      <c r="M388" s="58">
        <f t="shared" si="378"/>
        <v>2068425.4874074073</v>
      </c>
      <c r="N388" s="58">
        <f t="shared" si="378"/>
        <v>2060204.4832098763</v>
      </c>
      <c r="O388" s="58">
        <f t="shared" si="378"/>
        <v>2064934.8487242796</v>
      </c>
      <c r="P388" s="58">
        <f t="shared" si="378"/>
        <v>28017881.431563787</v>
      </c>
      <c r="HS388" s="106"/>
      <c r="HT388" s="106"/>
      <c r="HU388" s="106"/>
      <c r="HV388" s="106"/>
      <c r="HW388" s="106"/>
      <c r="HX388" s="106"/>
      <c r="HY388" s="106"/>
      <c r="HZ388" s="106"/>
      <c r="IA388" s="106"/>
      <c r="IB388" s="106"/>
      <c r="IC388" s="106"/>
      <c r="ID388" s="106"/>
      <c r="IE388" s="106"/>
      <c r="IF388" s="106"/>
      <c r="IG388" s="106"/>
      <c r="IH388" s="106"/>
      <c r="II388" s="106"/>
    </row>
    <row r="389" spans="1:243" s="107" customFormat="1">
      <c r="A389" s="99" t="s">
        <v>2620</v>
      </c>
      <c r="B389" s="116" t="s">
        <v>2621</v>
      </c>
      <c r="C389" s="136"/>
      <c r="D389" s="58">
        <f t="shared" ref="D389:P390" si="379">D390</f>
        <v>668231.48</v>
      </c>
      <c r="E389" s="58">
        <f t="shared" si="379"/>
        <v>835072.75</v>
      </c>
      <c r="F389" s="58">
        <f t="shared" si="379"/>
        <v>1827747.78</v>
      </c>
      <c r="G389" s="58">
        <f t="shared" si="379"/>
        <v>1606580.44</v>
      </c>
      <c r="H389" s="58">
        <f t="shared" si="379"/>
        <v>2241724.63</v>
      </c>
      <c r="I389" s="58">
        <f t="shared" si="379"/>
        <v>985616.65</v>
      </c>
      <c r="J389" s="58">
        <f t="shared" si="379"/>
        <v>1819283.31</v>
      </c>
      <c r="K389" s="58">
        <f t="shared" si="379"/>
        <v>972208.19666666666</v>
      </c>
      <c r="L389" s="58">
        <f t="shared" si="379"/>
        <v>992369.38555555558</v>
      </c>
      <c r="M389" s="58">
        <f t="shared" si="379"/>
        <v>994620.29740740743</v>
      </c>
      <c r="N389" s="58">
        <f t="shared" si="379"/>
        <v>986399.29320987652</v>
      </c>
      <c r="O389" s="58">
        <f t="shared" si="379"/>
        <v>991129.65872427972</v>
      </c>
      <c r="P389" s="58">
        <f t="shared" si="379"/>
        <v>14920983.871563787</v>
      </c>
      <c r="HS389" s="106"/>
      <c r="HT389" s="106"/>
      <c r="HU389" s="106"/>
      <c r="HV389" s="106"/>
      <c r="HW389" s="106"/>
      <c r="HX389" s="106"/>
      <c r="HY389" s="106"/>
      <c r="HZ389" s="106"/>
      <c r="IA389" s="106"/>
      <c r="IB389" s="106"/>
      <c r="IC389" s="106"/>
      <c r="ID389" s="106"/>
      <c r="IE389" s="106"/>
      <c r="IF389" s="106"/>
      <c r="IG389" s="106"/>
      <c r="IH389" s="106"/>
      <c r="II389" s="106"/>
    </row>
    <row r="390" spans="1:243" s="107" customFormat="1" ht="33.75">
      <c r="A390" s="99" t="s">
        <v>2622</v>
      </c>
      <c r="B390" s="116" t="s">
        <v>2623</v>
      </c>
      <c r="C390" s="136"/>
      <c r="D390" s="58">
        <f t="shared" si="379"/>
        <v>668231.48</v>
      </c>
      <c r="E390" s="58">
        <f t="shared" si="379"/>
        <v>835072.75</v>
      </c>
      <c r="F390" s="58">
        <f t="shared" si="379"/>
        <v>1827747.78</v>
      </c>
      <c r="G390" s="58">
        <f t="shared" si="379"/>
        <v>1606580.44</v>
      </c>
      <c r="H390" s="58">
        <f t="shared" si="379"/>
        <v>2241724.63</v>
      </c>
      <c r="I390" s="58">
        <f t="shared" si="379"/>
        <v>985616.65</v>
      </c>
      <c r="J390" s="58">
        <f t="shared" si="379"/>
        <v>1819283.31</v>
      </c>
      <c r="K390" s="58">
        <f t="shared" si="379"/>
        <v>972208.19666666666</v>
      </c>
      <c r="L390" s="58">
        <f t="shared" si="379"/>
        <v>992369.38555555558</v>
      </c>
      <c r="M390" s="58">
        <f t="shared" si="379"/>
        <v>994620.29740740743</v>
      </c>
      <c r="N390" s="58">
        <f t="shared" si="379"/>
        <v>986399.29320987652</v>
      </c>
      <c r="O390" s="58">
        <f t="shared" si="379"/>
        <v>991129.65872427972</v>
      </c>
      <c r="P390" s="58">
        <f t="shared" si="379"/>
        <v>14920983.871563787</v>
      </c>
      <c r="HS390" s="106"/>
      <c r="HT390" s="106"/>
      <c r="HU390" s="106"/>
      <c r="HV390" s="106"/>
      <c r="HW390" s="106"/>
      <c r="HX390" s="106"/>
      <c r="HY390" s="106"/>
      <c r="HZ390" s="106"/>
      <c r="IA390" s="106"/>
      <c r="IB390" s="106"/>
      <c r="IC390" s="106"/>
      <c r="ID390" s="106"/>
      <c r="IE390" s="106"/>
      <c r="IF390" s="106"/>
      <c r="IG390" s="106"/>
      <c r="IH390" s="106"/>
      <c r="II390" s="106"/>
    </row>
    <row r="391" spans="1:243" s="107" customFormat="1">
      <c r="A391" s="99" t="s">
        <v>2624</v>
      </c>
      <c r="B391" s="116" t="s">
        <v>2625</v>
      </c>
      <c r="C391" s="136"/>
      <c r="D391" s="58">
        <f>SUM(D392:D398)</f>
        <v>668231.48</v>
      </c>
      <c r="E391" s="58">
        <f>SUM(E392:E396)</f>
        <v>835072.75</v>
      </c>
      <c r="F391" s="58">
        <f>SUM(F392:F398)</f>
        <v>1827747.78</v>
      </c>
      <c r="G391" s="58">
        <f>SUM(G392:G398)</f>
        <v>1606580.44</v>
      </c>
      <c r="H391" s="58">
        <f>SUM(H392:H398)</f>
        <v>2241724.63</v>
      </c>
      <c r="I391" s="58">
        <f>SUM(I392:I398)</f>
        <v>985616.65</v>
      </c>
      <c r="J391" s="58">
        <f t="shared" ref="J391:P391" si="380">SUM(J392:J398)</f>
        <v>1819283.31</v>
      </c>
      <c r="K391" s="58">
        <f t="shared" si="380"/>
        <v>972208.19666666666</v>
      </c>
      <c r="L391" s="58">
        <f t="shared" si="380"/>
        <v>992369.38555555558</v>
      </c>
      <c r="M391" s="58">
        <f t="shared" si="380"/>
        <v>994620.29740740743</v>
      </c>
      <c r="N391" s="58">
        <f t="shared" si="380"/>
        <v>986399.29320987652</v>
      </c>
      <c r="O391" s="58">
        <f t="shared" si="380"/>
        <v>991129.65872427972</v>
      </c>
      <c r="P391" s="58">
        <f t="shared" si="380"/>
        <v>14920983.871563787</v>
      </c>
      <c r="HS391" s="106"/>
      <c r="HT391" s="106"/>
      <c r="HU391" s="106"/>
      <c r="HV391" s="106"/>
      <c r="HW391" s="106"/>
      <c r="HX391" s="106"/>
      <c r="HY391" s="106"/>
      <c r="HZ391" s="106"/>
      <c r="IA391" s="106"/>
      <c r="IB391" s="106"/>
      <c r="IC391" s="106"/>
      <c r="ID391" s="106"/>
      <c r="IE391" s="106"/>
      <c r="IF391" s="106"/>
      <c r="IG391" s="106"/>
      <c r="IH391" s="106"/>
      <c r="II391" s="106"/>
    </row>
    <row r="392" spans="1:243" s="140" customFormat="1" ht="12.75" customHeight="1">
      <c r="A392" s="97" t="s">
        <v>2626</v>
      </c>
      <c r="B392" s="117" t="s">
        <v>787</v>
      </c>
      <c r="C392" s="136" t="s">
        <v>2319</v>
      </c>
      <c r="D392" s="60">
        <v>59265</v>
      </c>
      <c r="E392" s="60">
        <v>603796.27</v>
      </c>
      <c r="F392" s="60">
        <v>750439.05</v>
      </c>
      <c r="G392" s="60">
        <v>786008.64</v>
      </c>
      <c r="H392" s="60">
        <v>680448.15</v>
      </c>
      <c r="I392" s="60">
        <v>754340.17</v>
      </c>
      <c r="J392" s="60">
        <v>788006.83</v>
      </c>
      <c r="K392" s="60">
        <f t="shared" ref="K392" si="381">SUM(H392:J392)/3</f>
        <v>740931.71666666667</v>
      </c>
      <c r="L392" s="60">
        <f t="shared" ref="L392" si="382">SUM(I392:K392)/3</f>
        <v>761092.9055555556</v>
      </c>
      <c r="M392" s="60">
        <f t="shared" ref="M392" si="383">SUM(J392:L392)/3</f>
        <v>763343.81740740745</v>
      </c>
      <c r="N392" s="60">
        <f t="shared" ref="N392" si="384">SUM(K392:M392)/3</f>
        <v>755122.81320987653</v>
      </c>
      <c r="O392" s="60">
        <f t="shared" ref="O392" si="385">SUM(L392:N392)/3</f>
        <v>759853.17872427974</v>
      </c>
      <c r="P392" s="60">
        <f>SUM(D392:O392)</f>
        <v>8202648.5415637856</v>
      </c>
      <c r="HS392" s="138"/>
      <c r="HT392" s="138"/>
      <c r="HU392" s="138"/>
      <c r="HV392" s="138"/>
      <c r="HW392" s="138"/>
      <c r="HX392" s="138"/>
      <c r="HY392" s="138"/>
      <c r="HZ392" s="138"/>
      <c r="IA392" s="138"/>
      <c r="IB392" s="138"/>
      <c r="IC392" s="138"/>
      <c r="ID392" s="138"/>
      <c r="IE392" s="138"/>
      <c r="IF392" s="138"/>
      <c r="IG392" s="138"/>
      <c r="IH392" s="138"/>
      <c r="II392" s="138"/>
    </row>
    <row r="393" spans="1:243" s="140" customFormat="1" ht="12.75" customHeight="1">
      <c r="A393" s="97" t="s">
        <v>2627</v>
      </c>
      <c r="B393" s="117" t="s">
        <v>3318</v>
      </c>
      <c r="C393" s="136" t="s">
        <v>2319</v>
      </c>
      <c r="D393" s="60">
        <v>90206.48</v>
      </c>
      <c r="E393" s="60">
        <v>87076.479999999996</v>
      </c>
      <c r="F393" s="60">
        <v>87076.479999999996</v>
      </c>
      <c r="G393" s="60">
        <v>87076.479999999996</v>
      </c>
      <c r="H393" s="60">
        <v>87076.479999999996</v>
      </c>
      <c r="I393" s="60">
        <v>87076.479999999996</v>
      </c>
      <c r="J393" s="60">
        <v>87076.479999999996</v>
      </c>
      <c r="K393" s="60">
        <f>J393</f>
        <v>87076.479999999996</v>
      </c>
      <c r="L393" s="60">
        <f t="shared" ref="L393:O393" si="386">K393</f>
        <v>87076.479999999996</v>
      </c>
      <c r="M393" s="60">
        <f t="shared" si="386"/>
        <v>87076.479999999996</v>
      </c>
      <c r="N393" s="60">
        <f t="shared" si="386"/>
        <v>87076.479999999996</v>
      </c>
      <c r="O393" s="60">
        <f t="shared" si="386"/>
        <v>87076.479999999996</v>
      </c>
      <c r="P393" s="60">
        <f t="shared" ref="P393:P398" si="387">SUM(D393:O393)</f>
        <v>1048047.7599999999</v>
      </c>
      <c r="HS393" s="138"/>
      <c r="HT393" s="138"/>
      <c r="HU393" s="138"/>
      <c r="HV393" s="138"/>
      <c r="HW393" s="138"/>
      <c r="HX393" s="138"/>
      <c r="HY393" s="138"/>
      <c r="HZ393" s="138"/>
      <c r="IA393" s="138"/>
      <c r="IB393" s="138"/>
      <c r="IC393" s="138"/>
      <c r="ID393" s="138"/>
      <c r="IE393" s="138"/>
      <c r="IF393" s="138"/>
      <c r="IG393" s="138"/>
      <c r="IH393" s="138"/>
      <c r="II393" s="138"/>
    </row>
    <row r="394" spans="1:243" s="140" customFormat="1" ht="12" customHeight="1">
      <c r="A394" s="97" t="s">
        <v>2628</v>
      </c>
      <c r="B394" s="117" t="s">
        <v>1683</v>
      </c>
      <c r="C394" s="136" t="s">
        <v>2319</v>
      </c>
      <c r="D394" s="60">
        <v>130010</v>
      </c>
      <c r="E394" s="60">
        <v>0</v>
      </c>
      <c r="F394" s="60">
        <v>0</v>
      </c>
      <c r="G394" s="60">
        <v>0</v>
      </c>
      <c r="H394" s="60">
        <v>0</v>
      </c>
      <c r="I394" s="60">
        <v>0</v>
      </c>
      <c r="J394" s="60">
        <v>0</v>
      </c>
      <c r="K394" s="60"/>
      <c r="L394" s="60"/>
      <c r="M394" s="60"/>
      <c r="N394" s="60"/>
      <c r="O394" s="60"/>
      <c r="P394" s="60">
        <f t="shared" si="387"/>
        <v>130010</v>
      </c>
      <c r="HS394" s="138"/>
      <c r="HT394" s="138"/>
      <c r="HU394" s="138"/>
      <c r="HV394" s="138"/>
      <c r="HW394" s="138"/>
      <c r="HX394" s="138"/>
      <c r="HY394" s="138"/>
      <c r="HZ394" s="138"/>
      <c r="IA394" s="138"/>
      <c r="IB394" s="138"/>
      <c r="IC394" s="138"/>
      <c r="ID394" s="138"/>
      <c r="IE394" s="138"/>
      <c r="IF394" s="138"/>
      <c r="IG394" s="138"/>
      <c r="IH394" s="138"/>
      <c r="II394" s="138"/>
    </row>
    <row r="395" spans="1:243" s="140" customFormat="1">
      <c r="A395" s="97" t="s">
        <v>2629</v>
      </c>
      <c r="B395" s="117" t="s">
        <v>2631</v>
      </c>
      <c r="C395" s="136" t="s">
        <v>2319</v>
      </c>
      <c r="D395" s="60">
        <v>128750</v>
      </c>
      <c r="E395" s="60">
        <v>144200</v>
      </c>
      <c r="F395" s="60">
        <v>144200</v>
      </c>
      <c r="G395" s="60">
        <v>144200</v>
      </c>
      <c r="H395" s="60">
        <v>144200</v>
      </c>
      <c r="I395" s="60">
        <v>144200</v>
      </c>
      <c r="J395" s="60">
        <v>144200</v>
      </c>
      <c r="K395" s="60">
        <f>J395</f>
        <v>144200</v>
      </c>
      <c r="L395" s="60">
        <f t="shared" ref="L395:O395" si="388">K395</f>
        <v>144200</v>
      </c>
      <c r="M395" s="60">
        <f t="shared" si="388"/>
        <v>144200</v>
      </c>
      <c r="N395" s="60">
        <f t="shared" si="388"/>
        <v>144200</v>
      </c>
      <c r="O395" s="60">
        <f t="shared" si="388"/>
        <v>144200</v>
      </c>
      <c r="P395" s="60">
        <f t="shared" si="387"/>
        <v>1714950</v>
      </c>
      <c r="HS395" s="138"/>
      <c r="HT395" s="138"/>
      <c r="HU395" s="138"/>
      <c r="HV395" s="138"/>
      <c r="HW395" s="138"/>
      <c r="HX395" s="138"/>
      <c r="HY395" s="138"/>
      <c r="HZ395" s="138"/>
      <c r="IA395" s="138"/>
      <c r="IB395" s="138"/>
      <c r="IC395" s="138"/>
      <c r="ID395" s="138"/>
      <c r="IE395" s="138"/>
      <c r="IF395" s="138"/>
      <c r="IG395" s="138"/>
      <c r="IH395" s="138"/>
      <c r="II395" s="138"/>
    </row>
    <row r="396" spans="1:243" s="140" customFormat="1">
      <c r="A396" s="97" t="s">
        <v>2630</v>
      </c>
      <c r="B396" s="97" t="s">
        <v>3319</v>
      </c>
      <c r="C396" s="100" t="s">
        <v>2319</v>
      </c>
      <c r="D396" s="60">
        <v>0</v>
      </c>
      <c r="E396" s="60">
        <v>0</v>
      </c>
      <c r="F396" s="60">
        <v>0</v>
      </c>
      <c r="G396" s="60">
        <v>0</v>
      </c>
      <c r="H396" s="60">
        <v>30000</v>
      </c>
      <c r="I396" s="60">
        <v>0</v>
      </c>
      <c r="J396" s="60">
        <v>0</v>
      </c>
      <c r="K396" s="60"/>
      <c r="L396" s="60"/>
      <c r="M396" s="60"/>
      <c r="N396" s="60"/>
      <c r="O396" s="60"/>
      <c r="P396" s="60">
        <f t="shared" si="387"/>
        <v>30000</v>
      </c>
      <c r="HS396" s="138"/>
      <c r="HT396" s="138"/>
      <c r="HU396" s="138"/>
      <c r="HV396" s="138"/>
      <c r="HW396" s="138"/>
      <c r="HX396" s="138"/>
      <c r="HY396" s="138"/>
      <c r="HZ396" s="138"/>
      <c r="IA396" s="138"/>
      <c r="IB396" s="138"/>
      <c r="IC396" s="138"/>
      <c r="ID396" s="138"/>
      <c r="IE396" s="138"/>
      <c r="IF396" s="138"/>
      <c r="IG396" s="138"/>
      <c r="IH396" s="138"/>
      <c r="II396" s="138"/>
    </row>
    <row r="397" spans="1:243" s="140" customFormat="1">
      <c r="A397" s="97" t="s">
        <v>3631</v>
      </c>
      <c r="B397" s="97" t="s">
        <v>3632</v>
      </c>
      <c r="C397" s="100" t="s">
        <v>2319</v>
      </c>
      <c r="D397" s="60">
        <v>260000</v>
      </c>
      <c r="E397" s="60"/>
      <c r="F397" s="60"/>
      <c r="G397" s="60"/>
      <c r="H397" s="60">
        <v>1300000</v>
      </c>
      <c r="I397" s="60">
        <v>0</v>
      </c>
      <c r="J397" s="60">
        <v>0</v>
      </c>
      <c r="K397" s="60"/>
      <c r="L397" s="60"/>
      <c r="M397" s="60"/>
      <c r="N397" s="60"/>
      <c r="O397" s="60"/>
      <c r="P397" s="60">
        <f t="shared" si="387"/>
        <v>1560000</v>
      </c>
      <c r="HS397" s="138"/>
      <c r="HT397" s="138"/>
      <c r="HU397" s="138"/>
      <c r="HV397" s="138"/>
      <c r="HW397" s="138"/>
      <c r="HX397" s="138"/>
      <c r="HY397" s="138"/>
      <c r="HZ397" s="138"/>
      <c r="IA397" s="138"/>
      <c r="IB397" s="138"/>
      <c r="IC397" s="138"/>
      <c r="ID397" s="138"/>
      <c r="IE397" s="138"/>
      <c r="IF397" s="138"/>
      <c r="IG397" s="138"/>
      <c r="IH397" s="138"/>
      <c r="II397" s="138"/>
    </row>
    <row r="398" spans="1:243" s="140" customFormat="1">
      <c r="A398" s="97" t="s">
        <v>3699</v>
      </c>
      <c r="B398" s="97" t="s">
        <v>3700</v>
      </c>
      <c r="C398" s="100" t="s">
        <v>2319</v>
      </c>
      <c r="D398" s="60"/>
      <c r="E398" s="60"/>
      <c r="F398" s="60">
        <v>846032.25</v>
      </c>
      <c r="G398" s="60">
        <v>589295.31999999995</v>
      </c>
      <c r="H398" s="60">
        <v>0</v>
      </c>
      <c r="I398" s="60">
        <v>0</v>
      </c>
      <c r="J398" s="60">
        <v>800000</v>
      </c>
      <c r="K398" s="60"/>
      <c r="L398" s="60"/>
      <c r="M398" s="60"/>
      <c r="N398" s="60"/>
      <c r="O398" s="60"/>
      <c r="P398" s="60">
        <f t="shared" si="387"/>
        <v>2235327.5699999998</v>
      </c>
      <c r="HS398" s="138"/>
      <c r="HT398" s="138"/>
      <c r="HU398" s="138"/>
      <c r="HV398" s="138"/>
      <c r="HW398" s="138"/>
      <c r="HX398" s="138"/>
      <c r="HY398" s="138"/>
      <c r="HZ398" s="138"/>
      <c r="IA398" s="138"/>
      <c r="IB398" s="138"/>
      <c r="IC398" s="138"/>
      <c r="ID398" s="138"/>
      <c r="IE398" s="138"/>
      <c r="IF398" s="138"/>
      <c r="IG398" s="138"/>
      <c r="IH398" s="138"/>
      <c r="II398" s="138"/>
    </row>
    <row r="399" spans="1:243" s="107" customFormat="1" ht="22.5">
      <c r="A399" s="99" t="s">
        <v>2633</v>
      </c>
      <c r="B399" s="116" t="s">
        <v>2634</v>
      </c>
      <c r="C399" s="136"/>
      <c r="D399" s="58">
        <f t="shared" ref="D399:P400" si="389">D400</f>
        <v>867257.53999999992</v>
      </c>
      <c r="E399" s="58">
        <f t="shared" si="389"/>
        <v>852410.14</v>
      </c>
      <c r="F399" s="58">
        <f t="shared" si="389"/>
        <v>1187128.26</v>
      </c>
      <c r="G399" s="58">
        <f t="shared" si="389"/>
        <v>589295.31999999995</v>
      </c>
      <c r="H399" s="58">
        <f t="shared" si="389"/>
        <v>838783.58</v>
      </c>
      <c r="I399" s="58">
        <f t="shared" si="389"/>
        <v>853811.29999999993</v>
      </c>
      <c r="J399" s="58">
        <f t="shared" si="389"/>
        <v>844372.96</v>
      </c>
      <c r="K399" s="58">
        <f t="shared" si="389"/>
        <v>844372.96</v>
      </c>
      <c r="L399" s="58">
        <f t="shared" si="389"/>
        <v>844372.96</v>
      </c>
      <c r="M399" s="58">
        <f t="shared" si="389"/>
        <v>844372.96</v>
      </c>
      <c r="N399" s="58">
        <f t="shared" si="389"/>
        <v>844372.96</v>
      </c>
      <c r="O399" s="58">
        <f t="shared" si="389"/>
        <v>844372.96</v>
      </c>
      <c r="P399" s="58">
        <f t="shared" si="389"/>
        <v>10254923.9</v>
      </c>
      <c r="HS399" s="106"/>
      <c r="HT399" s="106"/>
      <c r="HU399" s="106"/>
      <c r="HV399" s="106"/>
      <c r="HW399" s="106"/>
      <c r="HX399" s="106"/>
      <c r="HY399" s="106"/>
      <c r="HZ399" s="106"/>
      <c r="IA399" s="106"/>
      <c r="IB399" s="106"/>
      <c r="IC399" s="106"/>
      <c r="ID399" s="106"/>
      <c r="IE399" s="106"/>
      <c r="IF399" s="106"/>
      <c r="IG399" s="106"/>
      <c r="IH399" s="106"/>
      <c r="II399" s="106"/>
    </row>
    <row r="400" spans="1:243" s="107" customFormat="1" ht="22.5">
      <c r="A400" s="99" t="s">
        <v>2635</v>
      </c>
      <c r="B400" s="116" t="s">
        <v>2636</v>
      </c>
      <c r="C400" s="136"/>
      <c r="D400" s="58">
        <f t="shared" si="389"/>
        <v>867257.53999999992</v>
      </c>
      <c r="E400" s="58">
        <f t="shared" si="389"/>
        <v>852410.14</v>
      </c>
      <c r="F400" s="58">
        <f t="shared" si="389"/>
        <v>1187128.26</v>
      </c>
      <c r="G400" s="58">
        <f t="shared" si="389"/>
        <v>589295.31999999995</v>
      </c>
      <c r="H400" s="58">
        <f t="shared" si="389"/>
        <v>838783.58</v>
      </c>
      <c r="I400" s="58">
        <f t="shared" si="389"/>
        <v>853811.29999999993</v>
      </c>
      <c r="J400" s="58">
        <f t="shared" si="389"/>
        <v>844372.96</v>
      </c>
      <c r="K400" s="58">
        <f t="shared" si="389"/>
        <v>844372.96</v>
      </c>
      <c r="L400" s="58">
        <f t="shared" si="389"/>
        <v>844372.96</v>
      </c>
      <c r="M400" s="58">
        <f t="shared" si="389"/>
        <v>844372.96</v>
      </c>
      <c r="N400" s="58">
        <f t="shared" si="389"/>
        <v>844372.96</v>
      </c>
      <c r="O400" s="58">
        <f t="shared" si="389"/>
        <v>844372.96</v>
      </c>
      <c r="P400" s="58">
        <f t="shared" si="389"/>
        <v>10254923.9</v>
      </c>
      <c r="HS400" s="106"/>
      <c r="HT400" s="106"/>
      <c r="HU400" s="106"/>
      <c r="HV400" s="106"/>
      <c r="HW400" s="106"/>
      <c r="HX400" s="106"/>
      <c r="HY400" s="106"/>
      <c r="HZ400" s="106"/>
      <c r="IA400" s="106"/>
      <c r="IB400" s="106"/>
      <c r="IC400" s="106"/>
      <c r="ID400" s="106"/>
      <c r="IE400" s="106"/>
      <c r="IF400" s="106"/>
      <c r="IG400" s="106"/>
      <c r="IH400" s="106"/>
      <c r="II400" s="106"/>
    </row>
    <row r="401" spans="1:243" s="107" customFormat="1">
      <c r="A401" s="99" t="s">
        <v>2637</v>
      </c>
      <c r="B401" s="116" t="s">
        <v>3320</v>
      </c>
      <c r="C401" s="136"/>
      <c r="D401" s="58">
        <f t="shared" ref="D401:I401" si="390">SUM(D402:D408)</f>
        <v>867257.53999999992</v>
      </c>
      <c r="E401" s="58">
        <f t="shared" si="390"/>
        <v>852410.14</v>
      </c>
      <c r="F401" s="58">
        <f t="shared" si="390"/>
        <v>1187128.26</v>
      </c>
      <c r="G401" s="58">
        <f t="shared" si="390"/>
        <v>589295.31999999995</v>
      </c>
      <c r="H401" s="58">
        <f t="shared" si="390"/>
        <v>838783.58</v>
      </c>
      <c r="I401" s="58">
        <f t="shared" si="390"/>
        <v>853811.29999999993</v>
      </c>
      <c r="J401" s="58">
        <f t="shared" ref="J401:P401" si="391">SUM(J402:J408)</f>
        <v>844372.96</v>
      </c>
      <c r="K401" s="58">
        <f t="shared" si="391"/>
        <v>844372.96</v>
      </c>
      <c r="L401" s="58">
        <f t="shared" si="391"/>
        <v>844372.96</v>
      </c>
      <c r="M401" s="58">
        <f t="shared" si="391"/>
        <v>844372.96</v>
      </c>
      <c r="N401" s="58">
        <f t="shared" si="391"/>
        <v>844372.96</v>
      </c>
      <c r="O401" s="58">
        <f t="shared" si="391"/>
        <v>844372.96</v>
      </c>
      <c r="P401" s="58">
        <f t="shared" si="391"/>
        <v>10254923.9</v>
      </c>
      <c r="HS401" s="106"/>
      <c r="HT401" s="106"/>
      <c r="HU401" s="106"/>
      <c r="HV401" s="106"/>
      <c r="HW401" s="106"/>
      <c r="HX401" s="106"/>
      <c r="HY401" s="106"/>
      <c r="HZ401" s="106"/>
      <c r="IA401" s="106"/>
      <c r="IB401" s="106"/>
      <c r="IC401" s="106"/>
      <c r="ID401" s="106"/>
      <c r="IE401" s="106"/>
      <c r="IF401" s="106"/>
      <c r="IG401" s="106"/>
      <c r="IH401" s="106"/>
      <c r="II401" s="106"/>
    </row>
    <row r="402" spans="1:243" s="140" customFormat="1">
      <c r="A402" s="97" t="s">
        <v>3322</v>
      </c>
      <c r="B402" s="117" t="s">
        <v>3321</v>
      </c>
      <c r="C402" s="136" t="s">
        <v>2324</v>
      </c>
      <c r="D402" s="60">
        <v>264762.21999999997</v>
      </c>
      <c r="E402" s="60">
        <v>263114.82</v>
      </c>
      <c r="F402" s="60">
        <v>597832.93999999994</v>
      </c>
      <c r="G402" s="60">
        <v>0</v>
      </c>
      <c r="H402" s="60">
        <v>249488.26</v>
      </c>
      <c r="I402" s="60">
        <v>264515.98</v>
      </c>
      <c r="J402" s="60">
        <v>255077.64</v>
      </c>
      <c r="K402" s="60">
        <f>J402</f>
        <v>255077.64</v>
      </c>
      <c r="L402" s="60">
        <f t="shared" ref="L402:O402" si="392">K402</f>
        <v>255077.64</v>
      </c>
      <c r="M402" s="60">
        <f t="shared" si="392"/>
        <v>255077.64</v>
      </c>
      <c r="N402" s="60">
        <f t="shared" si="392"/>
        <v>255077.64</v>
      </c>
      <c r="O402" s="60">
        <f t="shared" si="392"/>
        <v>255077.64</v>
      </c>
      <c r="P402" s="60">
        <f>SUM(D402:O402)</f>
        <v>3170180.0600000005</v>
      </c>
      <c r="HS402" s="138"/>
      <c r="HT402" s="138"/>
      <c r="HU402" s="138"/>
      <c r="HV402" s="138"/>
      <c r="HW402" s="138"/>
      <c r="HX402" s="138"/>
      <c r="HY402" s="138"/>
      <c r="HZ402" s="138"/>
      <c r="IA402" s="138"/>
      <c r="IB402" s="138"/>
      <c r="IC402" s="138"/>
      <c r="ID402" s="138"/>
      <c r="IE402" s="138"/>
      <c r="IF402" s="138"/>
      <c r="IG402" s="138"/>
      <c r="IH402" s="138"/>
      <c r="II402" s="138"/>
    </row>
    <row r="403" spans="1:243" s="140" customFormat="1">
      <c r="A403" s="97" t="s">
        <v>3323</v>
      </c>
      <c r="B403" s="117" t="s">
        <v>805</v>
      </c>
      <c r="C403" s="136" t="s">
        <v>2324</v>
      </c>
      <c r="D403" s="60">
        <v>13200</v>
      </c>
      <c r="E403" s="60">
        <v>0</v>
      </c>
      <c r="F403" s="60">
        <v>0</v>
      </c>
      <c r="G403" s="60">
        <v>0</v>
      </c>
      <c r="H403" s="60">
        <v>0</v>
      </c>
      <c r="I403" s="60">
        <v>0</v>
      </c>
      <c r="J403" s="60">
        <v>0</v>
      </c>
      <c r="K403" s="60"/>
      <c r="L403" s="60"/>
      <c r="M403" s="60"/>
      <c r="N403" s="60"/>
      <c r="O403" s="60"/>
      <c r="P403" s="60">
        <f t="shared" ref="P403:P408" si="393">SUM(D403:O403)</f>
        <v>13200</v>
      </c>
      <c r="HS403" s="138"/>
      <c r="HT403" s="138"/>
      <c r="HU403" s="138"/>
      <c r="HV403" s="138"/>
      <c r="HW403" s="138"/>
      <c r="HX403" s="138"/>
      <c r="HY403" s="138"/>
      <c r="HZ403" s="138"/>
      <c r="IA403" s="138"/>
      <c r="IB403" s="138"/>
      <c r="IC403" s="138"/>
      <c r="ID403" s="138"/>
      <c r="IE403" s="138"/>
      <c r="IF403" s="138"/>
      <c r="IG403" s="138"/>
      <c r="IH403" s="138"/>
      <c r="II403" s="138"/>
    </row>
    <row r="404" spans="1:243" s="140" customFormat="1">
      <c r="A404" s="97" t="s">
        <v>3324</v>
      </c>
      <c r="B404" s="117" t="s">
        <v>3327</v>
      </c>
      <c r="C404" s="136" t="s">
        <v>2324</v>
      </c>
      <c r="D404" s="60">
        <v>30000</v>
      </c>
      <c r="E404" s="60">
        <v>30000</v>
      </c>
      <c r="F404" s="60">
        <v>30000</v>
      </c>
      <c r="G404" s="60">
        <v>30000</v>
      </c>
      <c r="H404" s="60">
        <v>30000</v>
      </c>
      <c r="I404" s="60">
        <v>30000</v>
      </c>
      <c r="J404" s="60">
        <v>30000</v>
      </c>
      <c r="K404" s="60">
        <f>J404</f>
        <v>30000</v>
      </c>
      <c r="L404" s="60">
        <f t="shared" ref="L404:N404" si="394">K404</f>
        <v>30000</v>
      </c>
      <c r="M404" s="60">
        <f t="shared" si="394"/>
        <v>30000</v>
      </c>
      <c r="N404" s="60">
        <f t="shared" si="394"/>
        <v>30000</v>
      </c>
      <c r="O404" s="60">
        <f>N404</f>
        <v>30000</v>
      </c>
      <c r="P404" s="60">
        <f t="shared" si="393"/>
        <v>360000</v>
      </c>
      <c r="HS404" s="138"/>
      <c r="HT404" s="138"/>
      <c r="HU404" s="138"/>
      <c r="HV404" s="138"/>
      <c r="HW404" s="138"/>
      <c r="HX404" s="138"/>
      <c r="HY404" s="138"/>
      <c r="HZ404" s="138"/>
      <c r="IA404" s="138"/>
      <c r="IB404" s="138"/>
      <c r="IC404" s="138"/>
      <c r="ID404" s="138"/>
      <c r="IE404" s="138"/>
      <c r="IF404" s="138"/>
      <c r="IG404" s="138"/>
      <c r="IH404" s="138"/>
      <c r="II404" s="138"/>
    </row>
    <row r="405" spans="1:243" s="140" customFormat="1">
      <c r="A405" s="97" t="s">
        <v>3325</v>
      </c>
      <c r="B405" s="117" t="s">
        <v>809</v>
      </c>
      <c r="C405" s="136" t="s">
        <v>2324</v>
      </c>
      <c r="D405" s="60">
        <v>113978</v>
      </c>
      <c r="E405" s="60">
        <v>113978</v>
      </c>
      <c r="F405" s="60">
        <v>113978</v>
      </c>
      <c r="G405" s="60">
        <v>113978</v>
      </c>
      <c r="H405" s="60">
        <v>113978</v>
      </c>
      <c r="I405" s="60">
        <v>113978</v>
      </c>
      <c r="J405" s="60">
        <v>113978</v>
      </c>
      <c r="K405" s="60">
        <f t="shared" ref="K405:N408" si="395">J405</f>
        <v>113978</v>
      </c>
      <c r="L405" s="60">
        <f t="shared" si="395"/>
        <v>113978</v>
      </c>
      <c r="M405" s="60">
        <f t="shared" si="395"/>
        <v>113978</v>
      </c>
      <c r="N405" s="60">
        <f t="shared" si="395"/>
        <v>113978</v>
      </c>
      <c r="O405" s="60">
        <f t="shared" ref="O405" si="396">N405</f>
        <v>113978</v>
      </c>
      <c r="P405" s="60">
        <f t="shared" si="393"/>
        <v>1367736</v>
      </c>
      <c r="HS405" s="138"/>
      <c r="HT405" s="138"/>
      <c r="HU405" s="138"/>
      <c r="HV405" s="138"/>
      <c r="HW405" s="138"/>
      <c r="HX405" s="138"/>
      <c r="HY405" s="138"/>
      <c r="HZ405" s="138"/>
      <c r="IA405" s="138"/>
      <c r="IB405" s="138"/>
      <c r="IC405" s="138"/>
      <c r="ID405" s="138"/>
      <c r="IE405" s="138"/>
      <c r="IF405" s="138"/>
      <c r="IG405" s="138"/>
      <c r="IH405" s="138"/>
      <c r="II405" s="138"/>
    </row>
    <row r="406" spans="1:243" s="140" customFormat="1">
      <c r="A406" s="97" t="s">
        <v>3326</v>
      </c>
      <c r="B406" s="97" t="s">
        <v>3328</v>
      </c>
      <c r="C406" s="136" t="s">
        <v>2324</v>
      </c>
      <c r="D406" s="60">
        <v>250000</v>
      </c>
      <c r="E406" s="60">
        <v>250000</v>
      </c>
      <c r="F406" s="60">
        <v>250000</v>
      </c>
      <c r="G406" s="60">
        <v>250000</v>
      </c>
      <c r="H406" s="60">
        <v>250000</v>
      </c>
      <c r="I406" s="60">
        <v>250000</v>
      </c>
      <c r="J406" s="60">
        <v>250000</v>
      </c>
      <c r="K406" s="60">
        <f t="shared" si="395"/>
        <v>250000</v>
      </c>
      <c r="L406" s="60">
        <f t="shared" si="395"/>
        <v>250000</v>
      </c>
      <c r="M406" s="60">
        <f t="shared" si="395"/>
        <v>250000</v>
      </c>
      <c r="N406" s="60">
        <f t="shared" si="395"/>
        <v>250000</v>
      </c>
      <c r="O406" s="60">
        <f t="shared" ref="O406" si="397">N406</f>
        <v>250000</v>
      </c>
      <c r="P406" s="60">
        <f t="shared" si="393"/>
        <v>3000000</v>
      </c>
      <c r="HS406" s="138"/>
      <c r="HT406" s="138"/>
      <c r="HU406" s="138"/>
      <c r="HV406" s="138"/>
      <c r="HW406" s="138"/>
      <c r="HX406" s="138"/>
      <c r="HY406" s="138"/>
      <c r="HZ406" s="138"/>
      <c r="IA406" s="138"/>
      <c r="IB406" s="138"/>
      <c r="IC406" s="138"/>
      <c r="ID406" s="138"/>
      <c r="IE406" s="138"/>
      <c r="IF406" s="138"/>
      <c r="IG406" s="138"/>
      <c r="IH406" s="138"/>
      <c r="II406" s="138"/>
    </row>
    <row r="407" spans="1:243" s="140" customFormat="1">
      <c r="A407" s="97" t="s">
        <v>3682</v>
      </c>
      <c r="B407" s="97" t="s">
        <v>3330</v>
      </c>
      <c r="C407" s="136" t="s">
        <v>2324</v>
      </c>
      <c r="D407" s="60">
        <v>144776.25</v>
      </c>
      <c r="E407" s="60">
        <v>144776.25</v>
      </c>
      <c r="F407" s="60">
        <v>144776.25</v>
      </c>
      <c r="G407" s="60">
        <v>144776.25</v>
      </c>
      <c r="H407" s="60">
        <v>144776.25</v>
      </c>
      <c r="I407" s="60">
        <v>144776.25</v>
      </c>
      <c r="J407" s="60">
        <v>144776.25</v>
      </c>
      <c r="K407" s="60">
        <f t="shared" si="395"/>
        <v>144776.25</v>
      </c>
      <c r="L407" s="60">
        <f t="shared" si="395"/>
        <v>144776.25</v>
      </c>
      <c r="M407" s="60">
        <f t="shared" si="395"/>
        <v>144776.25</v>
      </c>
      <c r="N407" s="60">
        <f t="shared" si="395"/>
        <v>144776.25</v>
      </c>
      <c r="O407" s="60">
        <f t="shared" ref="O407" si="398">N407</f>
        <v>144776.25</v>
      </c>
      <c r="P407" s="60">
        <f t="shared" si="393"/>
        <v>1737315</v>
      </c>
      <c r="HS407" s="138"/>
      <c r="HT407" s="138"/>
      <c r="HU407" s="138"/>
      <c r="HV407" s="138"/>
      <c r="HW407" s="138"/>
      <c r="HX407" s="138"/>
      <c r="HY407" s="138"/>
      <c r="HZ407" s="138"/>
      <c r="IA407" s="138"/>
      <c r="IB407" s="138"/>
      <c r="IC407" s="138"/>
      <c r="ID407" s="138"/>
      <c r="IE407" s="138"/>
      <c r="IF407" s="138"/>
      <c r="IG407" s="138"/>
      <c r="IH407" s="138"/>
      <c r="II407" s="138"/>
    </row>
    <row r="408" spans="1:243" s="140" customFormat="1">
      <c r="A408" s="97" t="s">
        <v>3681</v>
      </c>
      <c r="B408" s="97" t="s">
        <v>3683</v>
      </c>
      <c r="C408" s="136" t="s">
        <v>2324</v>
      </c>
      <c r="D408" s="60">
        <v>50541.07</v>
      </c>
      <c r="E408" s="60">
        <v>50541.07</v>
      </c>
      <c r="F408" s="60">
        <v>50541.07</v>
      </c>
      <c r="G408" s="60">
        <v>50541.07</v>
      </c>
      <c r="H408" s="60">
        <v>50541.07</v>
      </c>
      <c r="I408" s="60">
        <v>50541.07</v>
      </c>
      <c r="J408" s="60">
        <v>50541.07</v>
      </c>
      <c r="K408" s="60">
        <f t="shared" si="395"/>
        <v>50541.07</v>
      </c>
      <c r="L408" s="60">
        <f t="shared" si="395"/>
        <v>50541.07</v>
      </c>
      <c r="M408" s="60">
        <f t="shared" si="395"/>
        <v>50541.07</v>
      </c>
      <c r="N408" s="60">
        <f t="shared" si="395"/>
        <v>50541.07</v>
      </c>
      <c r="O408" s="60">
        <f t="shared" ref="O408" si="399">N408</f>
        <v>50541.07</v>
      </c>
      <c r="P408" s="60">
        <f t="shared" si="393"/>
        <v>606492.84</v>
      </c>
      <c r="HS408" s="138"/>
      <c r="HT408" s="138"/>
      <c r="HU408" s="138"/>
      <c r="HV408" s="138"/>
      <c r="HW408" s="138"/>
      <c r="HX408" s="138"/>
      <c r="HY408" s="138"/>
      <c r="HZ408" s="138"/>
      <c r="IA408" s="138"/>
      <c r="IB408" s="138"/>
      <c r="IC408" s="138"/>
      <c r="ID408" s="138"/>
      <c r="IE408" s="138"/>
      <c r="IF408" s="138"/>
      <c r="IG408" s="138"/>
      <c r="IH408" s="138"/>
      <c r="II408" s="138"/>
    </row>
    <row r="409" spans="1:243" s="107" customFormat="1">
      <c r="A409" s="99" t="s">
        <v>2638</v>
      </c>
      <c r="B409" s="116" t="s">
        <v>2639</v>
      </c>
      <c r="C409" s="136"/>
      <c r="D409" s="58">
        <f t="shared" ref="D409:P410" si="400">D410</f>
        <v>89271.75</v>
      </c>
      <c r="E409" s="58">
        <f t="shared" si="400"/>
        <v>92121.75</v>
      </c>
      <c r="F409" s="58">
        <f t="shared" si="400"/>
        <v>92121.75</v>
      </c>
      <c r="G409" s="58">
        <f t="shared" si="400"/>
        <v>92121.75</v>
      </c>
      <c r="H409" s="58">
        <f t="shared" si="400"/>
        <v>92121.75</v>
      </c>
      <c r="I409" s="58">
        <f t="shared" si="400"/>
        <v>90721.75</v>
      </c>
      <c r="J409" s="58">
        <f t="shared" si="400"/>
        <v>175358.65000000002</v>
      </c>
      <c r="K409" s="58">
        <f t="shared" si="400"/>
        <v>90721.75</v>
      </c>
      <c r="L409" s="58">
        <f t="shared" si="400"/>
        <v>90721.75</v>
      </c>
      <c r="M409" s="58">
        <f t="shared" si="400"/>
        <v>90721.75</v>
      </c>
      <c r="N409" s="58">
        <f t="shared" si="400"/>
        <v>90721.75</v>
      </c>
      <c r="O409" s="58">
        <f t="shared" si="400"/>
        <v>90721.75</v>
      </c>
      <c r="P409" s="58">
        <f t="shared" si="400"/>
        <v>1177447.8999999999</v>
      </c>
      <c r="HS409" s="106"/>
      <c r="HT409" s="106"/>
      <c r="HU409" s="106"/>
      <c r="HV409" s="106"/>
      <c r="HW409" s="106"/>
      <c r="HX409" s="106"/>
      <c r="HY409" s="106"/>
      <c r="HZ409" s="106"/>
      <c r="IA409" s="106"/>
      <c r="IB409" s="106"/>
      <c r="IC409" s="106"/>
      <c r="ID409" s="106"/>
      <c r="IE409" s="106"/>
      <c r="IF409" s="106"/>
      <c r="IG409" s="106"/>
      <c r="IH409" s="106"/>
      <c r="II409" s="106"/>
    </row>
    <row r="410" spans="1:243" s="107" customFormat="1" ht="22.5">
      <c r="A410" s="99" t="s">
        <v>2640</v>
      </c>
      <c r="B410" s="116" t="s">
        <v>2641</v>
      </c>
      <c r="C410" s="136"/>
      <c r="D410" s="58">
        <f t="shared" si="400"/>
        <v>89271.75</v>
      </c>
      <c r="E410" s="58">
        <f t="shared" si="400"/>
        <v>92121.75</v>
      </c>
      <c r="F410" s="58">
        <f t="shared" si="400"/>
        <v>92121.75</v>
      </c>
      <c r="G410" s="58">
        <f t="shared" si="400"/>
        <v>92121.75</v>
      </c>
      <c r="H410" s="58">
        <f t="shared" si="400"/>
        <v>92121.75</v>
      </c>
      <c r="I410" s="58">
        <f t="shared" si="400"/>
        <v>90721.75</v>
      </c>
      <c r="J410" s="58">
        <f t="shared" si="400"/>
        <v>175358.65000000002</v>
      </c>
      <c r="K410" s="58">
        <f t="shared" si="400"/>
        <v>90721.75</v>
      </c>
      <c r="L410" s="58">
        <f t="shared" si="400"/>
        <v>90721.75</v>
      </c>
      <c r="M410" s="58">
        <f t="shared" si="400"/>
        <v>90721.75</v>
      </c>
      <c r="N410" s="58">
        <f t="shared" si="400"/>
        <v>90721.75</v>
      </c>
      <c r="O410" s="58">
        <f t="shared" si="400"/>
        <v>90721.75</v>
      </c>
      <c r="P410" s="58">
        <f t="shared" si="400"/>
        <v>1177447.8999999999</v>
      </c>
      <c r="HS410" s="106"/>
      <c r="HT410" s="106"/>
      <c r="HU410" s="106"/>
      <c r="HV410" s="106"/>
      <c r="HW410" s="106"/>
      <c r="HX410" s="106"/>
      <c r="HY410" s="106"/>
      <c r="HZ410" s="106"/>
      <c r="IA410" s="106"/>
      <c r="IB410" s="106"/>
      <c r="IC410" s="106"/>
      <c r="ID410" s="106"/>
      <c r="IE410" s="106"/>
      <c r="IF410" s="106"/>
      <c r="IG410" s="106"/>
      <c r="IH410" s="106"/>
      <c r="II410" s="106"/>
    </row>
    <row r="411" spans="1:243" s="107" customFormat="1">
      <c r="A411" s="99" t="s">
        <v>2642</v>
      </c>
      <c r="B411" s="116" t="s">
        <v>819</v>
      </c>
      <c r="C411" s="136"/>
      <c r="D411" s="58">
        <f>SUM(D412:D414)</f>
        <v>89271.75</v>
      </c>
      <c r="E411" s="58">
        <f>SUM(E412:E414)</f>
        <v>92121.75</v>
      </c>
      <c r="F411" s="58">
        <f>SUM(F412:F414)</f>
        <v>92121.75</v>
      </c>
      <c r="G411" s="58">
        <f>SUM(G412:G414)</f>
        <v>92121.75</v>
      </c>
      <c r="H411" s="58">
        <f>SUM(H412:H414)</f>
        <v>92121.75</v>
      </c>
      <c r="I411" s="58">
        <f t="shared" ref="I411" si="401">SUM(I412:I414)</f>
        <v>90721.75</v>
      </c>
      <c r="J411" s="58">
        <f t="shared" ref="J411" si="402">SUM(J412:J414)</f>
        <v>175358.65000000002</v>
      </c>
      <c r="K411" s="58">
        <f t="shared" ref="K411" si="403">SUM(K412:K414)</f>
        <v>90721.75</v>
      </c>
      <c r="L411" s="58">
        <f t="shared" ref="L411" si="404">SUM(L412:L414)</f>
        <v>90721.75</v>
      </c>
      <c r="M411" s="58">
        <f t="shared" ref="M411" si="405">SUM(M412:M414)</f>
        <v>90721.75</v>
      </c>
      <c r="N411" s="58">
        <f t="shared" ref="N411" si="406">SUM(N412:N414)</f>
        <v>90721.75</v>
      </c>
      <c r="O411" s="58">
        <f t="shared" ref="O411" si="407">SUM(O412:O414)</f>
        <v>90721.75</v>
      </c>
      <c r="P411" s="58">
        <f t="shared" ref="P411" si="408">SUM(P412:P414)</f>
        <v>1177447.8999999999</v>
      </c>
      <c r="HS411" s="106"/>
      <c r="HT411" s="106"/>
      <c r="HU411" s="106"/>
      <c r="HV411" s="106"/>
      <c r="HW411" s="106"/>
      <c r="HX411" s="106"/>
      <c r="HY411" s="106"/>
      <c r="HZ411" s="106"/>
      <c r="IA411" s="106"/>
      <c r="IB411" s="106"/>
      <c r="IC411" s="106"/>
      <c r="ID411" s="106"/>
      <c r="IE411" s="106"/>
      <c r="IF411" s="106"/>
      <c r="IG411" s="106"/>
      <c r="IH411" s="106"/>
      <c r="II411" s="106"/>
    </row>
    <row r="412" spans="1:243" s="140" customFormat="1" ht="15" customHeight="1">
      <c r="A412" s="97" t="s">
        <v>3331</v>
      </c>
      <c r="B412" s="117" t="s">
        <v>1024</v>
      </c>
      <c r="C412" s="136" t="s">
        <v>2327</v>
      </c>
      <c r="D412" s="60">
        <v>16666.669999999998</v>
      </c>
      <c r="E412" s="60">
        <v>16666.669999999998</v>
      </c>
      <c r="F412" s="60">
        <v>16666.669999999998</v>
      </c>
      <c r="G412" s="60">
        <v>16666.669999999998</v>
      </c>
      <c r="H412" s="60">
        <v>16666.669999999998</v>
      </c>
      <c r="I412" s="60">
        <v>16666.669999999998</v>
      </c>
      <c r="J412" s="60">
        <v>16666.669999999998</v>
      </c>
      <c r="K412" s="60">
        <f>J412</f>
        <v>16666.669999999998</v>
      </c>
      <c r="L412" s="60">
        <f>K412</f>
        <v>16666.669999999998</v>
      </c>
      <c r="M412" s="60">
        <f t="shared" ref="M412:O412" si="409">L412</f>
        <v>16666.669999999998</v>
      </c>
      <c r="N412" s="60">
        <f t="shared" si="409"/>
        <v>16666.669999999998</v>
      </c>
      <c r="O412" s="60">
        <f t="shared" si="409"/>
        <v>16666.669999999998</v>
      </c>
      <c r="P412" s="60">
        <f>SUM(D412:O412)</f>
        <v>200000.03999999992</v>
      </c>
      <c r="HS412" s="138"/>
      <c r="HT412" s="138"/>
      <c r="HU412" s="138"/>
      <c r="HV412" s="138"/>
      <c r="HW412" s="138"/>
      <c r="HX412" s="138"/>
      <c r="HY412" s="138"/>
      <c r="HZ412" s="138"/>
      <c r="IA412" s="138"/>
      <c r="IB412" s="138"/>
      <c r="IC412" s="138"/>
      <c r="ID412" s="138"/>
      <c r="IE412" s="138"/>
      <c r="IF412" s="138"/>
      <c r="IG412" s="138"/>
      <c r="IH412" s="138"/>
      <c r="II412" s="138"/>
    </row>
    <row r="413" spans="1:243" s="140" customFormat="1">
      <c r="A413" s="97" t="s">
        <v>3332</v>
      </c>
      <c r="B413" s="97" t="s">
        <v>2643</v>
      </c>
      <c r="C413" s="100" t="s">
        <v>2327</v>
      </c>
      <c r="D413" s="60">
        <v>0</v>
      </c>
      <c r="E413" s="60">
        <v>0</v>
      </c>
      <c r="F413" s="60">
        <v>0</v>
      </c>
      <c r="G413" s="60">
        <v>0</v>
      </c>
      <c r="H413" s="60">
        <v>0</v>
      </c>
      <c r="I413" s="60">
        <v>0</v>
      </c>
      <c r="J413" s="60">
        <v>0</v>
      </c>
      <c r="K413" s="60"/>
      <c r="L413" s="60"/>
      <c r="M413" s="60"/>
      <c r="N413" s="60"/>
      <c r="O413" s="60"/>
      <c r="P413" s="60">
        <f t="shared" ref="P413:P414" si="410">SUM(D413:O413)</f>
        <v>0</v>
      </c>
      <c r="HS413" s="138"/>
      <c r="HT413" s="138"/>
      <c r="HU413" s="138"/>
      <c r="HV413" s="138"/>
      <c r="HW413" s="138"/>
      <c r="HX413" s="138"/>
      <c r="HY413" s="138"/>
      <c r="HZ413" s="138"/>
      <c r="IA413" s="138"/>
      <c r="IB413" s="138"/>
      <c r="IC413" s="138"/>
      <c r="ID413" s="138"/>
      <c r="IE413" s="138"/>
      <c r="IF413" s="138"/>
      <c r="IG413" s="138"/>
      <c r="IH413" s="138"/>
      <c r="II413" s="138"/>
    </row>
    <row r="414" spans="1:243" s="140" customFormat="1">
      <c r="A414" s="97" t="s">
        <v>3334</v>
      </c>
      <c r="B414" s="117" t="s">
        <v>3333</v>
      </c>
      <c r="C414" s="136" t="s">
        <v>2327</v>
      </c>
      <c r="D414" s="60">
        <v>72605.08</v>
      </c>
      <c r="E414" s="60">
        <v>75455.08</v>
      </c>
      <c r="F414" s="60">
        <v>75455.08</v>
      </c>
      <c r="G414" s="60">
        <v>75455.08</v>
      </c>
      <c r="H414" s="60">
        <v>75455.08</v>
      </c>
      <c r="I414" s="60">
        <v>74055.08</v>
      </c>
      <c r="J414" s="60">
        <v>158691.98000000001</v>
      </c>
      <c r="K414" s="60">
        <f>I414</f>
        <v>74055.08</v>
      </c>
      <c r="L414" s="60">
        <f>K414</f>
        <v>74055.08</v>
      </c>
      <c r="M414" s="60">
        <f t="shared" ref="M414:O414" si="411">L414</f>
        <v>74055.08</v>
      </c>
      <c r="N414" s="60">
        <f t="shared" si="411"/>
        <v>74055.08</v>
      </c>
      <c r="O414" s="60">
        <f t="shared" si="411"/>
        <v>74055.08</v>
      </c>
      <c r="P414" s="60">
        <f t="shared" si="410"/>
        <v>977447.85999999987</v>
      </c>
      <c r="HS414" s="138"/>
      <c r="HT414" s="138"/>
      <c r="HU414" s="138"/>
      <c r="HV414" s="138"/>
      <c r="HW414" s="138"/>
      <c r="HX414" s="138"/>
      <c r="HY414" s="138"/>
      <c r="HZ414" s="138"/>
      <c r="IA414" s="138"/>
      <c r="IB414" s="138"/>
      <c r="IC414" s="138"/>
      <c r="ID414" s="138"/>
      <c r="IE414" s="138"/>
      <c r="IF414" s="138"/>
      <c r="IG414" s="138"/>
      <c r="IH414" s="138"/>
      <c r="II414" s="138"/>
    </row>
    <row r="415" spans="1:243" s="107" customFormat="1" ht="22.5">
      <c r="A415" s="99" t="s">
        <v>2644</v>
      </c>
      <c r="B415" s="116" t="s">
        <v>2645</v>
      </c>
      <c r="C415" s="136"/>
      <c r="D415" s="58">
        <f t="shared" ref="D415:P416" si="412">D416</f>
        <v>138710.48000000001</v>
      </c>
      <c r="E415" s="58">
        <f t="shared" si="412"/>
        <v>138710.48000000001</v>
      </c>
      <c r="F415" s="58">
        <f t="shared" si="412"/>
        <v>138710.48000000001</v>
      </c>
      <c r="G415" s="58">
        <f t="shared" si="412"/>
        <v>138710.48000000001</v>
      </c>
      <c r="H415" s="58">
        <f t="shared" si="412"/>
        <v>138710.48000000001</v>
      </c>
      <c r="I415" s="58">
        <f t="shared" si="412"/>
        <v>138710.48000000001</v>
      </c>
      <c r="J415" s="58">
        <f t="shared" si="412"/>
        <v>138710.48000000001</v>
      </c>
      <c r="K415" s="58">
        <f t="shared" si="412"/>
        <v>138710.48000000001</v>
      </c>
      <c r="L415" s="58">
        <f t="shared" si="412"/>
        <v>138710.48000000001</v>
      </c>
      <c r="M415" s="58">
        <f t="shared" si="412"/>
        <v>138710.48000000001</v>
      </c>
      <c r="N415" s="58">
        <f t="shared" si="412"/>
        <v>138710.48000000001</v>
      </c>
      <c r="O415" s="58">
        <f t="shared" si="412"/>
        <v>138710.48000000001</v>
      </c>
      <c r="P415" s="58">
        <f t="shared" si="412"/>
        <v>1664525.76</v>
      </c>
      <c r="HS415" s="106"/>
      <c r="HT415" s="106"/>
      <c r="HU415" s="106"/>
      <c r="HV415" s="106"/>
      <c r="HW415" s="106"/>
      <c r="HX415" s="106"/>
      <c r="HY415" s="106"/>
      <c r="HZ415" s="106"/>
      <c r="IA415" s="106"/>
      <c r="IB415" s="106"/>
      <c r="IC415" s="106"/>
      <c r="ID415" s="106"/>
      <c r="IE415" s="106"/>
      <c r="IF415" s="106"/>
      <c r="IG415" s="106"/>
      <c r="IH415" s="106"/>
      <c r="II415" s="106"/>
    </row>
    <row r="416" spans="1:243" s="107" customFormat="1" ht="22.5">
      <c r="A416" s="99" t="s">
        <v>2646</v>
      </c>
      <c r="B416" s="116" t="s">
        <v>2647</v>
      </c>
      <c r="C416" s="136"/>
      <c r="D416" s="58">
        <f t="shared" si="412"/>
        <v>138710.48000000001</v>
      </c>
      <c r="E416" s="58">
        <f t="shared" si="412"/>
        <v>138710.48000000001</v>
      </c>
      <c r="F416" s="58">
        <f t="shared" si="412"/>
        <v>138710.48000000001</v>
      </c>
      <c r="G416" s="58">
        <f t="shared" si="412"/>
        <v>138710.48000000001</v>
      </c>
      <c r="H416" s="58">
        <f t="shared" si="412"/>
        <v>138710.48000000001</v>
      </c>
      <c r="I416" s="58">
        <f t="shared" si="412"/>
        <v>138710.48000000001</v>
      </c>
      <c r="J416" s="58">
        <f t="shared" si="412"/>
        <v>138710.48000000001</v>
      </c>
      <c r="K416" s="58">
        <f t="shared" si="412"/>
        <v>138710.48000000001</v>
      </c>
      <c r="L416" s="58">
        <f t="shared" si="412"/>
        <v>138710.48000000001</v>
      </c>
      <c r="M416" s="58">
        <f t="shared" si="412"/>
        <v>138710.48000000001</v>
      </c>
      <c r="N416" s="58">
        <f t="shared" si="412"/>
        <v>138710.48000000001</v>
      </c>
      <c r="O416" s="58">
        <f t="shared" si="412"/>
        <v>138710.48000000001</v>
      </c>
      <c r="P416" s="58">
        <f t="shared" si="412"/>
        <v>1664525.76</v>
      </c>
      <c r="HS416" s="106"/>
      <c r="HT416" s="106"/>
      <c r="HU416" s="106"/>
      <c r="HV416" s="106"/>
      <c r="HW416" s="106"/>
      <c r="HX416" s="106"/>
      <c r="HY416" s="106"/>
      <c r="HZ416" s="106"/>
      <c r="IA416" s="106"/>
      <c r="IB416" s="106"/>
      <c r="IC416" s="106"/>
      <c r="ID416" s="106"/>
      <c r="IE416" s="106"/>
      <c r="IF416" s="106"/>
      <c r="IG416" s="106"/>
      <c r="IH416" s="106"/>
      <c r="II416" s="106"/>
    </row>
    <row r="417" spans="1:243" s="140" customFormat="1">
      <c r="A417" s="97" t="s">
        <v>2648</v>
      </c>
      <c r="B417" s="117" t="s">
        <v>3335</v>
      </c>
      <c r="C417" s="136" t="s">
        <v>2330</v>
      </c>
      <c r="D417" s="60">
        <v>138710.48000000001</v>
      </c>
      <c r="E417" s="60">
        <v>138710.48000000001</v>
      </c>
      <c r="F417" s="60">
        <v>138710.48000000001</v>
      </c>
      <c r="G417" s="60">
        <v>138710.48000000001</v>
      </c>
      <c r="H417" s="60">
        <v>138710.48000000001</v>
      </c>
      <c r="I417" s="60">
        <v>138710.48000000001</v>
      </c>
      <c r="J417" s="60">
        <v>138710.48000000001</v>
      </c>
      <c r="K417" s="60">
        <f>J417</f>
        <v>138710.48000000001</v>
      </c>
      <c r="L417" s="60">
        <f t="shared" ref="L417:O417" si="413">K417</f>
        <v>138710.48000000001</v>
      </c>
      <c r="M417" s="60">
        <f t="shared" si="413"/>
        <v>138710.48000000001</v>
      </c>
      <c r="N417" s="60">
        <f t="shared" si="413"/>
        <v>138710.48000000001</v>
      </c>
      <c r="O417" s="60">
        <f t="shared" si="413"/>
        <v>138710.48000000001</v>
      </c>
      <c r="P417" s="60">
        <f t="shared" ref="P417" si="414">SUM(D417:O417)</f>
        <v>1664525.76</v>
      </c>
      <c r="HS417" s="138"/>
      <c r="HT417" s="138"/>
      <c r="HU417" s="138"/>
      <c r="HV417" s="138"/>
      <c r="HW417" s="138"/>
      <c r="HX417" s="138"/>
      <c r="HY417" s="138"/>
      <c r="HZ417" s="138"/>
      <c r="IA417" s="138"/>
      <c r="IB417" s="138"/>
      <c r="IC417" s="138"/>
      <c r="ID417" s="138"/>
      <c r="IE417" s="138"/>
      <c r="IF417" s="138"/>
      <c r="IG417" s="138"/>
      <c r="IH417" s="138"/>
      <c r="II417" s="138"/>
    </row>
    <row r="418" spans="1:243" s="107" customFormat="1" ht="21.75" customHeight="1">
      <c r="A418" s="99" t="s">
        <v>2657</v>
      </c>
      <c r="B418" s="116" t="s">
        <v>2658</v>
      </c>
      <c r="C418" s="136"/>
      <c r="D418" s="58">
        <f>D419+D421+D423+D425</f>
        <v>984830.13</v>
      </c>
      <c r="E418" s="58">
        <f>E419+E421+E423+E425</f>
        <v>893333.89</v>
      </c>
      <c r="F418" s="58">
        <f>F419+F421+F423+F425</f>
        <v>875374.35</v>
      </c>
      <c r="G418" s="58">
        <f>G419+G421+G423+G425</f>
        <v>1034493.35</v>
      </c>
      <c r="H418" s="58">
        <f>H419+H421+H423+H425</f>
        <v>568548.56999999995</v>
      </c>
      <c r="I418" s="58">
        <f t="shared" ref="I418" si="415">I419+I421+I423+I425</f>
        <v>807744.07999999984</v>
      </c>
      <c r="J418" s="58">
        <f t="shared" ref="J418" si="416">J419+J421+J423+J425</f>
        <v>752962.12999999989</v>
      </c>
      <c r="K418" s="58">
        <f t="shared" ref="K418" si="417">K419+K421+K423+K425</f>
        <v>817360</v>
      </c>
      <c r="L418" s="58">
        <f t="shared" ref="L418" si="418">L419+L421+L423+L425</f>
        <v>817410</v>
      </c>
      <c r="M418" s="58">
        <f t="shared" ref="M418" si="419">M419+M421+M423+M425</f>
        <v>790699</v>
      </c>
      <c r="N418" s="58">
        <f t="shared" ref="N418" si="420">N419+N421+N423+N425</f>
        <v>797209</v>
      </c>
      <c r="O418" s="58">
        <f t="shared" ref="O418" si="421">O419+O421+O423+O425</f>
        <v>822496</v>
      </c>
      <c r="P418" s="58">
        <f t="shared" ref="P418" si="422">P419+P421+P423+P425</f>
        <v>9962460.5</v>
      </c>
      <c r="HS418" s="106"/>
      <c r="HT418" s="106"/>
      <c r="HU418" s="106"/>
      <c r="HV418" s="106"/>
      <c r="HW418" s="106"/>
      <c r="HX418" s="106"/>
      <c r="HY418" s="106"/>
      <c r="HZ418" s="106"/>
      <c r="IA418" s="106"/>
      <c r="IB418" s="106"/>
      <c r="IC418" s="106"/>
      <c r="ID418" s="106"/>
      <c r="IE418" s="106"/>
      <c r="IF418" s="106"/>
      <c r="IG418" s="106"/>
      <c r="IH418" s="106"/>
      <c r="II418" s="106"/>
    </row>
    <row r="419" spans="1:243" s="107" customFormat="1" ht="16.5" customHeight="1">
      <c r="A419" s="99" t="s">
        <v>2659</v>
      </c>
      <c r="B419" s="116" t="s">
        <v>2660</v>
      </c>
      <c r="C419" s="136"/>
      <c r="D419" s="58">
        <f>D420</f>
        <v>984830.13</v>
      </c>
      <c r="E419" s="58">
        <f>E420</f>
        <v>701051.89</v>
      </c>
      <c r="F419" s="58">
        <f>F420</f>
        <v>615426.55000000005</v>
      </c>
      <c r="G419" s="58">
        <f>G420</f>
        <v>576598.15</v>
      </c>
      <c r="H419" s="58">
        <f>H420</f>
        <v>549357.56999999995</v>
      </c>
      <c r="I419" s="58">
        <f t="shared" ref="I419" si="423">I420</f>
        <v>575415.07999999996</v>
      </c>
      <c r="J419" s="58">
        <f t="shared" ref="J419" si="424">J420</f>
        <v>520633.13</v>
      </c>
      <c r="K419" s="58">
        <f t="shared" ref="K419" si="425">K420</f>
        <v>585031</v>
      </c>
      <c r="L419" s="58">
        <f t="shared" ref="L419" si="426">L420</f>
        <v>585081</v>
      </c>
      <c r="M419" s="58">
        <f t="shared" ref="M419" si="427">M420</f>
        <v>558370</v>
      </c>
      <c r="N419" s="58">
        <f t="shared" ref="N419" si="428">N420</f>
        <v>564880</v>
      </c>
      <c r="O419" s="58">
        <f t="shared" ref="O419" si="429">O420</f>
        <v>590167</v>
      </c>
      <c r="P419" s="58">
        <f t="shared" ref="P419" si="430">P420</f>
        <v>7406841.5</v>
      </c>
      <c r="HS419" s="106"/>
      <c r="HT419" s="106"/>
      <c r="HU419" s="106"/>
      <c r="HV419" s="106"/>
      <c r="HW419" s="106"/>
      <c r="HX419" s="106"/>
      <c r="HY419" s="106"/>
      <c r="HZ419" s="106"/>
      <c r="IA419" s="106"/>
      <c r="IB419" s="106"/>
      <c r="IC419" s="106"/>
      <c r="ID419" s="106"/>
      <c r="IE419" s="106"/>
      <c r="IF419" s="106"/>
      <c r="IG419" s="106"/>
      <c r="IH419" s="106"/>
      <c r="II419" s="106"/>
    </row>
    <row r="420" spans="1:243" s="140" customFormat="1">
      <c r="A420" s="97" t="s">
        <v>2661</v>
      </c>
      <c r="B420" s="117" t="s">
        <v>2662</v>
      </c>
      <c r="C420" s="136" t="s">
        <v>485</v>
      </c>
      <c r="D420" s="60">
        <v>984830.13</v>
      </c>
      <c r="E420" s="60">
        <v>701051.89</v>
      </c>
      <c r="F420" s="60">
        <v>615426.55000000005</v>
      </c>
      <c r="G420" s="60">
        <v>576598.15</v>
      </c>
      <c r="H420" s="60">
        <v>549357.56999999995</v>
      </c>
      <c r="I420" s="60">
        <v>575415.07999999996</v>
      </c>
      <c r="J420" s="60">
        <v>520633.13</v>
      </c>
      <c r="K420" s="60">
        <v>585031</v>
      </c>
      <c r="L420" s="60">
        <v>585081</v>
      </c>
      <c r="M420" s="60">
        <v>558370</v>
      </c>
      <c r="N420" s="60">
        <v>564880</v>
      </c>
      <c r="O420" s="60">
        <v>590167</v>
      </c>
      <c r="P420" s="60">
        <f t="shared" ref="P420:P426" si="431">SUM(D420:O420)</f>
        <v>7406841.5</v>
      </c>
      <c r="HS420" s="138"/>
      <c r="HT420" s="138"/>
      <c r="HU420" s="138"/>
      <c r="HV420" s="138"/>
      <c r="HW420" s="138"/>
      <c r="HX420" s="138"/>
      <c r="HY420" s="138"/>
      <c r="HZ420" s="138"/>
      <c r="IA420" s="138"/>
      <c r="IB420" s="138"/>
      <c r="IC420" s="138"/>
      <c r="ID420" s="138"/>
      <c r="IE420" s="138"/>
      <c r="IF420" s="138"/>
      <c r="IG420" s="138"/>
      <c r="IH420" s="138"/>
      <c r="II420" s="138"/>
    </row>
    <row r="421" spans="1:243" s="107" customFormat="1" ht="20.25" customHeight="1">
      <c r="A421" s="99" t="s">
        <v>2663</v>
      </c>
      <c r="B421" s="116" t="s">
        <v>2664</v>
      </c>
      <c r="C421" s="136"/>
      <c r="D421" s="58">
        <f>D422</f>
        <v>0</v>
      </c>
      <c r="E421" s="58">
        <f>E422</f>
        <v>0</v>
      </c>
      <c r="F421" s="58">
        <f>F422</f>
        <v>0</v>
      </c>
      <c r="G421" s="58">
        <f>G422</f>
        <v>0</v>
      </c>
      <c r="H421" s="58">
        <f>H422</f>
        <v>0</v>
      </c>
      <c r="I421" s="58">
        <f t="shared" ref="I421" si="432">I422</f>
        <v>0</v>
      </c>
      <c r="J421" s="58">
        <f t="shared" ref="J421" si="433">J422</f>
        <v>0</v>
      </c>
      <c r="K421" s="58">
        <f t="shared" ref="K421" si="434">K422</f>
        <v>0</v>
      </c>
      <c r="L421" s="58">
        <f t="shared" ref="L421" si="435">L422</f>
        <v>0</v>
      </c>
      <c r="M421" s="58">
        <f t="shared" ref="M421" si="436">M422</f>
        <v>0</v>
      </c>
      <c r="N421" s="58">
        <f t="shared" ref="N421" si="437">N422</f>
        <v>0</v>
      </c>
      <c r="O421" s="58">
        <f t="shared" ref="O421" si="438">O422</f>
        <v>0</v>
      </c>
      <c r="P421" s="58">
        <f t="shared" ref="P421" si="439">P422</f>
        <v>0</v>
      </c>
      <c r="HS421" s="106"/>
      <c r="HT421" s="106"/>
      <c r="HU421" s="106"/>
      <c r="HV421" s="106"/>
      <c r="HW421" s="106"/>
      <c r="HX421" s="106"/>
      <c r="HY421" s="106"/>
      <c r="HZ421" s="106"/>
      <c r="IA421" s="106"/>
      <c r="IB421" s="106"/>
      <c r="IC421" s="106"/>
      <c r="ID421" s="106"/>
      <c r="IE421" s="106"/>
      <c r="IF421" s="106"/>
      <c r="IG421" s="106"/>
      <c r="IH421" s="106"/>
      <c r="II421" s="106"/>
    </row>
    <row r="422" spans="1:243" s="140" customFormat="1" ht="20.25" customHeight="1">
      <c r="A422" s="97" t="s">
        <v>2665</v>
      </c>
      <c r="B422" s="117" t="s">
        <v>2666</v>
      </c>
      <c r="C422" s="136" t="s">
        <v>500</v>
      </c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>
        <f>SUM(D422:O422)</f>
        <v>0</v>
      </c>
      <c r="HS422" s="138"/>
      <c r="HT422" s="138"/>
      <c r="HU422" s="138"/>
      <c r="HV422" s="138"/>
      <c r="HW422" s="138"/>
      <c r="HX422" s="138"/>
      <c r="HY422" s="138"/>
      <c r="HZ422" s="138"/>
      <c r="IA422" s="138"/>
      <c r="IB422" s="138"/>
      <c r="IC422" s="138"/>
      <c r="ID422" s="138"/>
      <c r="IE422" s="138"/>
      <c r="IF422" s="138"/>
      <c r="IG422" s="138"/>
      <c r="IH422" s="138"/>
      <c r="II422" s="138"/>
    </row>
    <row r="423" spans="1:243" s="107" customFormat="1" ht="23.25" customHeight="1">
      <c r="A423" s="99" t="s">
        <v>2667</v>
      </c>
      <c r="B423" s="116" t="s">
        <v>2668</v>
      </c>
      <c r="C423" s="136"/>
      <c r="D423" s="58">
        <f>D424</f>
        <v>0</v>
      </c>
      <c r="E423" s="58">
        <f>E424</f>
        <v>192282</v>
      </c>
      <c r="F423" s="58">
        <f>F424</f>
        <v>247519.6</v>
      </c>
      <c r="G423" s="58">
        <f>G424</f>
        <v>433038.8</v>
      </c>
      <c r="H423" s="58">
        <f>H424</f>
        <v>6762.8</v>
      </c>
      <c r="I423" s="58">
        <f t="shared" ref="I423" si="440">I424</f>
        <v>219900.79999999999</v>
      </c>
      <c r="J423" s="58">
        <f t="shared" ref="J423" si="441">J424</f>
        <v>219900.79999999999</v>
      </c>
      <c r="K423" s="58">
        <f t="shared" ref="K423" si="442">K424</f>
        <v>219900.79999999999</v>
      </c>
      <c r="L423" s="58">
        <f t="shared" ref="L423" si="443">L424</f>
        <v>219900.79999999999</v>
      </c>
      <c r="M423" s="58">
        <f t="shared" ref="M423" si="444">M424</f>
        <v>219900.79999999999</v>
      </c>
      <c r="N423" s="58">
        <f t="shared" ref="N423" si="445">N424</f>
        <v>219900.79999999999</v>
      </c>
      <c r="O423" s="58">
        <f t="shared" ref="O423" si="446">O424</f>
        <v>219900.79999999999</v>
      </c>
      <c r="P423" s="58">
        <f t="shared" ref="P423" si="447">P424</f>
        <v>2418908.7999999998</v>
      </c>
      <c r="HS423" s="106"/>
      <c r="HT423" s="106"/>
      <c r="HU423" s="106"/>
      <c r="HV423" s="106"/>
      <c r="HW423" s="106"/>
      <c r="HX423" s="106"/>
      <c r="HY423" s="106"/>
      <c r="HZ423" s="106"/>
      <c r="IA423" s="106"/>
      <c r="IB423" s="106"/>
      <c r="IC423" s="106"/>
      <c r="ID423" s="106"/>
      <c r="IE423" s="106"/>
      <c r="IF423" s="106"/>
      <c r="IG423" s="106"/>
      <c r="IH423" s="106"/>
      <c r="II423" s="106"/>
    </row>
    <row r="424" spans="1:243" s="140" customFormat="1" ht="22.5" customHeight="1">
      <c r="A424" s="97" t="s">
        <v>2669</v>
      </c>
      <c r="B424" s="117" t="s">
        <v>2670</v>
      </c>
      <c r="C424" s="136" t="s">
        <v>488</v>
      </c>
      <c r="D424" s="60"/>
      <c r="E424" s="60">
        <v>192282</v>
      </c>
      <c r="F424" s="60">
        <v>247519.6</v>
      </c>
      <c r="G424" s="60">
        <v>433038.8</v>
      </c>
      <c r="H424" s="60">
        <v>6762.8</v>
      </c>
      <c r="I424" s="60">
        <v>219900.79999999999</v>
      </c>
      <c r="J424" s="60">
        <v>219900.79999999999</v>
      </c>
      <c r="K424" s="60">
        <f>J424</f>
        <v>219900.79999999999</v>
      </c>
      <c r="L424" s="60">
        <f t="shared" ref="L424:O424" si="448">K424</f>
        <v>219900.79999999999</v>
      </c>
      <c r="M424" s="60">
        <f t="shared" si="448"/>
        <v>219900.79999999999</v>
      </c>
      <c r="N424" s="60">
        <f t="shared" si="448"/>
        <v>219900.79999999999</v>
      </c>
      <c r="O424" s="60">
        <f t="shared" si="448"/>
        <v>219900.79999999999</v>
      </c>
      <c r="P424" s="60">
        <f t="shared" si="431"/>
        <v>2418908.7999999998</v>
      </c>
      <c r="HS424" s="138"/>
      <c r="HT424" s="138"/>
      <c r="HU424" s="138"/>
      <c r="HV424" s="138"/>
      <c r="HW424" s="138"/>
      <c r="HX424" s="138"/>
      <c r="HY424" s="138"/>
      <c r="HZ424" s="138"/>
      <c r="IA424" s="138"/>
      <c r="IB424" s="138"/>
      <c r="IC424" s="138"/>
      <c r="ID424" s="138"/>
      <c r="IE424" s="138"/>
      <c r="IF424" s="138"/>
      <c r="IG424" s="138"/>
      <c r="IH424" s="138"/>
      <c r="II424" s="138"/>
    </row>
    <row r="425" spans="1:243" s="107" customFormat="1" ht="23.25" customHeight="1">
      <c r="A425" s="99" t="s">
        <v>2671</v>
      </c>
      <c r="B425" s="116" t="s">
        <v>2672</v>
      </c>
      <c r="C425" s="136"/>
      <c r="D425" s="58">
        <f>D426</f>
        <v>0</v>
      </c>
      <c r="E425" s="58">
        <f>E426</f>
        <v>0</v>
      </c>
      <c r="F425" s="58">
        <f>F426</f>
        <v>12428.2</v>
      </c>
      <c r="G425" s="58">
        <f>G426</f>
        <v>24856.400000000001</v>
      </c>
      <c r="H425" s="58">
        <f>H426</f>
        <v>12428.2</v>
      </c>
      <c r="I425" s="58">
        <f t="shared" ref="I425" si="449">I426</f>
        <v>12428.2</v>
      </c>
      <c r="J425" s="58">
        <f t="shared" ref="J425" si="450">J426</f>
        <v>12428.2</v>
      </c>
      <c r="K425" s="58">
        <f t="shared" ref="K425" si="451">K426</f>
        <v>12428.2</v>
      </c>
      <c r="L425" s="58">
        <f t="shared" ref="L425" si="452">L426</f>
        <v>12428.2</v>
      </c>
      <c r="M425" s="58">
        <f t="shared" ref="M425" si="453">M426</f>
        <v>12428.2</v>
      </c>
      <c r="N425" s="58">
        <f t="shared" ref="N425" si="454">N426</f>
        <v>12428.2</v>
      </c>
      <c r="O425" s="58">
        <f t="shared" ref="O425" si="455">O426</f>
        <v>12428.2</v>
      </c>
      <c r="P425" s="58">
        <f t="shared" ref="P425" si="456">P426</f>
        <v>136710.19999999998</v>
      </c>
      <c r="HS425" s="106"/>
      <c r="HT425" s="106"/>
      <c r="HU425" s="106"/>
      <c r="HV425" s="106"/>
      <c r="HW425" s="106"/>
      <c r="HX425" s="106"/>
      <c r="HY425" s="106"/>
      <c r="HZ425" s="106"/>
      <c r="IA425" s="106"/>
      <c r="IB425" s="106"/>
      <c r="IC425" s="106"/>
      <c r="ID425" s="106"/>
      <c r="IE425" s="106"/>
      <c r="IF425" s="106"/>
      <c r="IG425" s="106"/>
      <c r="IH425" s="106"/>
      <c r="II425" s="106"/>
    </row>
    <row r="426" spans="1:243" s="140" customFormat="1" ht="22.5" customHeight="1">
      <c r="A426" s="97" t="s">
        <v>2673</v>
      </c>
      <c r="B426" s="117" t="s">
        <v>2674</v>
      </c>
      <c r="C426" s="136" t="s">
        <v>491</v>
      </c>
      <c r="D426" s="60"/>
      <c r="E426" s="60"/>
      <c r="F426" s="60">
        <v>12428.2</v>
      </c>
      <c r="G426" s="60">
        <v>24856.400000000001</v>
      </c>
      <c r="H426" s="60">
        <v>12428.2</v>
      </c>
      <c r="I426" s="60">
        <v>12428.2</v>
      </c>
      <c r="J426" s="60">
        <v>12428.2</v>
      </c>
      <c r="K426" s="60">
        <f>J426</f>
        <v>12428.2</v>
      </c>
      <c r="L426" s="60">
        <f t="shared" ref="L426:O426" si="457">K426</f>
        <v>12428.2</v>
      </c>
      <c r="M426" s="60">
        <f t="shared" si="457"/>
        <v>12428.2</v>
      </c>
      <c r="N426" s="60">
        <f t="shared" si="457"/>
        <v>12428.2</v>
      </c>
      <c r="O426" s="60">
        <f t="shared" si="457"/>
        <v>12428.2</v>
      </c>
      <c r="P426" s="60">
        <f t="shared" si="431"/>
        <v>136710.19999999998</v>
      </c>
      <c r="HS426" s="138"/>
      <c r="HT426" s="138"/>
      <c r="HU426" s="138"/>
      <c r="HV426" s="138"/>
      <c r="HW426" s="138"/>
      <c r="HX426" s="138"/>
      <c r="HY426" s="138"/>
      <c r="HZ426" s="138"/>
      <c r="IA426" s="138"/>
      <c r="IB426" s="138"/>
      <c r="IC426" s="138"/>
      <c r="ID426" s="138"/>
      <c r="IE426" s="138"/>
      <c r="IF426" s="138"/>
      <c r="IG426" s="138"/>
      <c r="IH426" s="138"/>
      <c r="II426" s="138"/>
    </row>
    <row r="427" spans="1:243" s="107" customFormat="1" ht="25.5" hidden="1" customHeight="1">
      <c r="A427" s="99" t="s">
        <v>2686</v>
      </c>
      <c r="B427" s="116" t="s">
        <v>2687</v>
      </c>
      <c r="C427" s="136"/>
      <c r="D427" s="58">
        <f t="shared" ref="D427:P428" si="458">D428</f>
        <v>0</v>
      </c>
      <c r="E427" s="58">
        <f t="shared" si="458"/>
        <v>0</v>
      </c>
      <c r="F427" s="58">
        <f t="shared" si="458"/>
        <v>0</v>
      </c>
      <c r="G427" s="58">
        <f t="shared" si="458"/>
        <v>0</v>
      </c>
      <c r="H427" s="58">
        <f t="shared" si="458"/>
        <v>0</v>
      </c>
      <c r="I427" s="58">
        <f t="shared" si="458"/>
        <v>0</v>
      </c>
      <c r="J427" s="58">
        <f t="shared" si="458"/>
        <v>0</v>
      </c>
      <c r="K427" s="58">
        <f t="shared" si="458"/>
        <v>0</v>
      </c>
      <c r="L427" s="58">
        <f t="shared" si="458"/>
        <v>0</v>
      </c>
      <c r="M427" s="58">
        <f t="shared" si="458"/>
        <v>0</v>
      </c>
      <c r="N427" s="58">
        <f t="shared" si="458"/>
        <v>0</v>
      </c>
      <c r="O427" s="58">
        <f t="shared" si="458"/>
        <v>0</v>
      </c>
      <c r="P427" s="58">
        <f t="shared" si="458"/>
        <v>0</v>
      </c>
      <c r="HS427" s="106"/>
      <c r="HT427" s="106"/>
      <c r="HU427" s="106"/>
      <c r="HV427" s="106"/>
      <c r="HW427" s="106"/>
      <c r="HX427" s="106"/>
      <c r="HY427" s="106"/>
      <c r="HZ427" s="106"/>
      <c r="IA427" s="106"/>
      <c r="IB427" s="106"/>
      <c r="IC427" s="106"/>
      <c r="ID427" s="106"/>
      <c r="IE427" s="106"/>
      <c r="IF427" s="106"/>
      <c r="IG427" s="106"/>
      <c r="IH427" s="106"/>
      <c r="II427" s="106"/>
    </row>
    <row r="428" spans="1:243" s="107" customFormat="1" ht="23.25" hidden="1" customHeight="1">
      <c r="A428" s="99" t="s">
        <v>2688</v>
      </c>
      <c r="B428" s="116" t="s">
        <v>2687</v>
      </c>
      <c r="C428" s="136"/>
      <c r="D428" s="58">
        <f t="shared" si="458"/>
        <v>0</v>
      </c>
      <c r="E428" s="58">
        <f t="shared" si="458"/>
        <v>0</v>
      </c>
      <c r="F428" s="58">
        <f t="shared" si="458"/>
        <v>0</v>
      </c>
      <c r="G428" s="58">
        <f t="shared" si="458"/>
        <v>0</v>
      </c>
      <c r="H428" s="58">
        <f t="shared" si="458"/>
        <v>0</v>
      </c>
      <c r="I428" s="58">
        <f t="shared" si="458"/>
        <v>0</v>
      </c>
      <c r="J428" s="58">
        <f t="shared" si="458"/>
        <v>0</v>
      </c>
      <c r="K428" s="58">
        <f t="shared" si="458"/>
        <v>0</v>
      </c>
      <c r="L428" s="58">
        <f t="shared" si="458"/>
        <v>0</v>
      </c>
      <c r="M428" s="58">
        <f t="shared" si="458"/>
        <v>0</v>
      </c>
      <c r="N428" s="58">
        <f t="shared" si="458"/>
        <v>0</v>
      </c>
      <c r="O428" s="58">
        <f t="shared" si="458"/>
        <v>0</v>
      </c>
      <c r="P428" s="58">
        <f t="shared" si="458"/>
        <v>0</v>
      </c>
      <c r="HS428" s="106"/>
      <c r="HT428" s="106"/>
      <c r="HU428" s="106"/>
      <c r="HV428" s="106"/>
      <c r="HW428" s="106"/>
      <c r="HX428" s="106"/>
      <c r="HY428" s="106"/>
      <c r="HZ428" s="106"/>
      <c r="IA428" s="106"/>
      <c r="IB428" s="106"/>
      <c r="IC428" s="106"/>
      <c r="ID428" s="106"/>
      <c r="IE428" s="106"/>
      <c r="IF428" s="106"/>
      <c r="IG428" s="106"/>
      <c r="IH428" s="106"/>
      <c r="II428" s="106"/>
    </row>
    <row r="429" spans="1:243" s="140" customFormat="1" ht="24" hidden="1" customHeight="1">
      <c r="A429" s="99" t="s">
        <v>2689</v>
      </c>
      <c r="B429" s="116" t="s">
        <v>2690</v>
      </c>
      <c r="C429" s="136"/>
      <c r="D429" s="58">
        <f>SUM(D430:D433)</f>
        <v>0</v>
      </c>
      <c r="E429" s="58">
        <f>SUM(E430:E433)</f>
        <v>0</v>
      </c>
      <c r="F429" s="58">
        <f>SUM(F430:F433)</f>
        <v>0</v>
      </c>
      <c r="G429" s="58">
        <f>SUM(G430:G433)</f>
        <v>0</v>
      </c>
      <c r="H429" s="58">
        <f>SUM(H430:H433)</f>
        <v>0</v>
      </c>
      <c r="I429" s="58">
        <f t="shared" ref="I429" si="459">SUM(I430:I433)</f>
        <v>0</v>
      </c>
      <c r="J429" s="58">
        <f t="shared" ref="J429" si="460">SUM(J430:J433)</f>
        <v>0</v>
      </c>
      <c r="K429" s="58">
        <f t="shared" ref="K429" si="461">SUM(K430:K433)</f>
        <v>0</v>
      </c>
      <c r="L429" s="58">
        <f t="shared" ref="L429" si="462">SUM(L430:L433)</f>
        <v>0</v>
      </c>
      <c r="M429" s="58">
        <f t="shared" ref="M429" si="463">SUM(M430:M433)</f>
        <v>0</v>
      </c>
      <c r="N429" s="58">
        <f t="shared" ref="N429" si="464">SUM(N430:N433)</f>
        <v>0</v>
      </c>
      <c r="O429" s="58">
        <f t="shared" ref="O429" si="465">SUM(O430:O433)</f>
        <v>0</v>
      </c>
      <c r="P429" s="58">
        <f t="shared" ref="P429" si="466">SUM(P430:P433)</f>
        <v>0</v>
      </c>
      <c r="HS429" s="138"/>
      <c r="HT429" s="138"/>
      <c r="HU429" s="138"/>
      <c r="HV429" s="138"/>
      <c r="HW429" s="138"/>
      <c r="HX429" s="138"/>
      <c r="HY429" s="138"/>
      <c r="HZ429" s="138"/>
      <c r="IA429" s="138"/>
      <c r="IB429" s="138"/>
      <c r="IC429" s="138"/>
      <c r="ID429" s="138"/>
      <c r="IE429" s="138"/>
      <c r="IF429" s="138"/>
      <c r="IG429" s="138"/>
      <c r="IH429" s="138"/>
      <c r="II429" s="138"/>
    </row>
    <row r="430" spans="1:243" s="138" customFormat="1" ht="17.25" hidden="1" customHeight="1">
      <c r="A430" s="97" t="s">
        <v>2691</v>
      </c>
      <c r="B430" s="117" t="s">
        <v>2692</v>
      </c>
      <c r="C430" s="136" t="s">
        <v>29</v>
      </c>
      <c r="D430" s="60">
        <v>0</v>
      </c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>
        <f t="shared" ref="P430:P433" si="467">SUM(D430:O430)</f>
        <v>0</v>
      </c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40"/>
      <c r="AE430" s="140"/>
      <c r="AF430" s="140"/>
      <c r="AG430" s="140"/>
      <c r="AH430" s="140"/>
      <c r="AI430" s="140"/>
      <c r="AJ430" s="140"/>
      <c r="AK430" s="140"/>
      <c r="AL430" s="140"/>
      <c r="AM430" s="140"/>
      <c r="AN430" s="140"/>
      <c r="AO430" s="140"/>
      <c r="AP430" s="140"/>
      <c r="AQ430" s="140"/>
      <c r="AR430" s="140"/>
      <c r="AS430" s="140"/>
      <c r="AT430" s="140"/>
      <c r="AU430" s="140"/>
      <c r="AV430" s="140"/>
      <c r="AW430" s="140"/>
      <c r="AX430" s="140"/>
      <c r="AY430" s="140"/>
      <c r="AZ430" s="140"/>
      <c r="BA430" s="140"/>
      <c r="BB430" s="140"/>
      <c r="BC430" s="140"/>
      <c r="BD430" s="140"/>
      <c r="BE430" s="140"/>
      <c r="BF430" s="140"/>
      <c r="BG430" s="140"/>
      <c r="BH430" s="140"/>
      <c r="BI430" s="140"/>
      <c r="BJ430" s="140"/>
      <c r="BK430" s="140"/>
      <c r="BL430" s="140"/>
      <c r="BM430" s="140"/>
      <c r="BN430" s="140"/>
      <c r="BO430" s="140"/>
      <c r="BP430" s="140"/>
      <c r="BQ430" s="140"/>
      <c r="BR430" s="140"/>
      <c r="BS430" s="140"/>
      <c r="BT430" s="140"/>
      <c r="BU430" s="140"/>
      <c r="BV430" s="140"/>
      <c r="BW430" s="140"/>
      <c r="BX430" s="140"/>
      <c r="BY430" s="140"/>
      <c r="BZ430" s="140"/>
      <c r="CA430" s="140"/>
      <c r="CB430" s="140"/>
      <c r="CC430" s="140"/>
      <c r="CD430" s="140"/>
      <c r="CE430" s="140"/>
      <c r="CF430" s="140"/>
      <c r="CG430" s="140"/>
      <c r="CH430" s="140"/>
      <c r="CI430" s="140"/>
      <c r="CJ430" s="140"/>
      <c r="CK430" s="140"/>
      <c r="CL430" s="140"/>
      <c r="CM430" s="140"/>
      <c r="CN430" s="140"/>
      <c r="CO430" s="140"/>
      <c r="CP430" s="140"/>
      <c r="CQ430" s="140"/>
      <c r="CR430" s="140"/>
      <c r="CS430" s="140"/>
      <c r="CT430" s="140"/>
      <c r="CU430" s="140"/>
      <c r="CV430" s="140"/>
      <c r="CW430" s="140"/>
      <c r="CX430" s="140"/>
      <c r="CY430" s="140"/>
      <c r="CZ430" s="140"/>
      <c r="DA430" s="140"/>
      <c r="DB430" s="140"/>
      <c r="DC430" s="140"/>
      <c r="DD430" s="140"/>
      <c r="DE430" s="140"/>
      <c r="DF430" s="140"/>
      <c r="DG430" s="140"/>
      <c r="DH430" s="140"/>
      <c r="DI430" s="140"/>
      <c r="DJ430" s="140"/>
      <c r="DK430" s="140"/>
      <c r="DL430" s="140"/>
      <c r="DM430" s="140"/>
      <c r="DN430" s="140"/>
      <c r="DO430" s="140"/>
      <c r="DP430" s="140"/>
      <c r="DQ430" s="140"/>
      <c r="DR430" s="140"/>
      <c r="DS430" s="140"/>
      <c r="DT430" s="140"/>
      <c r="DU430" s="140"/>
      <c r="DV430" s="140"/>
      <c r="DW430" s="140"/>
      <c r="DX430" s="140"/>
      <c r="DY430" s="140"/>
      <c r="DZ430" s="140"/>
      <c r="EA430" s="140"/>
      <c r="EB430" s="140"/>
      <c r="EC430" s="140"/>
      <c r="ED430" s="140"/>
      <c r="EE430" s="140"/>
      <c r="EF430" s="140"/>
      <c r="EG430" s="140"/>
      <c r="EH430" s="140"/>
      <c r="EI430" s="140"/>
      <c r="EJ430" s="140"/>
      <c r="EK430" s="140"/>
      <c r="EL430" s="140"/>
      <c r="EM430" s="140"/>
      <c r="EN430" s="140"/>
      <c r="EO430" s="140"/>
      <c r="EP430" s="140"/>
      <c r="EQ430" s="140"/>
      <c r="ER430" s="140"/>
      <c r="ES430" s="140"/>
      <c r="ET430" s="140"/>
      <c r="EU430" s="140"/>
      <c r="EV430" s="140"/>
      <c r="EW430" s="140"/>
      <c r="EX430" s="140"/>
      <c r="EY430" s="140"/>
      <c r="EZ430" s="140"/>
      <c r="FA430" s="140"/>
      <c r="FB430" s="140"/>
      <c r="FC430" s="140"/>
      <c r="FD430" s="140"/>
      <c r="FE430" s="140"/>
      <c r="FF430" s="140"/>
      <c r="FG430" s="140"/>
      <c r="FH430" s="140"/>
      <c r="FI430" s="140"/>
      <c r="FJ430" s="140"/>
      <c r="FK430" s="140"/>
      <c r="FL430" s="140"/>
      <c r="FM430" s="140"/>
      <c r="FN430" s="140"/>
      <c r="FO430" s="140"/>
      <c r="FP430" s="140"/>
      <c r="FQ430" s="140"/>
      <c r="FR430" s="140"/>
      <c r="FS430" s="140"/>
      <c r="FT430" s="140"/>
      <c r="FU430" s="140"/>
      <c r="FV430" s="140"/>
      <c r="FW430" s="140"/>
      <c r="FX430" s="140"/>
      <c r="FY430" s="140"/>
      <c r="FZ430" s="140"/>
      <c r="GA430" s="140"/>
      <c r="GB430" s="140"/>
      <c r="GC430" s="140"/>
      <c r="GD430" s="140"/>
      <c r="GE430" s="140"/>
      <c r="GF430" s="140"/>
      <c r="GG430" s="140"/>
      <c r="GH430" s="140"/>
      <c r="GI430" s="140"/>
      <c r="GJ430" s="140"/>
      <c r="GK430" s="140"/>
      <c r="GL430" s="140"/>
      <c r="GM430" s="140"/>
      <c r="GN430" s="140"/>
      <c r="GO430" s="140"/>
      <c r="GP430" s="140"/>
      <c r="GQ430" s="140"/>
      <c r="GR430" s="140"/>
      <c r="GS430" s="140"/>
      <c r="GT430" s="140"/>
      <c r="GU430" s="140"/>
      <c r="GV430" s="140"/>
      <c r="GW430" s="140"/>
      <c r="GX430" s="140"/>
      <c r="GY430" s="140"/>
      <c r="GZ430" s="140"/>
      <c r="HA430" s="140"/>
      <c r="HB430" s="140"/>
      <c r="HC430" s="140"/>
      <c r="HD430" s="140"/>
      <c r="HE430" s="140"/>
      <c r="HF430" s="140"/>
      <c r="HG430" s="140"/>
      <c r="HH430" s="140"/>
      <c r="HI430" s="140"/>
      <c r="HJ430" s="140"/>
      <c r="HK430" s="140"/>
      <c r="HL430" s="140"/>
      <c r="HM430" s="140"/>
      <c r="HN430" s="140"/>
      <c r="HO430" s="140"/>
      <c r="HP430" s="140"/>
      <c r="HQ430" s="140"/>
      <c r="HR430" s="140"/>
    </row>
    <row r="431" spans="1:243" s="138" customFormat="1" ht="18" hidden="1" customHeight="1">
      <c r="A431" s="97" t="s">
        <v>2693</v>
      </c>
      <c r="B431" s="117" t="s">
        <v>2694</v>
      </c>
      <c r="C431" s="136" t="s">
        <v>32</v>
      </c>
      <c r="D431" s="60">
        <v>0</v>
      </c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>
        <f t="shared" si="467"/>
        <v>0</v>
      </c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  <c r="AA431" s="140"/>
      <c r="AB431" s="140"/>
      <c r="AC431" s="140"/>
      <c r="AD431" s="140"/>
      <c r="AE431" s="140"/>
      <c r="AF431" s="140"/>
      <c r="AG431" s="140"/>
      <c r="AH431" s="140"/>
      <c r="AI431" s="140"/>
      <c r="AJ431" s="140"/>
      <c r="AK431" s="140"/>
      <c r="AL431" s="140"/>
      <c r="AM431" s="140"/>
      <c r="AN431" s="140"/>
      <c r="AO431" s="140"/>
      <c r="AP431" s="140"/>
      <c r="AQ431" s="140"/>
      <c r="AR431" s="140"/>
      <c r="AS431" s="140"/>
      <c r="AT431" s="140"/>
      <c r="AU431" s="140"/>
      <c r="AV431" s="140"/>
      <c r="AW431" s="140"/>
      <c r="AX431" s="140"/>
      <c r="AY431" s="140"/>
      <c r="AZ431" s="140"/>
      <c r="BA431" s="140"/>
      <c r="BB431" s="140"/>
      <c r="BC431" s="140"/>
      <c r="BD431" s="140"/>
      <c r="BE431" s="140"/>
      <c r="BF431" s="140"/>
      <c r="BG431" s="140"/>
      <c r="BH431" s="140"/>
      <c r="BI431" s="140"/>
      <c r="BJ431" s="140"/>
      <c r="BK431" s="140"/>
      <c r="BL431" s="140"/>
      <c r="BM431" s="140"/>
      <c r="BN431" s="140"/>
      <c r="BO431" s="140"/>
      <c r="BP431" s="140"/>
      <c r="BQ431" s="140"/>
      <c r="BR431" s="140"/>
      <c r="BS431" s="140"/>
      <c r="BT431" s="140"/>
      <c r="BU431" s="140"/>
      <c r="BV431" s="140"/>
      <c r="BW431" s="140"/>
      <c r="BX431" s="140"/>
      <c r="BY431" s="140"/>
      <c r="BZ431" s="140"/>
      <c r="CA431" s="140"/>
      <c r="CB431" s="140"/>
      <c r="CC431" s="140"/>
      <c r="CD431" s="140"/>
      <c r="CE431" s="140"/>
      <c r="CF431" s="140"/>
      <c r="CG431" s="140"/>
      <c r="CH431" s="140"/>
      <c r="CI431" s="140"/>
      <c r="CJ431" s="140"/>
      <c r="CK431" s="140"/>
      <c r="CL431" s="140"/>
      <c r="CM431" s="140"/>
      <c r="CN431" s="140"/>
      <c r="CO431" s="140"/>
      <c r="CP431" s="140"/>
      <c r="CQ431" s="140"/>
      <c r="CR431" s="140"/>
      <c r="CS431" s="140"/>
      <c r="CT431" s="140"/>
      <c r="CU431" s="140"/>
      <c r="CV431" s="140"/>
      <c r="CW431" s="140"/>
      <c r="CX431" s="140"/>
      <c r="CY431" s="140"/>
      <c r="CZ431" s="140"/>
      <c r="DA431" s="140"/>
      <c r="DB431" s="140"/>
      <c r="DC431" s="140"/>
      <c r="DD431" s="140"/>
      <c r="DE431" s="140"/>
      <c r="DF431" s="140"/>
      <c r="DG431" s="140"/>
      <c r="DH431" s="140"/>
      <c r="DI431" s="140"/>
      <c r="DJ431" s="140"/>
      <c r="DK431" s="140"/>
      <c r="DL431" s="140"/>
      <c r="DM431" s="140"/>
      <c r="DN431" s="140"/>
      <c r="DO431" s="140"/>
      <c r="DP431" s="140"/>
      <c r="DQ431" s="140"/>
      <c r="DR431" s="140"/>
      <c r="DS431" s="140"/>
      <c r="DT431" s="140"/>
      <c r="DU431" s="140"/>
      <c r="DV431" s="140"/>
      <c r="DW431" s="140"/>
      <c r="DX431" s="140"/>
      <c r="DY431" s="140"/>
      <c r="DZ431" s="140"/>
      <c r="EA431" s="140"/>
      <c r="EB431" s="140"/>
      <c r="EC431" s="140"/>
      <c r="ED431" s="140"/>
      <c r="EE431" s="140"/>
      <c r="EF431" s="140"/>
      <c r="EG431" s="140"/>
      <c r="EH431" s="140"/>
      <c r="EI431" s="140"/>
      <c r="EJ431" s="140"/>
      <c r="EK431" s="140"/>
      <c r="EL431" s="140"/>
      <c r="EM431" s="140"/>
      <c r="EN431" s="140"/>
      <c r="EO431" s="140"/>
      <c r="EP431" s="140"/>
      <c r="EQ431" s="140"/>
      <c r="ER431" s="140"/>
      <c r="ES431" s="140"/>
      <c r="ET431" s="140"/>
      <c r="EU431" s="140"/>
      <c r="EV431" s="140"/>
      <c r="EW431" s="140"/>
      <c r="EX431" s="140"/>
      <c r="EY431" s="140"/>
      <c r="EZ431" s="140"/>
      <c r="FA431" s="140"/>
      <c r="FB431" s="140"/>
      <c r="FC431" s="140"/>
      <c r="FD431" s="140"/>
      <c r="FE431" s="140"/>
      <c r="FF431" s="140"/>
      <c r="FG431" s="140"/>
      <c r="FH431" s="140"/>
      <c r="FI431" s="140"/>
      <c r="FJ431" s="140"/>
      <c r="FK431" s="140"/>
      <c r="FL431" s="140"/>
      <c r="FM431" s="140"/>
      <c r="FN431" s="140"/>
      <c r="FO431" s="140"/>
      <c r="FP431" s="140"/>
      <c r="FQ431" s="140"/>
      <c r="FR431" s="140"/>
      <c r="FS431" s="140"/>
      <c r="FT431" s="140"/>
      <c r="FU431" s="140"/>
      <c r="FV431" s="140"/>
      <c r="FW431" s="140"/>
      <c r="FX431" s="140"/>
      <c r="FY431" s="140"/>
      <c r="FZ431" s="140"/>
      <c r="GA431" s="140"/>
      <c r="GB431" s="140"/>
      <c r="GC431" s="140"/>
      <c r="GD431" s="140"/>
      <c r="GE431" s="140"/>
      <c r="GF431" s="140"/>
      <c r="GG431" s="140"/>
      <c r="GH431" s="140"/>
      <c r="GI431" s="140"/>
      <c r="GJ431" s="140"/>
      <c r="GK431" s="140"/>
      <c r="GL431" s="140"/>
      <c r="GM431" s="140"/>
      <c r="GN431" s="140"/>
      <c r="GO431" s="140"/>
      <c r="GP431" s="140"/>
      <c r="GQ431" s="140"/>
      <c r="GR431" s="140"/>
      <c r="GS431" s="140"/>
      <c r="GT431" s="140"/>
      <c r="GU431" s="140"/>
      <c r="GV431" s="140"/>
      <c r="GW431" s="140"/>
      <c r="GX431" s="140"/>
      <c r="GY431" s="140"/>
      <c r="GZ431" s="140"/>
      <c r="HA431" s="140"/>
      <c r="HB431" s="140"/>
      <c r="HC431" s="140"/>
      <c r="HD431" s="140"/>
      <c r="HE431" s="140"/>
      <c r="HF431" s="140"/>
      <c r="HG431" s="140"/>
      <c r="HH431" s="140"/>
      <c r="HI431" s="140"/>
      <c r="HJ431" s="140"/>
      <c r="HK431" s="140"/>
      <c r="HL431" s="140"/>
      <c r="HM431" s="140"/>
      <c r="HN431" s="140"/>
      <c r="HO431" s="140"/>
      <c r="HP431" s="140"/>
      <c r="HQ431" s="140"/>
      <c r="HR431" s="140"/>
    </row>
    <row r="432" spans="1:243" s="138" customFormat="1" ht="18" hidden="1">
      <c r="A432" s="97" t="s">
        <v>2695</v>
      </c>
      <c r="B432" s="117" t="s">
        <v>2696</v>
      </c>
      <c r="C432" s="100" t="s">
        <v>35</v>
      </c>
      <c r="D432" s="60">
        <v>0</v>
      </c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>
        <f t="shared" si="467"/>
        <v>0</v>
      </c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  <c r="AB432" s="140"/>
      <c r="AC432" s="140"/>
      <c r="AD432" s="140"/>
      <c r="AE432" s="140"/>
      <c r="AF432" s="140"/>
      <c r="AG432" s="140"/>
      <c r="AH432" s="140"/>
      <c r="AI432" s="140"/>
      <c r="AJ432" s="140"/>
      <c r="AK432" s="140"/>
      <c r="AL432" s="140"/>
      <c r="AM432" s="140"/>
      <c r="AN432" s="140"/>
      <c r="AO432" s="140"/>
      <c r="AP432" s="140"/>
      <c r="AQ432" s="140"/>
      <c r="AR432" s="140"/>
      <c r="AS432" s="140"/>
      <c r="AT432" s="140"/>
      <c r="AU432" s="140"/>
      <c r="AV432" s="140"/>
      <c r="AW432" s="140"/>
      <c r="AX432" s="140"/>
      <c r="AY432" s="140"/>
      <c r="AZ432" s="140"/>
      <c r="BA432" s="140"/>
      <c r="BB432" s="140"/>
      <c r="BC432" s="140"/>
      <c r="BD432" s="140"/>
      <c r="BE432" s="140"/>
      <c r="BF432" s="140"/>
      <c r="BG432" s="140"/>
      <c r="BH432" s="140"/>
      <c r="BI432" s="140"/>
      <c r="BJ432" s="140"/>
      <c r="BK432" s="140"/>
      <c r="BL432" s="140"/>
      <c r="BM432" s="140"/>
      <c r="BN432" s="140"/>
      <c r="BO432" s="140"/>
      <c r="BP432" s="140"/>
      <c r="BQ432" s="140"/>
      <c r="BR432" s="140"/>
      <c r="BS432" s="140"/>
      <c r="BT432" s="140"/>
      <c r="BU432" s="140"/>
      <c r="BV432" s="140"/>
      <c r="BW432" s="140"/>
      <c r="BX432" s="140"/>
      <c r="BY432" s="140"/>
      <c r="BZ432" s="140"/>
      <c r="CA432" s="140"/>
      <c r="CB432" s="140"/>
      <c r="CC432" s="140"/>
      <c r="CD432" s="140"/>
      <c r="CE432" s="140"/>
      <c r="CF432" s="140"/>
      <c r="CG432" s="140"/>
      <c r="CH432" s="140"/>
      <c r="CI432" s="140"/>
      <c r="CJ432" s="140"/>
      <c r="CK432" s="140"/>
      <c r="CL432" s="140"/>
      <c r="CM432" s="140"/>
      <c r="CN432" s="140"/>
      <c r="CO432" s="140"/>
      <c r="CP432" s="140"/>
      <c r="CQ432" s="140"/>
      <c r="CR432" s="140"/>
      <c r="CS432" s="140"/>
      <c r="CT432" s="140"/>
      <c r="CU432" s="140"/>
      <c r="CV432" s="140"/>
      <c r="CW432" s="140"/>
      <c r="CX432" s="140"/>
      <c r="CY432" s="140"/>
      <c r="CZ432" s="140"/>
      <c r="DA432" s="140"/>
      <c r="DB432" s="140"/>
      <c r="DC432" s="140"/>
      <c r="DD432" s="140"/>
      <c r="DE432" s="140"/>
      <c r="DF432" s="140"/>
      <c r="DG432" s="140"/>
      <c r="DH432" s="140"/>
      <c r="DI432" s="140"/>
      <c r="DJ432" s="140"/>
      <c r="DK432" s="140"/>
      <c r="DL432" s="140"/>
      <c r="DM432" s="140"/>
      <c r="DN432" s="140"/>
      <c r="DO432" s="140"/>
      <c r="DP432" s="140"/>
      <c r="DQ432" s="140"/>
      <c r="DR432" s="140"/>
      <c r="DS432" s="140"/>
      <c r="DT432" s="140"/>
      <c r="DU432" s="140"/>
      <c r="DV432" s="140"/>
      <c r="DW432" s="140"/>
      <c r="DX432" s="140"/>
      <c r="DY432" s="140"/>
      <c r="DZ432" s="140"/>
      <c r="EA432" s="140"/>
      <c r="EB432" s="140"/>
      <c r="EC432" s="140"/>
      <c r="ED432" s="140"/>
      <c r="EE432" s="140"/>
      <c r="EF432" s="140"/>
      <c r="EG432" s="140"/>
      <c r="EH432" s="140"/>
      <c r="EI432" s="140"/>
      <c r="EJ432" s="140"/>
      <c r="EK432" s="140"/>
      <c r="EL432" s="140"/>
      <c r="EM432" s="140"/>
      <c r="EN432" s="140"/>
      <c r="EO432" s="140"/>
      <c r="EP432" s="140"/>
      <c r="EQ432" s="140"/>
      <c r="ER432" s="140"/>
      <c r="ES432" s="140"/>
      <c r="ET432" s="140"/>
      <c r="EU432" s="140"/>
      <c r="EV432" s="140"/>
      <c r="EW432" s="140"/>
      <c r="EX432" s="140"/>
      <c r="EY432" s="140"/>
      <c r="EZ432" s="140"/>
      <c r="FA432" s="140"/>
      <c r="FB432" s="140"/>
      <c r="FC432" s="140"/>
      <c r="FD432" s="140"/>
      <c r="FE432" s="140"/>
      <c r="FF432" s="140"/>
      <c r="FG432" s="140"/>
      <c r="FH432" s="140"/>
      <c r="FI432" s="140"/>
      <c r="FJ432" s="140"/>
      <c r="FK432" s="140"/>
      <c r="FL432" s="140"/>
      <c r="FM432" s="140"/>
      <c r="FN432" s="140"/>
      <c r="FO432" s="140"/>
      <c r="FP432" s="140"/>
      <c r="FQ432" s="140"/>
      <c r="FR432" s="140"/>
      <c r="FS432" s="140"/>
      <c r="FT432" s="140"/>
      <c r="FU432" s="140"/>
      <c r="FV432" s="140"/>
      <c r="FW432" s="140"/>
      <c r="FX432" s="140"/>
      <c r="FY432" s="140"/>
      <c r="FZ432" s="140"/>
      <c r="GA432" s="140"/>
      <c r="GB432" s="140"/>
      <c r="GC432" s="140"/>
      <c r="GD432" s="140"/>
      <c r="GE432" s="140"/>
      <c r="GF432" s="140"/>
      <c r="GG432" s="140"/>
      <c r="GH432" s="140"/>
      <c r="GI432" s="140"/>
      <c r="GJ432" s="140"/>
      <c r="GK432" s="140"/>
      <c r="GL432" s="140"/>
      <c r="GM432" s="140"/>
      <c r="GN432" s="140"/>
      <c r="GO432" s="140"/>
      <c r="GP432" s="140"/>
      <c r="GQ432" s="140"/>
      <c r="GR432" s="140"/>
      <c r="GS432" s="140"/>
      <c r="GT432" s="140"/>
      <c r="GU432" s="140"/>
      <c r="GV432" s="140"/>
      <c r="GW432" s="140"/>
      <c r="GX432" s="140"/>
      <c r="GY432" s="140"/>
      <c r="GZ432" s="140"/>
      <c r="HA432" s="140"/>
      <c r="HB432" s="140"/>
      <c r="HC432" s="140"/>
      <c r="HD432" s="140"/>
      <c r="HE432" s="140"/>
      <c r="HF432" s="140"/>
      <c r="HG432" s="140"/>
      <c r="HH432" s="140"/>
      <c r="HI432" s="140"/>
      <c r="HJ432" s="140"/>
      <c r="HK432" s="140"/>
      <c r="HL432" s="140"/>
      <c r="HM432" s="140"/>
      <c r="HN432" s="140"/>
      <c r="HO432" s="140"/>
      <c r="HP432" s="140"/>
      <c r="HQ432" s="140"/>
      <c r="HR432" s="140"/>
    </row>
    <row r="433" spans="1:243" s="138" customFormat="1" ht="18" hidden="1">
      <c r="A433" s="97" t="s">
        <v>2697</v>
      </c>
      <c r="B433" s="117" t="s">
        <v>2698</v>
      </c>
      <c r="C433" s="100" t="s">
        <v>249</v>
      </c>
      <c r="D433" s="60">
        <v>0</v>
      </c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>
        <f t="shared" si="467"/>
        <v>0</v>
      </c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  <c r="AA433" s="140"/>
      <c r="AB433" s="140"/>
      <c r="AC433" s="140"/>
      <c r="AD433" s="140"/>
      <c r="AE433" s="140"/>
      <c r="AF433" s="140"/>
      <c r="AG433" s="140"/>
      <c r="AH433" s="140"/>
      <c r="AI433" s="140"/>
      <c r="AJ433" s="140"/>
      <c r="AK433" s="140"/>
      <c r="AL433" s="140"/>
      <c r="AM433" s="140"/>
      <c r="AN433" s="140"/>
      <c r="AO433" s="140"/>
      <c r="AP433" s="140"/>
      <c r="AQ433" s="140"/>
      <c r="AR433" s="140"/>
      <c r="AS433" s="140"/>
      <c r="AT433" s="140"/>
      <c r="AU433" s="140"/>
      <c r="AV433" s="140"/>
      <c r="AW433" s="140"/>
      <c r="AX433" s="140"/>
      <c r="AY433" s="140"/>
      <c r="AZ433" s="140"/>
      <c r="BA433" s="140"/>
      <c r="BB433" s="140"/>
      <c r="BC433" s="140"/>
      <c r="BD433" s="140"/>
      <c r="BE433" s="140"/>
      <c r="BF433" s="140"/>
      <c r="BG433" s="140"/>
      <c r="BH433" s="140"/>
      <c r="BI433" s="140"/>
      <c r="BJ433" s="140"/>
      <c r="BK433" s="140"/>
      <c r="BL433" s="140"/>
      <c r="BM433" s="140"/>
      <c r="BN433" s="140"/>
      <c r="BO433" s="140"/>
      <c r="BP433" s="140"/>
      <c r="BQ433" s="140"/>
      <c r="BR433" s="140"/>
      <c r="BS433" s="140"/>
      <c r="BT433" s="140"/>
      <c r="BU433" s="140"/>
      <c r="BV433" s="140"/>
      <c r="BW433" s="140"/>
      <c r="BX433" s="140"/>
      <c r="BY433" s="140"/>
      <c r="BZ433" s="140"/>
      <c r="CA433" s="140"/>
      <c r="CB433" s="140"/>
      <c r="CC433" s="140"/>
      <c r="CD433" s="140"/>
      <c r="CE433" s="140"/>
      <c r="CF433" s="140"/>
      <c r="CG433" s="140"/>
      <c r="CH433" s="140"/>
      <c r="CI433" s="140"/>
      <c r="CJ433" s="140"/>
      <c r="CK433" s="140"/>
      <c r="CL433" s="140"/>
      <c r="CM433" s="140"/>
      <c r="CN433" s="140"/>
      <c r="CO433" s="140"/>
      <c r="CP433" s="140"/>
      <c r="CQ433" s="140"/>
      <c r="CR433" s="140"/>
      <c r="CS433" s="140"/>
      <c r="CT433" s="140"/>
      <c r="CU433" s="140"/>
      <c r="CV433" s="140"/>
      <c r="CW433" s="140"/>
      <c r="CX433" s="140"/>
      <c r="CY433" s="140"/>
      <c r="CZ433" s="140"/>
      <c r="DA433" s="140"/>
      <c r="DB433" s="140"/>
      <c r="DC433" s="140"/>
      <c r="DD433" s="140"/>
      <c r="DE433" s="140"/>
      <c r="DF433" s="140"/>
      <c r="DG433" s="140"/>
      <c r="DH433" s="140"/>
      <c r="DI433" s="140"/>
      <c r="DJ433" s="140"/>
      <c r="DK433" s="140"/>
      <c r="DL433" s="140"/>
      <c r="DM433" s="140"/>
      <c r="DN433" s="140"/>
      <c r="DO433" s="140"/>
      <c r="DP433" s="140"/>
      <c r="DQ433" s="140"/>
      <c r="DR433" s="140"/>
      <c r="DS433" s="140"/>
      <c r="DT433" s="140"/>
      <c r="DU433" s="140"/>
      <c r="DV433" s="140"/>
      <c r="DW433" s="140"/>
      <c r="DX433" s="140"/>
      <c r="DY433" s="140"/>
      <c r="DZ433" s="140"/>
      <c r="EA433" s="140"/>
      <c r="EB433" s="140"/>
      <c r="EC433" s="140"/>
      <c r="ED433" s="140"/>
      <c r="EE433" s="140"/>
      <c r="EF433" s="140"/>
      <c r="EG433" s="140"/>
      <c r="EH433" s="140"/>
      <c r="EI433" s="140"/>
      <c r="EJ433" s="140"/>
      <c r="EK433" s="140"/>
      <c r="EL433" s="140"/>
      <c r="EM433" s="140"/>
      <c r="EN433" s="140"/>
      <c r="EO433" s="140"/>
      <c r="EP433" s="140"/>
      <c r="EQ433" s="140"/>
      <c r="ER433" s="140"/>
      <c r="ES433" s="140"/>
      <c r="ET433" s="140"/>
      <c r="EU433" s="140"/>
      <c r="EV433" s="140"/>
      <c r="EW433" s="140"/>
      <c r="EX433" s="140"/>
      <c r="EY433" s="140"/>
      <c r="EZ433" s="140"/>
      <c r="FA433" s="140"/>
      <c r="FB433" s="140"/>
      <c r="FC433" s="140"/>
      <c r="FD433" s="140"/>
      <c r="FE433" s="140"/>
      <c r="FF433" s="140"/>
      <c r="FG433" s="140"/>
      <c r="FH433" s="140"/>
      <c r="FI433" s="140"/>
      <c r="FJ433" s="140"/>
      <c r="FK433" s="140"/>
      <c r="FL433" s="140"/>
      <c r="FM433" s="140"/>
      <c r="FN433" s="140"/>
      <c r="FO433" s="140"/>
      <c r="FP433" s="140"/>
      <c r="FQ433" s="140"/>
      <c r="FR433" s="140"/>
      <c r="FS433" s="140"/>
      <c r="FT433" s="140"/>
      <c r="FU433" s="140"/>
      <c r="FV433" s="140"/>
      <c r="FW433" s="140"/>
      <c r="FX433" s="140"/>
      <c r="FY433" s="140"/>
      <c r="FZ433" s="140"/>
      <c r="GA433" s="140"/>
      <c r="GB433" s="140"/>
      <c r="GC433" s="140"/>
      <c r="GD433" s="140"/>
      <c r="GE433" s="140"/>
      <c r="GF433" s="140"/>
      <c r="GG433" s="140"/>
      <c r="GH433" s="140"/>
      <c r="GI433" s="140"/>
      <c r="GJ433" s="140"/>
      <c r="GK433" s="140"/>
      <c r="GL433" s="140"/>
      <c r="GM433" s="140"/>
      <c r="GN433" s="140"/>
      <c r="GO433" s="140"/>
      <c r="GP433" s="140"/>
      <c r="GQ433" s="140"/>
      <c r="GR433" s="140"/>
      <c r="GS433" s="140"/>
      <c r="GT433" s="140"/>
      <c r="GU433" s="140"/>
      <c r="GV433" s="140"/>
      <c r="GW433" s="140"/>
      <c r="GX433" s="140"/>
      <c r="GY433" s="140"/>
      <c r="GZ433" s="140"/>
      <c r="HA433" s="140"/>
      <c r="HB433" s="140"/>
      <c r="HC433" s="140"/>
      <c r="HD433" s="140"/>
      <c r="HE433" s="140"/>
      <c r="HF433" s="140"/>
      <c r="HG433" s="140"/>
      <c r="HH433" s="140"/>
      <c r="HI433" s="140"/>
      <c r="HJ433" s="140"/>
      <c r="HK433" s="140"/>
      <c r="HL433" s="140"/>
      <c r="HM433" s="140"/>
      <c r="HN433" s="140"/>
      <c r="HO433" s="140"/>
      <c r="HP433" s="140"/>
      <c r="HQ433" s="140"/>
      <c r="HR433" s="140"/>
    </row>
    <row r="434" spans="1:243" s="107" customFormat="1" ht="25.5" customHeight="1">
      <c r="A434" s="99" t="s">
        <v>2699</v>
      </c>
      <c r="B434" s="116" t="s">
        <v>2650</v>
      </c>
      <c r="C434" s="136"/>
      <c r="D434" s="58">
        <f t="shared" ref="D434:P435" si="468">D435</f>
        <v>28233.1</v>
      </c>
      <c r="E434" s="58">
        <f t="shared" si="468"/>
        <v>0</v>
      </c>
      <c r="F434" s="58">
        <f t="shared" si="468"/>
        <v>228707.68</v>
      </c>
      <c r="G434" s="58">
        <f t="shared" si="468"/>
        <v>107247.22</v>
      </c>
      <c r="H434" s="58">
        <f t="shared" si="468"/>
        <v>717142.04</v>
      </c>
      <c r="I434" s="58">
        <f t="shared" si="468"/>
        <v>466560.15</v>
      </c>
      <c r="J434" s="58">
        <f t="shared" si="468"/>
        <v>1395896.26</v>
      </c>
      <c r="K434" s="58">
        <f t="shared" si="468"/>
        <v>495971.41000000003</v>
      </c>
      <c r="L434" s="58">
        <f t="shared" si="468"/>
        <v>495971.41000000003</v>
      </c>
      <c r="M434" s="58">
        <f t="shared" si="468"/>
        <v>495971.41000000003</v>
      </c>
      <c r="N434" s="58">
        <f t="shared" si="468"/>
        <v>495971.41000000003</v>
      </c>
      <c r="O434" s="58">
        <f t="shared" si="468"/>
        <v>495971.41000000003</v>
      </c>
      <c r="P434" s="58">
        <f t="shared" si="468"/>
        <v>5423643.5000000009</v>
      </c>
      <c r="HS434" s="106"/>
      <c r="HT434" s="106"/>
      <c r="HU434" s="106"/>
      <c r="HV434" s="106"/>
      <c r="HW434" s="106"/>
      <c r="HX434" s="106"/>
      <c r="HY434" s="106"/>
      <c r="HZ434" s="106"/>
      <c r="IA434" s="106"/>
      <c r="IB434" s="106"/>
      <c r="IC434" s="106"/>
      <c r="ID434" s="106"/>
      <c r="IE434" s="106"/>
      <c r="IF434" s="106"/>
      <c r="IG434" s="106"/>
      <c r="IH434" s="106"/>
      <c r="II434" s="106"/>
    </row>
    <row r="435" spans="1:243" s="107" customFormat="1" ht="22.5">
      <c r="A435" s="99" t="s">
        <v>2700</v>
      </c>
      <c r="B435" s="116" t="s">
        <v>2650</v>
      </c>
      <c r="C435" s="136"/>
      <c r="D435" s="58">
        <f t="shared" si="468"/>
        <v>28233.1</v>
      </c>
      <c r="E435" s="58">
        <f t="shared" si="468"/>
        <v>0</v>
      </c>
      <c r="F435" s="58">
        <f t="shared" si="468"/>
        <v>228707.68</v>
      </c>
      <c r="G435" s="58">
        <f t="shared" si="468"/>
        <v>107247.22</v>
      </c>
      <c r="H435" s="58">
        <f t="shared" si="468"/>
        <v>717142.04</v>
      </c>
      <c r="I435" s="58">
        <f t="shared" si="468"/>
        <v>466560.15</v>
      </c>
      <c r="J435" s="58">
        <f t="shared" si="468"/>
        <v>1395896.26</v>
      </c>
      <c r="K435" s="58">
        <f t="shared" si="468"/>
        <v>495971.41000000003</v>
      </c>
      <c r="L435" s="58">
        <f t="shared" si="468"/>
        <v>495971.41000000003</v>
      </c>
      <c r="M435" s="58">
        <f t="shared" si="468"/>
        <v>495971.41000000003</v>
      </c>
      <c r="N435" s="58">
        <f t="shared" si="468"/>
        <v>495971.41000000003</v>
      </c>
      <c r="O435" s="58">
        <f t="shared" si="468"/>
        <v>495971.41000000003</v>
      </c>
      <c r="P435" s="58">
        <f t="shared" si="468"/>
        <v>5423643.5000000009</v>
      </c>
      <c r="HS435" s="106"/>
      <c r="HT435" s="106"/>
      <c r="HU435" s="106"/>
      <c r="HV435" s="106"/>
      <c r="HW435" s="106"/>
      <c r="HX435" s="106"/>
      <c r="HY435" s="106"/>
      <c r="HZ435" s="106"/>
      <c r="IA435" s="106"/>
      <c r="IB435" s="106"/>
      <c r="IC435" s="106"/>
      <c r="ID435" s="106"/>
      <c r="IE435" s="106"/>
      <c r="IF435" s="106"/>
      <c r="IG435" s="106"/>
      <c r="IH435" s="106"/>
      <c r="II435" s="106"/>
    </row>
    <row r="436" spans="1:243" s="140" customFormat="1" ht="22.5">
      <c r="A436" s="99" t="s">
        <v>2701</v>
      </c>
      <c r="B436" s="116" t="s">
        <v>2651</v>
      </c>
      <c r="C436" s="136"/>
      <c r="D436" s="58">
        <f t="shared" ref="D436" si="469">SUM(D437:D439)</f>
        <v>28233.1</v>
      </c>
      <c r="E436" s="58">
        <f t="shared" ref="E436:F436" si="470">SUM(E437:E439)</f>
        <v>0</v>
      </c>
      <c r="F436" s="58">
        <f t="shared" si="470"/>
        <v>228707.68</v>
      </c>
      <c r="G436" s="58">
        <f t="shared" ref="G436" si="471">SUM(G437:G439)</f>
        <v>107247.22</v>
      </c>
      <c r="H436" s="58">
        <f>SUM(H437:H442)</f>
        <v>717142.04</v>
      </c>
      <c r="I436" s="58">
        <f t="shared" ref="I436" si="472">SUM(I437:I442)</f>
        <v>466560.15</v>
      </c>
      <c r="J436" s="58">
        <f t="shared" ref="J436" si="473">SUM(J437:J442)</f>
        <v>1395896.26</v>
      </c>
      <c r="K436" s="58">
        <f t="shared" ref="K436" si="474">SUM(K437:K442)</f>
        <v>495971.41000000003</v>
      </c>
      <c r="L436" s="58">
        <f t="shared" ref="L436" si="475">SUM(L437:L442)</f>
        <v>495971.41000000003</v>
      </c>
      <c r="M436" s="58">
        <f t="shared" ref="M436" si="476">SUM(M437:M442)</f>
        <v>495971.41000000003</v>
      </c>
      <c r="N436" s="58">
        <f t="shared" ref="N436" si="477">SUM(N437:N442)</f>
        <v>495971.41000000003</v>
      </c>
      <c r="O436" s="58">
        <f t="shared" ref="O436" si="478">SUM(O437:O442)</f>
        <v>495971.41000000003</v>
      </c>
      <c r="P436" s="58">
        <f t="shared" ref="P436" si="479">SUM(P437:P442)</f>
        <v>5423643.5000000009</v>
      </c>
      <c r="HS436" s="138"/>
      <c r="HT436" s="138"/>
      <c r="HU436" s="138"/>
      <c r="HV436" s="138"/>
      <c r="HW436" s="138"/>
      <c r="HX436" s="138"/>
      <c r="HY436" s="138"/>
      <c r="HZ436" s="138"/>
      <c r="IA436" s="138"/>
      <c r="IB436" s="138"/>
      <c r="IC436" s="138"/>
      <c r="ID436" s="138"/>
      <c r="IE436" s="138"/>
      <c r="IF436" s="138"/>
      <c r="IG436" s="138"/>
      <c r="IH436" s="138"/>
      <c r="II436" s="138"/>
    </row>
    <row r="437" spans="1:243" s="140" customFormat="1">
      <c r="A437" s="97" t="s">
        <v>2702</v>
      </c>
      <c r="B437" s="117" t="s">
        <v>874</v>
      </c>
      <c r="C437" s="139" t="s">
        <v>402</v>
      </c>
      <c r="D437" s="60">
        <v>0</v>
      </c>
      <c r="E437" s="60"/>
      <c r="F437" s="60">
        <v>61308.160000000003</v>
      </c>
      <c r="G437" s="60">
        <v>30659.759999999998</v>
      </c>
      <c r="H437" s="60">
        <v>187318.32</v>
      </c>
      <c r="I437" s="60">
        <v>187318.32</v>
      </c>
      <c r="J437" s="60">
        <v>0</v>
      </c>
      <c r="K437" s="60">
        <f>I437</f>
        <v>187318.32</v>
      </c>
      <c r="L437" s="60">
        <f>K437</f>
        <v>187318.32</v>
      </c>
      <c r="M437" s="60">
        <f t="shared" ref="M437:O437" si="480">L437</f>
        <v>187318.32</v>
      </c>
      <c r="N437" s="60">
        <f t="shared" si="480"/>
        <v>187318.32</v>
      </c>
      <c r="O437" s="60">
        <f t="shared" si="480"/>
        <v>187318.32</v>
      </c>
      <c r="P437" s="60">
        <f>SUM(D437:O437)</f>
        <v>1403196.1600000001</v>
      </c>
      <c r="HS437" s="138"/>
      <c r="HT437" s="138"/>
      <c r="HU437" s="138"/>
      <c r="HV437" s="138"/>
      <c r="HW437" s="138"/>
      <c r="HX437" s="138"/>
      <c r="HY437" s="138"/>
      <c r="HZ437" s="138"/>
      <c r="IA437" s="138"/>
      <c r="IB437" s="138"/>
      <c r="IC437" s="138"/>
      <c r="ID437" s="138"/>
      <c r="IE437" s="138"/>
      <c r="IF437" s="138"/>
      <c r="IG437" s="138"/>
      <c r="IH437" s="138"/>
      <c r="II437" s="138"/>
    </row>
    <row r="438" spans="1:243" s="140" customFormat="1">
      <c r="A438" s="97" t="s">
        <v>2703</v>
      </c>
      <c r="B438" s="117" t="s">
        <v>880</v>
      </c>
      <c r="C438" s="139" t="s">
        <v>441</v>
      </c>
      <c r="D438" s="60">
        <v>28233.1</v>
      </c>
      <c r="E438" s="60"/>
      <c r="F438" s="60">
        <v>29828.23</v>
      </c>
      <c r="G438" s="60">
        <v>59132.06</v>
      </c>
      <c r="H438" s="60">
        <v>29511.89</v>
      </c>
      <c r="I438" s="60">
        <v>0</v>
      </c>
      <c r="J438" s="60">
        <v>29411.26</v>
      </c>
      <c r="K438" s="60">
        <f>J438</f>
        <v>29411.26</v>
      </c>
      <c r="L438" s="60">
        <f t="shared" ref="L438:O439" si="481">K438</f>
        <v>29411.26</v>
      </c>
      <c r="M438" s="60">
        <f t="shared" si="481"/>
        <v>29411.26</v>
      </c>
      <c r="N438" s="60">
        <f t="shared" si="481"/>
        <v>29411.26</v>
      </c>
      <c r="O438" s="60">
        <f t="shared" si="481"/>
        <v>29411.26</v>
      </c>
      <c r="P438" s="60">
        <f t="shared" ref="P438:P442" si="482">SUM(D438:O438)</f>
        <v>323172.84000000003</v>
      </c>
      <c r="HS438" s="138"/>
      <c r="HT438" s="138"/>
      <c r="HU438" s="138"/>
      <c r="HV438" s="138"/>
      <c r="HW438" s="138"/>
      <c r="HX438" s="138"/>
      <c r="HY438" s="138"/>
      <c r="HZ438" s="138"/>
      <c r="IA438" s="138"/>
      <c r="IB438" s="138"/>
      <c r="IC438" s="138"/>
      <c r="ID438" s="138"/>
      <c r="IE438" s="138"/>
      <c r="IF438" s="138"/>
      <c r="IG438" s="138"/>
      <c r="IH438" s="138"/>
      <c r="II438" s="138"/>
    </row>
    <row r="439" spans="1:243" s="138" customFormat="1">
      <c r="A439" s="97" t="s">
        <v>2707</v>
      </c>
      <c r="B439" s="117" t="s">
        <v>2654</v>
      </c>
      <c r="C439" s="139" t="s">
        <v>2380</v>
      </c>
      <c r="D439" s="60">
        <v>0</v>
      </c>
      <c r="E439" s="60"/>
      <c r="F439" s="60">
        <v>137571.29</v>
      </c>
      <c r="G439" s="60">
        <v>17455.400000000001</v>
      </c>
      <c r="H439" s="60">
        <v>279241.83</v>
      </c>
      <c r="I439" s="60">
        <v>279241.83</v>
      </c>
      <c r="J439" s="60">
        <v>0</v>
      </c>
      <c r="K439" s="60">
        <f>I439</f>
        <v>279241.83</v>
      </c>
      <c r="L439" s="60">
        <f t="shared" si="481"/>
        <v>279241.83</v>
      </c>
      <c r="M439" s="60">
        <f t="shared" si="481"/>
        <v>279241.83</v>
      </c>
      <c r="N439" s="60">
        <f t="shared" si="481"/>
        <v>279241.83</v>
      </c>
      <c r="O439" s="60">
        <f t="shared" si="481"/>
        <v>279241.83</v>
      </c>
      <c r="P439" s="60">
        <f t="shared" si="482"/>
        <v>2109719.5000000005</v>
      </c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  <c r="AB439" s="140"/>
      <c r="AC439" s="140"/>
      <c r="AD439" s="140"/>
      <c r="AE439" s="140"/>
      <c r="AF439" s="140"/>
      <c r="AG439" s="140"/>
      <c r="AH439" s="140"/>
      <c r="AI439" s="140"/>
      <c r="AJ439" s="140"/>
      <c r="AK439" s="140"/>
      <c r="AL439" s="140"/>
      <c r="AM439" s="140"/>
      <c r="AN439" s="140"/>
      <c r="AO439" s="140"/>
      <c r="AP439" s="140"/>
      <c r="AQ439" s="140"/>
      <c r="AR439" s="140"/>
      <c r="AS439" s="140"/>
      <c r="AT439" s="140"/>
      <c r="AU439" s="140"/>
      <c r="AV439" s="140"/>
      <c r="AW439" s="140"/>
      <c r="AX439" s="140"/>
      <c r="AY439" s="140"/>
      <c r="AZ439" s="140"/>
      <c r="BA439" s="140"/>
      <c r="BB439" s="140"/>
      <c r="BC439" s="140"/>
      <c r="BD439" s="140"/>
      <c r="BE439" s="140"/>
      <c r="BF439" s="140"/>
      <c r="BG439" s="140"/>
      <c r="BH439" s="140"/>
      <c r="BI439" s="140"/>
      <c r="BJ439" s="140"/>
      <c r="BK439" s="140"/>
      <c r="BL439" s="140"/>
      <c r="BM439" s="140"/>
      <c r="BN439" s="140"/>
      <c r="BO439" s="140"/>
      <c r="BP439" s="140"/>
      <c r="BQ439" s="140"/>
      <c r="BR439" s="140"/>
      <c r="BS439" s="140"/>
      <c r="BT439" s="140"/>
      <c r="BU439" s="140"/>
      <c r="BV439" s="140"/>
      <c r="BW439" s="140"/>
      <c r="BX439" s="140"/>
      <c r="BY439" s="140"/>
      <c r="BZ439" s="140"/>
      <c r="CA439" s="140"/>
      <c r="CB439" s="140"/>
      <c r="CC439" s="140"/>
      <c r="CD439" s="140"/>
      <c r="CE439" s="140"/>
      <c r="CF439" s="140"/>
      <c r="CG439" s="140"/>
      <c r="CH439" s="140"/>
      <c r="CI439" s="140"/>
      <c r="CJ439" s="140"/>
      <c r="CK439" s="140"/>
      <c r="CL439" s="140"/>
      <c r="CM439" s="140"/>
      <c r="CN439" s="140"/>
      <c r="CO439" s="140"/>
      <c r="CP439" s="140"/>
      <c r="CQ439" s="140"/>
      <c r="CR439" s="140"/>
      <c r="CS439" s="140"/>
      <c r="CT439" s="140"/>
      <c r="CU439" s="140"/>
      <c r="CV439" s="140"/>
      <c r="CW439" s="140"/>
      <c r="CX439" s="140"/>
      <c r="CY439" s="140"/>
      <c r="CZ439" s="140"/>
      <c r="DA439" s="140"/>
      <c r="DB439" s="140"/>
      <c r="DC439" s="140"/>
      <c r="DD439" s="140"/>
      <c r="DE439" s="140"/>
      <c r="DF439" s="140"/>
      <c r="DG439" s="140"/>
      <c r="DH439" s="140"/>
      <c r="DI439" s="140"/>
      <c r="DJ439" s="140"/>
      <c r="DK439" s="140"/>
      <c r="DL439" s="140"/>
      <c r="DM439" s="140"/>
      <c r="DN439" s="140"/>
      <c r="DO439" s="140"/>
      <c r="DP439" s="140"/>
      <c r="DQ439" s="140"/>
      <c r="DR439" s="140"/>
      <c r="DS439" s="140"/>
      <c r="DT439" s="140"/>
      <c r="DU439" s="140"/>
      <c r="DV439" s="140"/>
      <c r="DW439" s="140"/>
      <c r="DX439" s="140"/>
      <c r="DY439" s="140"/>
      <c r="DZ439" s="140"/>
      <c r="EA439" s="140"/>
      <c r="EB439" s="140"/>
      <c r="EC439" s="140"/>
      <c r="ED439" s="140"/>
      <c r="EE439" s="140"/>
      <c r="EF439" s="140"/>
      <c r="EG439" s="140"/>
      <c r="EH439" s="140"/>
      <c r="EI439" s="140"/>
      <c r="EJ439" s="140"/>
      <c r="EK439" s="140"/>
      <c r="EL439" s="140"/>
      <c r="EM439" s="140"/>
      <c r="EN439" s="140"/>
      <c r="EO439" s="140"/>
      <c r="EP439" s="140"/>
      <c r="EQ439" s="140"/>
      <c r="ER439" s="140"/>
      <c r="ES439" s="140"/>
      <c r="ET439" s="140"/>
      <c r="EU439" s="140"/>
      <c r="EV439" s="140"/>
      <c r="EW439" s="140"/>
      <c r="EX439" s="140"/>
      <c r="EY439" s="140"/>
      <c r="EZ439" s="140"/>
      <c r="FA439" s="140"/>
      <c r="FB439" s="140"/>
      <c r="FC439" s="140"/>
      <c r="FD439" s="140"/>
      <c r="FE439" s="140"/>
      <c r="FF439" s="140"/>
      <c r="FG439" s="140"/>
      <c r="FH439" s="140"/>
      <c r="FI439" s="140"/>
      <c r="FJ439" s="140"/>
      <c r="FK439" s="140"/>
      <c r="FL439" s="140"/>
      <c r="FM439" s="140"/>
      <c r="FN439" s="140"/>
      <c r="FO439" s="140"/>
      <c r="FP439" s="140"/>
      <c r="FQ439" s="140"/>
      <c r="FR439" s="140"/>
      <c r="FS439" s="140"/>
      <c r="FT439" s="140"/>
      <c r="FU439" s="140"/>
      <c r="FV439" s="140"/>
      <c r="FW439" s="140"/>
      <c r="FX439" s="140"/>
      <c r="FY439" s="140"/>
      <c r="FZ439" s="140"/>
      <c r="GA439" s="140"/>
      <c r="GB439" s="140"/>
      <c r="GC439" s="140"/>
      <c r="GD439" s="140"/>
      <c r="GE439" s="140"/>
      <c r="GF439" s="140"/>
      <c r="GG439" s="140"/>
      <c r="GH439" s="140"/>
      <c r="GI439" s="140"/>
      <c r="GJ439" s="140"/>
      <c r="GK439" s="140"/>
      <c r="GL439" s="140"/>
      <c r="GM439" s="140"/>
      <c r="GN439" s="140"/>
      <c r="GO439" s="140"/>
      <c r="GP439" s="140"/>
      <c r="GQ439" s="140"/>
      <c r="GR439" s="140"/>
      <c r="GS439" s="140"/>
      <c r="GT439" s="140"/>
      <c r="GU439" s="140"/>
      <c r="GV439" s="140"/>
      <c r="GW439" s="140"/>
      <c r="GX439" s="140"/>
      <c r="GY439" s="140"/>
      <c r="GZ439" s="140"/>
      <c r="HA439" s="140"/>
      <c r="HB439" s="140"/>
      <c r="HC439" s="140"/>
      <c r="HD439" s="140"/>
      <c r="HE439" s="140"/>
      <c r="HF439" s="140"/>
      <c r="HG439" s="140"/>
      <c r="HH439" s="140"/>
      <c r="HI439" s="140"/>
      <c r="HJ439" s="140"/>
      <c r="HK439" s="140"/>
      <c r="HL439" s="140"/>
      <c r="HM439" s="140"/>
      <c r="HN439" s="140"/>
      <c r="HO439" s="140"/>
      <c r="HP439" s="140"/>
      <c r="HQ439" s="140"/>
      <c r="HR439" s="140"/>
    </row>
    <row r="440" spans="1:243" s="138" customFormat="1">
      <c r="A440" s="97" t="s">
        <v>3748</v>
      </c>
      <c r="B440" s="117" t="s">
        <v>3751</v>
      </c>
      <c r="C440" s="139" t="s">
        <v>3745</v>
      </c>
      <c r="D440" s="60"/>
      <c r="E440" s="60"/>
      <c r="F440" s="60"/>
      <c r="G440" s="60"/>
      <c r="H440" s="60">
        <v>11025</v>
      </c>
      <c r="I440" s="60">
        <v>0</v>
      </c>
      <c r="J440" s="60">
        <v>0</v>
      </c>
      <c r="K440" s="60"/>
      <c r="L440" s="60"/>
      <c r="M440" s="60"/>
      <c r="N440" s="60"/>
      <c r="O440" s="60"/>
      <c r="P440" s="60">
        <f t="shared" si="482"/>
        <v>11025</v>
      </c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  <c r="AA440" s="140"/>
      <c r="AB440" s="140"/>
      <c r="AC440" s="140"/>
      <c r="AD440" s="140"/>
      <c r="AE440" s="140"/>
      <c r="AF440" s="140"/>
      <c r="AG440" s="140"/>
      <c r="AH440" s="140"/>
      <c r="AI440" s="140"/>
      <c r="AJ440" s="140"/>
      <c r="AK440" s="140"/>
      <c r="AL440" s="140"/>
      <c r="AM440" s="140"/>
      <c r="AN440" s="140"/>
      <c r="AO440" s="140"/>
      <c r="AP440" s="140"/>
      <c r="AQ440" s="140"/>
      <c r="AR440" s="140"/>
      <c r="AS440" s="140"/>
      <c r="AT440" s="140"/>
      <c r="AU440" s="140"/>
      <c r="AV440" s="140"/>
      <c r="AW440" s="140"/>
      <c r="AX440" s="140"/>
      <c r="AY440" s="140"/>
      <c r="AZ440" s="140"/>
      <c r="BA440" s="140"/>
      <c r="BB440" s="140"/>
      <c r="BC440" s="140"/>
      <c r="BD440" s="140"/>
      <c r="BE440" s="140"/>
      <c r="BF440" s="140"/>
      <c r="BG440" s="140"/>
      <c r="BH440" s="140"/>
      <c r="BI440" s="140"/>
      <c r="BJ440" s="140"/>
      <c r="BK440" s="140"/>
      <c r="BL440" s="140"/>
      <c r="BM440" s="140"/>
      <c r="BN440" s="140"/>
      <c r="BO440" s="140"/>
      <c r="BP440" s="140"/>
      <c r="BQ440" s="140"/>
      <c r="BR440" s="140"/>
      <c r="BS440" s="140"/>
      <c r="BT440" s="140"/>
      <c r="BU440" s="140"/>
      <c r="BV440" s="140"/>
      <c r="BW440" s="140"/>
      <c r="BX440" s="140"/>
      <c r="BY440" s="140"/>
      <c r="BZ440" s="140"/>
      <c r="CA440" s="140"/>
      <c r="CB440" s="140"/>
      <c r="CC440" s="140"/>
      <c r="CD440" s="140"/>
      <c r="CE440" s="140"/>
      <c r="CF440" s="140"/>
      <c r="CG440" s="140"/>
      <c r="CH440" s="140"/>
      <c r="CI440" s="140"/>
      <c r="CJ440" s="140"/>
      <c r="CK440" s="140"/>
      <c r="CL440" s="140"/>
      <c r="CM440" s="140"/>
      <c r="CN440" s="140"/>
      <c r="CO440" s="140"/>
      <c r="CP440" s="140"/>
      <c r="CQ440" s="140"/>
      <c r="CR440" s="140"/>
      <c r="CS440" s="140"/>
      <c r="CT440" s="140"/>
      <c r="CU440" s="140"/>
      <c r="CV440" s="140"/>
      <c r="CW440" s="140"/>
      <c r="CX440" s="140"/>
      <c r="CY440" s="140"/>
      <c r="CZ440" s="140"/>
      <c r="DA440" s="140"/>
      <c r="DB440" s="140"/>
      <c r="DC440" s="140"/>
      <c r="DD440" s="140"/>
      <c r="DE440" s="140"/>
      <c r="DF440" s="140"/>
      <c r="DG440" s="140"/>
      <c r="DH440" s="140"/>
      <c r="DI440" s="140"/>
      <c r="DJ440" s="140"/>
      <c r="DK440" s="140"/>
      <c r="DL440" s="140"/>
      <c r="DM440" s="140"/>
      <c r="DN440" s="140"/>
      <c r="DO440" s="140"/>
      <c r="DP440" s="140"/>
      <c r="DQ440" s="140"/>
      <c r="DR440" s="140"/>
      <c r="DS440" s="140"/>
      <c r="DT440" s="140"/>
      <c r="DU440" s="140"/>
      <c r="DV440" s="140"/>
      <c r="DW440" s="140"/>
      <c r="DX440" s="140"/>
      <c r="DY440" s="140"/>
      <c r="DZ440" s="140"/>
      <c r="EA440" s="140"/>
      <c r="EB440" s="140"/>
      <c r="EC440" s="140"/>
      <c r="ED440" s="140"/>
      <c r="EE440" s="140"/>
      <c r="EF440" s="140"/>
      <c r="EG440" s="140"/>
      <c r="EH440" s="140"/>
      <c r="EI440" s="140"/>
      <c r="EJ440" s="140"/>
      <c r="EK440" s="140"/>
      <c r="EL440" s="140"/>
      <c r="EM440" s="140"/>
      <c r="EN440" s="140"/>
      <c r="EO440" s="140"/>
      <c r="EP440" s="140"/>
      <c r="EQ440" s="140"/>
      <c r="ER440" s="140"/>
      <c r="ES440" s="140"/>
      <c r="ET440" s="140"/>
      <c r="EU440" s="140"/>
      <c r="EV440" s="140"/>
      <c r="EW440" s="140"/>
      <c r="EX440" s="140"/>
      <c r="EY440" s="140"/>
      <c r="EZ440" s="140"/>
      <c r="FA440" s="140"/>
      <c r="FB440" s="140"/>
      <c r="FC440" s="140"/>
      <c r="FD440" s="140"/>
      <c r="FE440" s="140"/>
      <c r="FF440" s="140"/>
      <c r="FG440" s="140"/>
      <c r="FH440" s="140"/>
      <c r="FI440" s="140"/>
      <c r="FJ440" s="140"/>
      <c r="FK440" s="140"/>
      <c r="FL440" s="140"/>
      <c r="FM440" s="140"/>
      <c r="FN440" s="140"/>
      <c r="FO440" s="140"/>
      <c r="FP440" s="140"/>
      <c r="FQ440" s="140"/>
      <c r="FR440" s="140"/>
      <c r="FS440" s="140"/>
      <c r="FT440" s="140"/>
      <c r="FU440" s="140"/>
      <c r="FV440" s="140"/>
      <c r="FW440" s="140"/>
      <c r="FX440" s="140"/>
      <c r="FY440" s="140"/>
      <c r="FZ440" s="140"/>
      <c r="GA440" s="140"/>
      <c r="GB440" s="140"/>
      <c r="GC440" s="140"/>
      <c r="GD440" s="140"/>
      <c r="GE440" s="140"/>
      <c r="GF440" s="140"/>
      <c r="GG440" s="140"/>
      <c r="GH440" s="140"/>
      <c r="GI440" s="140"/>
      <c r="GJ440" s="140"/>
      <c r="GK440" s="140"/>
      <c r="GL440" s="140"/>
      <c r="GM440" s="140"/>
      <c r="GN440" s="140"/>
      <c r="GO440" s="140"/>
      <c r="GP440" s="140"/>
      <c r="GQ440" s="140"/>
      <c r="GR440" s="140"/>
      <c r="GS440" s="140"/>
      <c r="GT440" s="140"/>
      <c r="GU440" s="140"/>
      <c r="GV440" s="140"/>
      <c r="GW440" s="140"/>
      <c r="GX440" s="140"/>
      <c r="GY440" s="140"/>
      <c r="GZ440" s="140"/>
      <c r="HA440" s="140"/>
      <c r="HB440" s="140"/>
      <c r="HC440" s="140"/>
      <c r="HD440" s="140"/>
      <c r="HE440" s="140"/>
      <c r="HF440" s="140"/>
      <c r="HG440" s="140"/>
      <c r="HH440" s="140"/>
      <c r="HI440" s="140"/>
      <c r="HJ440" s="140"/>
      <c r="HK440" s="140"/>
      <c r="HL440" s="140"/>
      <c r="HM440" s="140"/>
      <c r="HN440" s="140"/>
      <c r="HO440" s="140"/>
      <c r="HP440" s="140"/>
      <c r="HQ440" s="140"/>
      <c r="HR440" s="140"/>
    </row>
    <row r="441" spans="1:243" s="138" customFormat="1">
      <c r="A441" s="97" t="s">
        <v>3749</v>
      </c>
      <c r="B441" s="117" t="s">
        <v>3752</v>
      </c>
      <c r="C441" s="139" t="s">
        <v>3746</v>
      </c>
      <c r="D441" s="60"/>
      <c r="E441" s="60"/>
      <c r="F441" s="60"/>
      <c r="G441" s="60"/>
      <c r="H441" s="60">
        <v>90045</v>
      </c>
      <c r="I441" s="60">
        <v>0</v>
      </c>
      <c r="J441" s="60">
        <v>142485</v>
      </c>
      <c r="K441" s="60"/>
      <c r="L441" s="60"/>
      <c r="M441" s="60"/>
      <c r="N441" s="60"/>
      <c r="O441" s="60"/>
      <c r="P441" s="60">
        <f t="shared" si="482"/>
        <v>232530</v>
      </c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  <c r="AA441" s="140"/>
      <c r="AB441" s="140"/>
      <c r="AC441" s="140"/>
      <c r="AD441" s="140"/>
      <c r="AE441" s="140"/>
      <c r="AF441" s="140"/>
      <c r="AG441" s="140"/>
      <c r="AH441" s="140"/>
      <c r="AI441" s="140"/>
      <c r="AJ441" s="140"/>
      <c r="AK441" s="140"/>
      <c r="AL441" s="140"/>
      <c r="AM441" s="140"/>
      <c r="AN441" s="140"/>
      <c r="AO441" s="140"/>
      <c r="AP441" s="140"/>
      <c r="AQ441" s="140"/>
      <c r="AR441" s="140"/>
      <c r="AS441" s="140"/>
      <c r="AT441" s="140"/>
      <c r="AU441" s="140"/>
      <c r="AV441" s="140"/>
      <c r="AW441" s="140"/>
      <c r="AX441" s="140"/>
      <c r="AY441" s="140"/>
      <c r="AZ441" s="140"/>
      <c r="BA441" s="140"/>
      <c r="BB441" s="140"/>
      <c r="BC441" s="140"/>
      <c r="BD441" s="140"/>
      <c r="BE441" s="140"/>
      <c r="BF441" s="140"/>
      <c r="BG441" s="140"/>
      <c r="BH441" s="140"/>
      <c r="BI441" s="140"/>
      <c r="BJ441" s="140"/>
      <c r="BK441" s="140"/>
      <c r="BL441" s="140"/>
      <c r="BM441" s="140"/>
      <c r="BN441" s="140"/>
      <c r="BO441" s="140"/>
      <c r="BP441" s="140"/>
      <c r="BQ441" s="140"/>
      <c r="BR441" s="140"/>
      <c r="BS441" s="140"/>
      <c r="BT441" s="140"/>
      <c r="BU441" s="140"/>
      <c r="BV441" s="140"/>
      <c r="BW441" s="140"/>
      <c r="BX441" s="140"/>
      <c r="BY441" s="140"/>
      <c r="BZ441" s="140"/>
      <c r="CA441" s="140"/>
      <c r="CB441" s="140"/>
      <c r="CC441" s="140"/>
      <c r="CD441" s="140"/>
      <c r="CE441" s="140"/>
      <c r="CF441" s="140"/>
      <c r="CG441" s="140"/>
      <c r="CH441" s="140"/>
      <c r="CI441" s="140"/>
      <c r="CJ441" s="140"/>
      <c r="CK441" s="140"/>
      <c r="CL441" s="140"/>
      <c r="CM441" s="140"/>
      <c r="CN441" s="140"/>
      <c r="CO441" s="140"/>
      <c r="CP441" s="140"/>
      <c r="CQ441" s="140"/>
      <c r="CR441" s="140"/>
      <c r="CS441" s="140"/>
      <c r="CT441" s="140"/>
      <c r="CU441" s="140"/>
      <c r="CV441" s="140"/>
      <c r="CW441" s="140"/>
      <c r="CX441" s="140"/>
      <c r="CY441" s="140"/>
      <c r="CZ441" s="140"/>
      <c r="DA441" s="140"/>
      <c r="DB441" s="140"/>
      <c r="DC441" s="140"/>
      <c r="DD441" s="140"/>
      <c r="DE441" s="140"/>
      <c r="DF441" s="140"/>
      <c r="DG441" s="140"/>
      <c r="DH441" s="140"/>
      <c r="DI441" s="140"/>
      <c r="DJ441" s="140"/>
      <c r="DK441" s="140"/>
      <c r="DL441" s="140"/>
      <c r="DM441" s="140"/>
      <c r="DN441" s="140"/>
      <c r="DO441" s="140"/>
      <c r="DP441" s="140"/>
      <c r="DQ441" s="140"/>
      <c r="DR441" s="140"/>
      <c r="DS441" s="140"/>
      <c r="DT441" s="140"/>
      <c r="DU441" s="140"/>
      <c r="DV441" s="140"/>
      <c r="DW441" s="140"/>
      <c r="DX441" s="140"/>
      <c r="DY441" s="140"/>
      <c r="DZ441" s="140"/>
      <c r="EA441" s="140"/>
      <c r="EB441" s="140"/>
      <c r="EC441" s="140"/>
      <c r="ED441" s="140"/>
      <c r="EE441" s="140"/>
      <c r="EF441" s="140"/>
      <c r="EG441" s="140"/>
      <c r="EH441" s="140"/>
      <c r="EI441" s="140"/>
      <c r="EJ441" s="140"/>
      <c r="EK441" s="140"/>
      <c r="EL441" s="140"/>
      <c r="EM441" s="140"/>
      <c r="EN441" s="140"/>
      <c r="EO441" s="140"/>
      <c r="EP441" s="140"/>
      <c r="EQ441" s="140"/>
      <c r="ER441" s="140"/>
      <c r="ES441" s="140"/>
      <c r="ET441" s="140"/>
      <c r="EU441" s="140"/>
      <c r="EV441" s="140"/>
      <c r="EW441" s="140"/>
      <c r="EX441" s="140"/>
      <c r="EY441" s="140"/>
      <c r="EZ441" s="140"/>
      <c r="FA441" s="140"/>
      <c r="FB441" s="140"/>
      <c r="FC441" s="140"/>
      <c r="FD441" s="140"/>
      <c r="FE441" s="140"/>
      <c r="FF441" s="140"/>
      <c r="FG441" s="140"/>
      <c r="FH441" s="140"/>
      <c r="FI441" s="140"/>
      <c r="FJ441" s="140"/>
      <c r="FK441" s="140"/>
      <c r="FL441" s="140"/>
      <c r="FM441" s="140"/>
      <c r="FN441" s="140"/>
      <c r="FO441" s="140"/>
      <c r="FP441" s="140"/>
      <c r="FQ441" s="140"/>
      <c r="FR441" s="140"/>
      <c r="FS441" s="140"/>
      <c r="FT441" s="140"/>
      <c r="FU441" s="140"/>
      <c r="FV441" s="140"/>
      <c r="FW441" s="140"/>
      <c r="FX441" s="140"/>
      <c r="FY441" s="140"/>
      <c r="FZ441" s="140"/>
      <c r="GA441" s="140"/>
      <c r="GB441" s="140"/>
      <c r="GC441" s="140"/>
      <c r="GD441" s="140"/>
      <c r="GE441" s="140"/>
      <c r="GF441" s="140"/>
      <c r="GG441" s="140"/>
      <c r="GH441" s="140"/>
      <c r="GI441" s="140"/>
      <c r="GJ441" s="140"/>
      <c r="GK441" s="140"/>
      <c r="GL441" s="140"/>
      <c r="GM441" s="140"/>
      <c r="GN441" s="140"/>
      <c r="GO441" s="140"/>
      <c r="GP441" s="140"/>
      <c r="GQ441" s="140"/>
      <c r="GR441" s="140"/>
      <c r="GS441" s="140"/>
      <c r="GT441" s="140"/>
      <c r="GU441" s="140"/>
      <c r="GV441" s="140"/>
      <c r="GW441" s="140"/>
      <c r="GX441" s="140"/>
      <c r="GY441" s="140"/>
      <c r="GZ441" s="140"/>
      <c r="HA441" s="140"/>
      <c r="HB441" s="140"/>
      <c r="HC441" s="140"/>
      <c r="HD441" s="140"/>
      <c r="HE441" s="140"/>
      <c r="HF441" s="140"/>
      <c r="HG441" s="140"/>
      <c r="HH441" s="140"/>
      <c r="HI441" s="140"/>
      <c r="HJ441" s="140"/>
      <c r="HK441" s="140"/>
      <c r="HL441" s="140"/>
      <c r="HM441" s="140"/>
      <c r="HN441" s="140"/>
      <c r="HO441" s="140"/>
      <c r="HP441" s="140"/>
      <c r="HQ441" s="140"/>
      <c r="HR441" s="140"/>
    </row>
    <row r="442" spans="1:243" s="138" customFormat="1">
      <c r="A442" s="97" t="s">
        <v>3750</v>
      </c>
      <c r="B442" s="117" t="s">
        <v>3753</v>
      </c>
      <c r="C442" s="139" t="s">
        <v>3747</v>
      </c>
      <c r="D442" s="60"/>
      <c r="E442" s="60"/>
      <c r="F442" s="60"/>
      <c r="G442" s="60"/>
      <c r="H442" s="60">
        <v>120000</v>
      </c>
      <c r="I442" s="60">
        <v>0</v>
      </c>
      <c r="J442" s="60">
        <v>1224000</v>
      </c>
      <c r="K442" s="60"/>
      <c r="L442" s="60"/>
      <c r="M442" s="60"/>
      <c r="N442" s="60"/>
      <c r="O442" s="60"/>
      <c r="P442" s="60">
        <f t="shared" si="482"/>
        <v>1344000</v>
      </c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  <c r="AB442" s="140"/>
      <c r="AC442" s="140"/>
      <c r="AD442" s="140"/>
      <c r="AE442" s="140"/>
      <c r="AF442" s="140"/>
      <c r="AG442" s="140"/>
      <c r="AH442" s="140"/>
      <c r="AI442" s="140"/>
      <c r="AJ442" s="140"/>
      <c r="AK442" s="140"/>
      <c r="AL442" s="140"/>
      <c r="AM442" s="140"/>
      <c r="AN442" s="140"/>
      <c r="AO442" s="140"/>
      <c r="AP442" s="140"/>
      <c r="AQ442" s="140"/>
      <c r="AR442" s="140"/>
      <c r="AS442" s="140"/>
      <c r="AT442" s="140"/>
      <c r="AU442" s="140"/>
      <c r="AV442" s="140"/>
      <c r="AW442" s="140"/>
      <c r="AX442" s="140"/>
      <c r="AY442" s="140"/>
      <c r="AZ442" s="140"/>
      <c r="BA442" s="140"/>
      <c r="BB442" s="140"/>
      <c r="BC442" s="140"/>
      <c r="BD442" s="140"/>
      <c r="BE442" s="140"/>
      <c r="BF442" s="140"/>
      <c r="BG442" s="140"/>
      <c r="BH442" s="140"/>
      <c r="BI442" s="140"/>
      <c r="BJ442" s="140"/>
      <c r="BK442" s="140"/>
      <c r="BL442" s="140"/>
      <c r="BM442" s="140"/>
      <c r="BN442" s="140"/>
      <c r="BO442" s="140"/>
      <c r="BP442" s="140"/>
      <c r="BQ442" s="140"/>
      <c r="BR442" s="140"/>
      <c r="BS442" s="140"/>
      <c r="BT442" s="140"/>
      <c r="BU442" s="140"/>
      <c r="BV442" s="140"/>
      <c r="BW442" s="140"/>
      <c r="BX442" s="140"/>
      <c r="BY442" s="140"/>
      <c r="BZ442" s="140"/>
      <c r="CA442" s="140"/>
      <c r="CB442" s="140"/>
      <c r="CC442" s="140"/>
      <c r="CD442" s="140"/>
      <c r="CE442" s="140"/>
      <c r="CF442" s="140"/>
      <c r="CG442" s="140"/>
      <c r="CH442" s="140"/>
      <c r="CI442" s="140"/>
      <c r="CJ442" s="140"/>
      <c r="CK442" s="140"/>
      <c r="CL442" s="140"/>
      <c r="CM442" s="140"/>
      <c r="CN442" s="140"/>
      <c r="CO442" s="140"/>
      <c r="CP442" s="140"/>
      <c r="CQ442" s="140"/>
      <c r="CR442" s="140"/>
      <c r="CS442" s="140"/>
      <c r="CT442" s="140"/>
      <c r="CU442" s="140"/>
      <c r="CV442" s="140"/>
      <c r="CW442" s="140"/>
      <c r="CX442" s="140"/>
      <c r="CY442" s="140"/>
      <c r="CZ442" s="140"/>
      <c r="DA442" s="140"/>
      <c r="DB442" s="140"/>
      <c r="DC442" s="140"/>
      <c r="DD442" s="140"/>
      <c r="DE442" s="140"/>
      <c r="DF442" s="140"/>
      <c r="DG442" s="140"/>
      <c r="DH442" s="140"/>
      <c r="DI442" s="140"/>
      <c r="DJ442" s="140"/>
      <c r="DK442" s="140"/>
      <c r="DL442" s="140"/>
      <c r="DM442" s="140"/>
      <c r="DN442" s="140"/>
      <c r="DO442" s="140"/>
      <c r="DP442" s="140"/>
      <c r="DQ442" s="140"/>
      <c r="DR442" s="140"/>
      <c r="DS442" s="140"/>
      <c r="DT442" s="140"/>
      <c r="DU442" s="140"/>
      <c r="DV442" s="140"/>
      <c r="DW442" s="140"/>
      <c r="DX442" s="140"/>
      <c r="DY442" s="140"/>
      <c r="DZ442" s="140"/>
      <c r="EA442" s="140"/>
      <c r="EB442" s="140"/>
      <c r="EC442" s="140"/>
      <c r="ED442" s="140"/>
      <c r="EE442" s="140"/>
      <c r="EF442" s="140"/>
      <c r="EG442" s="140"/>
      <c r="EH442" s="140"/>
      <c r="EI442" s="140"/>
      <c r="EJ442" s="140"/>
      <c r="EK442" s="140"/>
      <c r="EL442" s="140"/>
      <c r="EM442" s="140"/>
      <c r="EN442" s="140"/>
      <c r="EO442" s="140"/>
      <c r="EP442" s="140"/>
      <c r="EQ442" s="140"/>
      <c r="ER442" s="140"/>
      <c r="ES442" s="140"/>
      <c r="ET442" s="140"/>
      <c r="EU442" s="140"/>
      <c r="EV442" s="140"/>
      <c r="EW442" s="140"/>
      <c r="EX442" s="140"/>
      <c r="EY442" s="140"/>
      <c r="EZ442" s="140"/>
      <c r="FA442" s="140"/>
      <c r="FB442" s="140"/>
      <c r="FC442" s="140"/>
      <c r="FD442" s="140"/>
      <c r="FE442" s="140"/>
      <c r="FF442" s="140"/>
      <c r="FG442" s="140"/>
      <c r="FH442" s="140"/>
      <c r="FI442" s="140"/>
      <c r="FJ442" s="140"/>
      <c r="FK442" s="140"/>
      <c r="FL442" s="140"/>
      <c r="FM442" s="140"/>
      <c r="FN442" s="140"/>
      <c r="FO442" s="140"/>
      <c r="FP442" s="140"/>
      <c r="FQ442" s="140"/>
      <c r="FR442" s="140"/>
      <c r="FS442" s="140"/>
      <c r="FT442" s="140"/>
      <c r="FU442" s="140"/>
      <c r="FV442" s="140"/>
      <c r="FW442" s="140"/>
      <c r="FX442" s="140"/>
      <c r="FY442" s="140"/>
      <c r="FZ442" s="140"/>
      <c r="GA442" s="140"/>
      <c r="GB442" s="140"/>
      <c r="GC442" s="140"/>
      <c r="GD442" s="140"/>
      <c r="GE442" s="140"/>
      <c r="GF442" s="140"/>
      <c r="GG442" s="140"/>
      <c r="GH442" s="140"/>
      <c r="GI442" s="140"/>
      <c r="GJ442" s="140"/>
      <c r="GK442" s="140"/>
      <c r="GL442" s="140"/>
      <c r="GM442" s="140"/>
      <c r="GN442" s="140"/>
      <c r="GO442" s="140"/>
      <c r="GP442" s="140"/>
      <c r="GQ442" s="140"/>
      <c r="GR442" s="140"/>
      <c r="GS442" s="140"/>
      <c r="GT442" s="140"/>
      <c r="GU442" s="140"/>
      <c r="GV442" s="140"/>
      <c r="GW442" s="140"/>
      <c r="GX442" s="140"/>
      <c r="GY442" s="140"/>
      <c r="GZ442" s="140"/>
      <c r="HA442" s="140"/>
      <c r="HB442" s="140"/>
      <c r="HC442" s="140"/>
      <c r="HD442" s="140"/>
      <c r="HE442" s="140"/>
      <c r="HF442" s="140"/>
      <c r="HG442" s="140"/>
      <c r="HH442" s="140"/>
      <c r="HI442" s="140"/>
      <c r="HJ442" s="140"/>
      <c r="HK442" s="140"/>
      <c r="HL442" s="140"/>
      <c r="HM442" s="140"/>
      <c r="HN442" s="140"/>
      <c r="HO442" s="140"/>
      <c r="HP442" s="140"/>
      <c r="HQ442" s="140"/>
      <c r="HR442" s="140"/>
    </row>
    <row r="443" spans="1:243">
      <c r="A443" s="99" t="s">
        <v>2708</v>
      </c>
      <c r="B443" s="116" t="s">
        <v>2709</v>
      </c>
      <c r="C443" s="136"/>
      <c r="D443" s="58">
        <f t="shared" ref="D443:P444" si="483">D444</f>
        <v>14885.66</v>
      </c>
      <c r="E443" s="58">
        <f t="shared" si="483"/>
        <v>11855.38</v>
      </c>
      <c r="F443" s="58">
        <f t="shared" si="483"/>
        <v>13470.06</v>
      </c>
      <c r="G443" s="58">
        <f t="shared" si="483"/>
        <v>377153.52</v>
      </c>
      <c r="H443" s="58">
        <f t="shared" si="483"/>
        <v>344991.88</v>
      </c>
      <c r="I443" s="58">
        <f t="shared" si="483"/>
        <v>10879911.380000001</v>
      </c>
      <c r="J443" s="58">
        <f t="shared" si="483"/>
        <v>10339011.84</v>
      </c>
      <c r="K443" s="58">
        <f t="shared" si="483"/>
        <v>22131205.349375002</v>
      </c>
      <c r="L443" s="58">
        <f t="shared" si="483"/>
        <v>22116115.394375</v>
      </c>
      <c r="M443" s="58">
        <f t="shared" si="483"/>
        <v>22101194.816875</v>
      </c>
      <c r="N443" s="58">
        <f t="shared" si="483"/>
        <v>22086189.550625</v>
      </c>
      <c r="O443" s="58">
        <f t="shared" si="483"/>
        <v>22071226.62875</v>
      </c>
      <c r="P443" s="58">
        <f t="shared" si="483"/>
        <v>22056242.5346875</v>
      </c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106"/>
      <c r="AJ443" s="106"/>
      <c r="AK443" s="106"/>
      <c r="AL443" s="106"/>
      <c r="AM443" s="106"/>
      <c r="AN443" s="106"/>
      <c r="AO443" s="106"/>
      <c r="AP443" s="106"/>
      <c r="AQ443" s="106"/>
      <c r="AR443" s="106"/>
      <c r="AS443" s="106"/>
      <c r="AT443" s="106"/>
      <c r="AU443" s="106"/>
      <c r="AV443" s="106"/>
      <c r="AW443" s="106"/>
      <c r="AX443" s="106"/>
      <c r="AY443" s="106"/>
      <c r="AZ443" s="106"/>
      <c r="BA443" s="106"/>
      <c r="BB443" s="106"/>
      <c r="BC443" s="106"/>
      <c r="BD443" s="106"/>
      <c r="BE443" s="106"/>
      <c r="BF443" s="106"/>
      <c r="BG443" s="106"/>
      <c r="BH443" s="106"/>
      <c r="BI443" s="106"/>
      <c r="BJ443" s="106"/>
      <c r="BK443" s="106"/>
      <c r="BL443" s="106"/>
      <c r="BM443" s="106"/>
      <c r="BN443" s="106"/>
      <c r="BO443" s="106"/>
      <c r="BP443" s="106"/>
      <c r="BQ443" s="106"/>
      <c r="BR443" s="106"/>
      <c r="BS443" s="106"/>
      <c r="BT443" s="106"/>
      <c r="BU443" s="106"/>
      <c r="BV443" s="106"/>
      <c r="BW443" s="106"/>
      <c r="BX443" s="106"/>
      <c r="BY443" s="106"/>
      <c r="BZ443" s="106"/>
      <c r="CA443" s="106"/>
      <c r="CB443" s="106"/>
      <c r="CC443" s="106"/>
      <c r="CD443" s="106"/>
      <c r="CE443" s="106"/>
      <c r="CF443" s="106"/>
      <c r="CG443" s="106"/>
      <c r="CH443" s="106"/>
      <c r="CI443" s="106"/>
      <c r="CJ443" s="106"/>
      <c r="CK443" s="106"/>
      <c r="CL443" s="106"/>
      <c r="CM443" s="106"/>
      <c r="CN443" s="106"/>
      <c r="CO443" s="106"/>
      <c r="CP443" s="106"/>
      <c r="CQ443" s="106"/>
      <c r="CR443" s="106"/>
      <c r="CS443" s="106"/>
      <c r="CT443" s="106"/>
      <c r="CU443" s="106"/>
      <c r="CV443" s="106"/>
      <c r="CW443" s="106"/>
      <c r="CX443" s="106"/>
      <c r="CY443" s="106"/>
      <c r="CZ443" s="106"/>
      <c r="DA443" s="106"/>
      <c r="DB443" s="106"/>
      <c r="DC443" s="106"/>
      <c r="DD443" s="106"/>
      <c r="DE443" s="106"/>
      <c r="DF443" s="106"/>
      <c r="DG443" s="106"/>
      <c r="DH443" s="106"/>
      <c r="DI443" s="106"/>
      <c r="DJ443" s="106"/>
      <c r="DK443" s="106"/>
      <c r="DL443" s="106"/>
      <c r="DM443" s="106"/>
      <c r="DN443" s="106"/>
      <c r="DO443" s="106"/>
      <c r="DP443" s="106"/>
      <c r="DQ443" s="106"/>
      <c r="DR443" s="106"/>
      <c r="DS443" s="106"/>
      <c r="DT443" s="106"/>
      <c r="DU443" s="106"/>
      <c r="DV443" s="106"/>
      <c r="DW443" s="106"/>
      <c r="DX443" s="106"/>
      <c r="DY443" s="106"/>
      <c r="DZ443" s="106"/>
      <c r="EA443" s="106"/>
      <c r="EB443" s="106"/>
      <c r="EC443" s="106"/>
      <c r="ED443" s="106"/>
      <c r="EE443" s="106"/>
      <c r="EF443" s="106"/>
      <c r="EG443" s="106"/>
      <c r="EH443" s="106"/>
      <c r="EI443" s="106"/>
      <c r="EJ443" s="106"/>
      <c r="EK443" s="106"/>
      <c r="EL443" s="106"/>
      <c r="EM443" s="106"/>
      <c r="EN443" s="106"/>
      <c r="EO443" s="106"/>
      <c r="EP443" s="106"/>
      <c r="EQ443" s="106"/>
      <c r="ER443" s="106"/>
      <c r="ES443" s="106"/>
      <c r="ET443" s="106"/>
      <c r="EU443" s="106"/>
      <c r="EV443" s="106"/>
      <c r="EW443" s="106"/>
      <c r="EX443" s="106"/>
      <c r="EY443" s="106"/>
      <c r="EZ443" s="106"/>
      <c r="FA443" s="106"/>
      <c r="FB443" s="106"/>
      <c r="FC443" s="106"/>
      <c r="FD443" s="106"/>
      <c r="FE443" s="106"/>
      <c r="FF443" s="106"/>
      <c r="FG443" s="106"/>
      <c r="FH443" s="106"/>
      <c r="FI443" s="106"/>
      <c r="FJ443" s="106"/>
      <c r="FK443" s="106"/>
      <c r="FL443" s="106"/>
      <c r="FM443" s="106"/>
      <c r="FN443" s="106"/>
      <c r="FO443" s="106"/>
      <c r="FP443" s="106"/>
      <c r="FQ443" s="106"/>
      <c r="FR443" s="106"/>
      <c r="FS443" s="106"/>
      <c r="FT443" s="106"/>
      <c r="FU443" s="106"/>
      <c r="FV443" s="106"/>
      <c r="FW443" s="106"/>
      <c r="FX443" s="106"/>
      <c r="FY443" s="106"/>
      <c r="FZ443" s="106"/>
      <c r="GA443" s="106"/>
      <c r="GB443" s="106"/>
      <c r="GC443" s="106"/>
      <c r="GD443" s="106"/>
      <c r="GE443" s="106"/>
      <c r="GF443" s="106"/>
      <c r="GG443" s="106"/>
      <c r="GH443" s="106"/>
      <c r="GI443" s="106"/>
      <c r="GJ443" s="106"/>
      <c r="GK443" s="106"/>
      <c r="GL443" s="106"/>
      <c r="GM443" s="106"/>
      <c r="GN443" s="106"/>
      <c r="GO443" s="106"/>
      <c r="GP443" s="106"/>
      <c r="GQ443" s="106"/>
      <c r="GR443" s="106"/>
      <c r="GS443" s="106"/>
      <c r="GT443" s="106"/>
      <c r="GU443" s="106"/>
      <c r="GV443" s="106"/>
      <c r="GW443" s="106"/>
      <c r="GX443" s="106"/>
      <c r="GY443" s="106"/>
      <c r="GZ443" s="106"/>
      <c r="HA443" s="106"/>
      <c r="HB443" s="106"/>
      <c r="HC443" s="106"/>
      <c r="HD443" s="106"/>
      <c r="HE443" s="106"/>
      <c r="HF443" s="106"/>
      <c r="HG443" s="106"/>
      <c r="HH443" s="106"/>
      <c r="HI443" s="106"/>
      <c r="HJ443" s="106"/>
      <c r="HK443" s="106"/>
      <c r="HL443" s="106"/>
      <c r="HM443" s="106"/>
      <c r="HN443" s="106"/>
      <c r="HO443" s="106"/>
      <c r="HP443" s="106"/>
      <c r="HQ443" s="106"/>
      <c r="HR443" s="106"/>
    </row>
    <row r="444" spans="1:243">
      <c r="A444" s="99" t="s">
        <v>2710</v>
      </c>
      <c r="B444" s="116" t="s">
        <v>2709</v>
      </c>
      <c r="C444" s="136"/>
      <c r="D444" s="58">
        <f t="shared" si="483"/>
        <v>14885.66</v>
      </c>
      <c r="E444" s="58">
        <f t="shared" si="483"/>
        <v>11855.38</v>
      </c>
      <c r="F444" s="58">
        <f t="shared" si="483"/>
        <v>13470.06</v>
      </c>
      <c r="G444" s="58">
        <f t="shared" si="483"/>
        <v>377153.52</v>
      </c>
      <c r="H444" s="58">
        <f t="shared" si="483"/>
        <v>344991.88</v>
      </c>
      <c r="I444" s="58">
        <f t="shared" si="483"/>
        <v>10879911.380000001</v>
      </c>
      <c r="J444" s="58">
        <f t="shared" si="483"/>
        <v>10339011.84</v>
      </c>
      <c r="K444" s="58">
        <f t="shared" si="483"/>
        <v>22131205.349375002</v>
      </c>
      <c r="L444" s="58">
        <f t="shared" si="483"/>
        <v>22116115.394375</v>
      </c>
      <c r="M444" s="58">
        <f t="shared" si="483"/>
        <v>22101194.816875</v>
      </c>
      <c r="N444" s="58">
        <f t="shared" si="483"/>
        <v>22086189.550625</v>
      </c>
      <c r="O444" s="58">
        <f t="shared" si="483"/>
        <v>22071226.62875</v>
      </c>
      <c r="P444" s="58">
        <f t="shared" si="483"/>
        <v>22056242.5346875</v>
      </c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106"/>
      <c r="AJ444" s="106"/>
      <c r="AK444" s="106"/>
      <c r="AL444" s="106"/>
      <c r="AM444" s="106"/>
      <c r="AN444" s="106"/>
      <c r="AO444" s="106"/>
      <c r="AP444" s="106"/>
      <c r="AQ444" s="106"/>
      <c r="AR444" s="106"/>
      <c r="AS444" s="106"/>
      <c r="AT444" s="106"/>
      <c r="AU444" s="106"/>
      <c r="AV444" s="106"/>
      <c r="AW444" s="106"/>
      <c r="AX444" s="106"/>
      <c r="AY444" s="106"/>
      <c r="AZ444" s="106"/>
      <c r="BA444" s="106"/>
      <c r="BB444" s="106"/>
      <c r="BC444" s="106"/>
      <c r="BD444" s="106"/>
      <c r="BE444" s="106"/>
      <c r="BF444" s="106"/>
      <c r="BG444" s="106"/>
      <c r="BH444" s="106"/>
      <c r="BI444" s="106"/>
      <c r="BJ444" s="106"/>
      <c r="BK444" s="106"/>
      <c r="BL444" s="106"/>
      <c r="BM444" s="106"/>
      <c r="BN444" s="106"/>
      <c r="BO444" s="106"/>
      <c r="BP444" s="106"/>
      <c r="BQ444" s="106"/>
      <c r="BR444" s="106"/>
      <c r="BS444" s="106"/>
      <c r="BT444" s="106"/>
      <c r="BU444" s="106"/>
      <c r="BV444" s="106"/>
      <c r="BW444" s="106"/>
      <c r="BX444" s="106"/>
      <c r="BY444" s="106"/>
      <c r="BZ444" s="106"/>
      <c r="CA444" s="106"/>
      <c r="CB444" s="106"/>
      <c r="CC444" s="106"/>
      <c r="CD444" s="106"/>
      <c r="CE444" s="106"/>
      <c r="CF444" s="106"/>
      <c r="CG444" s="106"/>
      <c r="CH444" s="106"/>
      <c r="CI444" s="106"/>
      <c r="CJ444" s="106"/>
      <c r="CK444" s="106"/>
      <c r="CL444" s="106"/>
      <c r="CM444" s="106"/>
      <c r="CN444" s="106"/>
      <c r="CO444" s="106"/>
      <c r="CP444" s="106"/>
      <c r="CQ444" s="106"/>
      <c r="CR444" s="106"/>
      <c r="CS444" s="106"/>
      <c r="CT444" s="106"/>
      <c r="CU444" s="106"/>
      <c r="CV444" s="106"/>
      <c r="CW444" s="106"/>
      <c r="CX444" s="106"/>
      <c r="CY444" s="106"/>
      <c r="CZ444" s="106"/>
      <c r="DA444" s="106"/>
      <c r="DB444" s="106"/>
      <c r="DC444" s="106"/>
      <c r="DD444" s="106"/>
      <c r="DE444" s="106"/>
      <c r="DF444" s="106"/>
      <c r="DG444" s="106"/>
      <c r="DH444" s="106"/>
      <c r="DI444" s="106"/>
      <c r="DJ444" s="106"/>
      <c r="DK444" s="106"/>
      <c r="DL444" s="106"/>
      <c r="DM444" s="106"/>
      <c r="DN444" s="106"/>
      <c r="DO444" s="106"/>
      <c r="DP444" s="106"/>
      <c r="DQ444" s="106"/>
      <c r="DR444" s="106"/>
      <c r="DS444" s="106"/>
      <c r="DT444" s="106"/>
      <c r="DU444" s="106"/>
      <c r="DV444" s="106"/>
      <c r="DW444" s="106"/>
      <c r="DX444" s="106"/>
      <c r="DY444" s="106"/>
      <c r="DZ444" s="106"/>
      <c r="EA444" s="106"/>
      <c r="EB444" s="106"/>
      <c r="EC444" s="106"/>
      <c r="ED444" s="106"/>
      <c r="EE444" s="106"/>
      <c r="EF444" s="106"/>
      <c r="EG444" s="106"/>
      <c r="EH444" s="106"/>
      <c r="EI444" s="106"/>
      <c r="EJ444" s="106"/>
      <c r="EK444" s="106"/>
      <c r="EL444" s="106"/>
      <c r="EM444" s="106"/>
      <c r="EN444" s="106"/>
      <c r="EO444" s="106"/>
      <c r="EP444" s="106"/>
      <c r="EQ444" s="106"/>
      <c r="ER444" s="106"/>
      <c r="ES444" s="106"/>
      <c r="ET444" s="106"/>
      <c r="EU444" s="106"/>
      <c r="EV444" s="106"/>
      <c r="EW444" s="106"/>
      <c r="EX444" s="106"/>
      <c r="EY444" s="106"/>
      <c r="EZ444" s="106"/>
      <c r="FA444" s="106"/>
      <c r="FB444" s="106"/>
      <c r="FC444" s="106"/>
      <c r="FD444" s="106"/>
      <c r="FE444" s="106"/>
      <c r="FF444" s="106"/>
      <c r="FG444" s="106"/>
      <c r="FH444" s="106"/>
      <c r="FI444" s="106"/>
      <c r="FJ444" s="106"/>
      <c r="FK444" s="106"/>
      <c r="FL444" s="106"/>
      <c r="FM444" s="106"/>
      <c r="FN444" s="106"/>
      <c r="FO444" s="106"/>
      <c r="FP444" s="106"/>
      <c r="FQ444" s="106"/>
      <c r="FR444" s="106"/>
      <c r="FS444" s="106"/>
      <c r="FT444" s="106"/>
      <c r="FU444" s="106"/>
      <c r="FV444" s="106"/>
      <c r="FW444" s="106"/>
      <c r="FX444" s="106"/>
      <c r="FY444" s="106"/>
      <c r="FZ444" s="106"/>
      <c r="GA444" s="106"/>
      <c r="GB444" s="106"/>
      <c r="GC444" s="106"/>
      <c r="GD444" s="106"/>
      <c r="GE444" s="106"/>
      <c r="GF444" s="106"/>
      <c r="GG444" s="106"/>
      <c r="GH444" s="106"/>
      <c r="GI444" s="106"/>
      <c r="GJ444" s="106"/>
      <c r="GK444" s="106"/>
      <c r="GL444" s="106"/>
      <c r="GM444" s="106"/>
      <c r="GN444" s="106"/>
      <c r="GO444" s="106"/>
      <c r="GP444" s="106"/>
      <c r="GQ444" s="106"/>
      <c r="GR444" s="106"/>
      <c r="GS444" s="106"/>
      <c r="GT444" s="106"/>
      <c r="GU444" s="106"/>
      <c r="GV444" s="106"/>
      <c r="GW444" s="106"/>
      <c r="GX444" s="106"/>
      <c r="GY444" s="106"/>
      <c r="GZ444" s="106"/>
      <c r="HA444" s="106"/>
      <c r="HB444" s="106"/>
      <c r="HC444" s="106"/>
      <c r="HD444" s="106"/>
      <c r="HE444" s="106"/>
      <c r="HF444" s="106"/>
      <c r="HG444" s="106"/>
      <c r="HH444" s="106"/>
      <c r="HI444" s="106"/>
      <c r="HJ444" s="106"/>
      <c r="HK444" s="106"/>
      <c r="HL444" s="106"/>
      <c r="HM444" s="106"/>
      <c r="HN444" s="106"/>
      <c r="HO444" s="106"/>
      <c r="HP444" s="106"/>
      <c r="HQ444" s="106"/>
      <c r="HR444" s="106"/>
    </row>
    <row r="445" spans="1:243">
      <c r="A445" s="99" t="s">
        <v>2711</v>
      </c>
      <c r="B445" s="116" t="s">
        <v>2712</v>
      </c>
      <c r="C445" s="136"/>
      <c r="D445" s="58">
        <f>SUM(D446:D446)</f>
        <v>14885.66</v>
      </c>
      <c r="E445" s="58">
        <f>SUM(E446:E446)</f>
        <v>11855.38</v>
      </c>
      <c r="F445" s="58">
        <f>SUM(F446:F446)</f>
        <v>13470.06</v>
      </c>
      <c r="G445" s="58">
        <f>SUM(G446:G447)</f>
        <v>377153.52</v>
      </c>
      <c r="H445" s="58">
        <f>SUM(H446:H447)</f>
        <v>344991.88</v>
      </c>
      <c r="I445" s="58">
        <f>SUM(I446:I451)</f>
        <v>10879911.380000001</v>
      </c>
      <c r="J445" s="58">
        <f>SUM(J446:J451)</f>
        <v>10339011.84</v>
      </c>
      <c r="K445" s="58">
        <f t="shared" ref="K445:P445" si="484">SUM(K446:Q451)</f>
        <v>22131205.349375002</v>
      </c>
      <c r="L445" s="58">
        <f t="shared" si="484"/>
        <v>22116115.394375</v>
      </c>
      <c r="M445" s="58">
        <f t="shared" si="484"/>
        <v>22101194.816875</v>
      </c>
      <c r="N445" s="58">
        <f t="shared" si="484"/>
        <v>22086189.550625</v>
      </c>
      <c r="O445" s="58">
        <f t="shared" si="484"/>
        <v>22071226.62875</v>
      </c>
      <c r="P445" s="58">
        <f t="shared" si="484"/>
        <v>22056242.5346875</v>
      </c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06"/>
      <c r="AH445" s="106"/>
      <c r="AI445" s="106"/>
      <c r="AJ445" s="106"/>
      <c r="AK445" s="106"/>
      <c r="AL445" s="106"/>
      <c r="AM445" s="106"/>
      <c r="AN445" s="106"/>
      <c r="AO445" s="106"/>
      <c r="AP445" s="106"/>
      <c r="AQ445" s="106"/>
      <c r="AR445" s="106"/>
      <c r="AS445" s="106"/>
      <c r="AT445" s="106"/>
      <c r="AU445" s="106"/>
      <c r="AV445" s="106"/>
      <c r="AW445" s="106"/>
      <c r="AX445" s="106"/>
      <c r="AY445" s="106"/>
      <c r="AZ445" s="106"/>
      <c r="BA445" s="106"/>
      <c r="BB445" s="106"/>
      <c r="BC445" s="106"/>
      <c r="BD445" s="106"/>
      <c r="BE445" s="106"/>
      <c r="BF445" s="106"/>
      <c r="BG445" s="106"/>
      <c r="BH445" s="106"/>
      <c r="BI445" s="106"/>
      <c r="BJ445" s="106"/>
      <c r="BK445" s="106"/>
      <c r="BL445" s="106"/>
      <c r="BM445" s="106"/>
      <c r="BN445" s="106"/>
      <c r="BO445" s="106"/>
      <c r="BP445" s="106"/>
      <c r="BQ445" s="106"/>
      <c r="BR445" s="106"/>
      <c r="BS445" s="106"/>
      <c r="BT445" s="106"/>
      <c r="BU445" s="106"/>
      <c r="BV445" s="106"/>
      <c r="BW445" s="106"/>
      <c r="BX445" s="106"/>
      <c r="BY445" s="106"/>
      <c r="BZ445" s="106"/>
      <c r="CA445" s="106"/>
      <c r="CB445" s="106"/>
      <c r="CC445" s="106"/>
      <c r="CD445" s="106"/>
      <c r="CE445" s="106"/>
      <c r="CF445" s="106"/>
      <c r="CG445" s="106"/>
      <c r="CH445" s="106"/>
      <c r="CI445" s="106"/>
      <c r="CJ445" s="106"/>
      <c r="CK445" s="106"/>
      <c r="CL445" s="106"/>
      <c r="CM445" s="106"/>
      <c r="CN445" s="106"/>
      <c r="CO445" s="106"/>
      <c r="CP445" s="106"/>
      <c r="CQ445" s="106"/>
      <c r="CR445" s="106"/>
      <c r="CS445" s="106"/>
      <c r="CT445" s="106"/>
      <c r="CU445" s="106"/>
      <c r="CV445" s="106"/>
      <c r="CW445" s="106"/>
      <c r="CX445" s="106"/>
      <c r="CY445" s="106"/>
      <c r="CZ445" s="106"/>
      <c r="DA445" s="106"/>
      <c r="DB445" s="106"/>
      <c r="DC445" s="106"/>
      <c r="DD445" s="106"/>
      <c r="DE445" s="106"/>
      <c r="DF445" s="106"/>
      <c r="DG445" s="106"/>
      <c r="DH445" s="106"/>
      <c r="DI445" s="106"/>
      <c r="DJ445" s="106"/>
      <c r="DK445" s="106"/>
      <c r="DL445" s="106"/>
      <c r="DM445" s="106"/>
      <c r="DN445" s="106"/>
      <c r="DO445" s="106"/>
      <c r="DP445" s="106"/>
      <c r="DQ445" s="106"/>
      <c r="DR445" s="106"/>
      <c r="DS445" s="106"/>
      <c r="DT445" s="106"/>
      <c r="DU445" s="106"/>
      <c r="DV445" s="106"/>
      <c r="DW445" s="106"/>
      <c r="DX445" s="106"/>
      <c r="DY445" s="106"/>
      <c r="DZ445" s="106"/>
      <c r="EA445" s="106"/>
      <c r="EB445" s="106"/>
      <c r="EC445" s="106"/>
      <c r="ED445" s="106"/>
      <c r="EE445" s="106"/>
      <c r="EF445" s="106"/>
      <c r="EG445" s="106"/>
      <c r="EH445" s="106"/>
      <c r="EI445" s="106"/>
      <c r="EJ445" s="106"/>
      <c r="EK445" s="106"/>
      <c r="EL445" s="106"/>
      <c r="EM445" s="106"/>
      <c r="EN445" s="106"/>
      <c r="EO445" s="106"/>
      <c r="EP445" s="106"/>
      <c r="EQ445" s="106"/>
      <c r="ER445" s="106"/>
      <c r="ES445" s="106"/>
      <c r="ET445" s="106"/>
      <c r="EU445" s="106"/>
      <c r="EV445" s="106"/>
      <c r="EW445" s="106"/>
      <c r="EX445" s="106"/>
      <c r="EY445" s="106"/>
      <c r="EZ445" s="106"/>
      <c r="FA445" s="106"/>
      <c r="FB445" s="106"/>
      <c r="FC445" s="106"/>
      <c r="FD445" s="106"/>
      <c r="FE445" s="106"/>
      <c r="FF445" s="106"/>
      <c r="FG445" s="106"/>
      <c r="FH445" s="106"/>
      <c r="FI445" s="106"/>
      <c r="FJ445" s="106"/>
      <c r="FK445" s="106"/>
      <c r="FL445" s="106"/>
      <c r="FM445" s="106"/>
      <c r="FN445" s="106"/>
      <c r="FO445" s="106"/>
      <c r="FP445" s="106"/>
      <c r="FQ445" s="106"/>
      <c r="FR445" s="106"/>
      <c r="FS445" s="106"/>
      <c r="FT445" s="106"/>
      <c r="FU445" s="106"/>
      <c r="FV445" s="106"/>
      <c r="FW445" s="106"/>
      <c r="FX445" s="106"/>
      <c r="FY445" s="106"/>
      <c r="FZ445" s="106"/>
      <c r="GA445" s="106"/>
      <c r="GB445" s="106"/>
      <c r="GC445" s="106"/>
      <c r="GD445" s="106"/>
      <c r="GE445" s="106"/>
      <c r="GF445" s="106"/>
      <c r="GG445" s="106"/>
      <c r="GH445" s="106"/>
      <c r="GI445" s="106"/>
      <c r="GJ445" s="106"/>
      <c r="GK445" s="106"/>
      <c r="GL445" s="106"/>
      <c r="GM445" s="106"/>
      <c r="GN445" s="106"/>
      <c r="GO445" s="106"/>
      <c r="GP445" s="106"/>
      <c r="GQ445" s="106"/>
      <c r="GR445" s="106"/>
      <c r="GS445" s="106"/>
      <c r="GT445" s="106"/>
      <c r="GU445" s="106"/>
      <c r="GV445" s="106"/>
      <c r="GW445" s="106"/>
      <c r="GX445" s="106"/>
      <c r="GY445" s="106"/>
      <c r="GZ445" s="106"/>
      <c r="HA445" s="106"/>
      <c r="HB445" s="106"/>
      <c r="HC445" s="106"/>
      <c r="HD445" s="106"/>
      <c r="HE445" s="106"/>
      <c r="HF445" s="106"/>
      <c r="HG445" s="106"/>
      <c r="HH445" s="106"/>
      <c r="HI445" s="106"/>
      <c r="HJ445" s="106"/>
      <c r="HK445" s="106"/>
      <c r="HL445" s="106"/>
      <c r="HM445" s="106"/>
      <c r="HN445" s="106"/>
      <c r="HO445" s="106"/>
      <c r="HP445" s="106"/>
      <c r="HQ445" s="106"/>
      <c r="HR445" s="106"/>
    </row>
    <row r="446" spans="1:243" s="201" customFormat="1">
      <c r="A446" s="97" t="s">
        <v>2713</v>
      </c>
      <c r="B446" s="117" t="s">
        <v>924</v>
      </c>
      <c r="C446" s="136" t="s">
        <v>29</v>
      </c>
      <c r="D446" s="60">
        <v>14885.66</v>
      </c>
      <c r="E446" s="60">
        <v>11855.38</v>
      </c>
      <c r="F446" s="60">
        <v>13470.06</v>
      </c>
      <c r="G446" s="60">
        <v>9520.81</v>
      </c>
      <c r="H446" s="60">
        <v>9699.02</v>
      </c>
      <c r="I446" s="60">
        <v>15428.71</v>
      </c>
      <c r="J446" s="60">
        <v>14751.2</v>
      </c>
      <c r="K446" s="60">
        <f>SUM(I446:J446)/2</f>
        <v>15089.955</v>
      </c>
      <c r="L446" s="60">
        <f t="shared" ref="L446:O446" si="485">SUM(J446:K446)/2</f>
        <v>14920.577499999999</v>
      </c>
      <c r="M446" s="60">
        <f t="shared" si="485"/>
        <v>15005.266250000001</v>
      </c>
      <c r="N446" s="60">
        <f t="shared" si="485"/>
        <v>14962.921875</v>
      </c>
      <c r="O446" s="60">
        <f t="shared" si="485"/>
        <v>14984.0940625</v>
      </c>
      <c r="P446" s="60">
        <f t="shared" ref="P446:P451" si="486">SUM(D446:O446)</f>
        <v>164573.65468749998</v>
      </c>
      <c r="Q446" s="200"/>
      <c r="R446" s="200"/>
      <c r="S446" s="200"/>
      <c r="T446" s="200"/>
      <c r="U446" s="200"/>
      <c r="V446" s="200"/>
      <c r="W446" s="200"/>
      <c r="X446" s="200"/>
      <c r="Y446" s="200"/>
      <c r="Z446" s="200"/>
      <c r="AA446" s="200"/>
      <c r="AB446" s="200"/>
      <c r="AC446" s="200"/>
      <c r="AD446" s="200"/>
      <c r="AE446" s="200"/>
      <c r="AF446" s="200"/>
      <c r="AG446" s="200"/>
      <c r="AH446" s="200"/>
      <c r="AI446" s="200"/>
      <c r="AJ446" s="200"/>
      <c r="AK446" s="200"/>
      <c r="AL446" s="200"/>
      <c r="AM446" s="200"/>
      <c r="AN446" s="200"/>
      <c r="AO446" s="200"/>
      <c r="AP446" s="200"/>
      <c r="AQ446" s="200"/>
      <c r="AR446" s="200"/>
      <c r="AS446" s="200"/>
      <c r="AT446" s="200"/>
      <c r="AU446" s="200"/>
      <c r="AV446" s="200"/>
      <c r="AW446" s="200"/>
      <c r="AX446" s="200"/>
      <c r="AY446" s="200"/>
      <c r="AZ446" s="200"/>
      <c r="BA446" s="200"/>
      <c r="BB446" s="200"/>
      <c r="BC446" s="200"/>
      <c r="BD446" s="200"/>
      <c r="BE446" s="200"/>
      <c r="BF446" s="200"/>
      <c r="BG446" s="200"/>
      <c r="BH446" s="200"/>
      <c r="BI446" s="200"/>
      <c r="BJ446" s="200"/>
      <c r="BK446" s="200"/>
      <c r="BL446" s="200"/>
      <c r="BM446" s="200"/>
      <c r="BN446" s="200"/>
      <c r="BO446" s="200"/>
      <c r="BP446" s="200"/>
      <c r="BQ446" s="200"/>
      <c r="BR446" s="200"/>
      <c r="BS446" s="200"/>
      <c r="BT446" s="200"/>
      <c r="BU446" s="200"/>
      <c r="BV446" s="200"/>
      <c r="BW446" s="200"/>
      <c r="BX446" s="200"/>
      <c r="BY446" s="200"/>
      <c r="BZ446" s="200"/>
      <c r="CA446" s="200"/>
      <c r="CB446" s="200"/>
      <c r="CC446" s="200"/>
      <c r="CD446" s="200"/>
      <c r="CE446" s="200"/>
      <c r="CF446" s="200"/>
      <c r="CG446" s="200"/>
      <c r="CH446" s="200"/>
      <c r="CI446" s="200"/>
      <c r="CJ446" s="200"/>
      <c r="CK446" s="200"/>
      <c r="CL446" s="200"/>
      <c r="CM446" s="200"/>
      <c r="CN446" s="200"/>
      <c r="CO446" s="200"/>
      <c r="CP446" s="200"/>
      <c r="CQ446" s="200"/>
      <c r="CR446" s="200"/>
      <c r="CS446" s="200"/>
      <c r="CT446" s="200"/>
      <c r="CU446" s="200"/>
      <c r="CV446" s="200"/>
      <c r="CW446" s="200"/>
      <c r="CX446" s="200"/>
      <c r="CY446" s="200"/>
      <c r="CZ446" s="200"/>
      <c r="DA446" s="200"/>
      <c r="DB446" s="200"/>
      <c r="DC446" s="200"/>
      <c r="DD446" s="200"/>
      <c r="DE446" s="200"/>
      <c r="DF446" s="200"/>
      <c r="DG446" s="200"/>
      <c r="DH446" s="200"/>
      <c r="DI446" s="200"/>
      <c r="DJ446" s="200"/>
      <c r="DK446" s="200"/>
      <c r="DL446" s="200"/>
      <c r="DM446" s="200"/>
      <c r="DN446" s="200"/>
      <c r="DO446" s="200"/>
      <c r="DP446" s="200"/>
      <c r="DQ446" s="200"/>
      <c r="DR446" s="200"/>
      <c r="DS446" s="200"/>
      <c r="DT446" s="200"/>
      <c r="DU446" s="200"/>
      <c r="DV446" s="200"/>
      <c r="DW446" s="200"/>
      <c r="DX446" s="200"/>
      <c r="DY446" s="200"/>
      <c r="DZ446" s="200"/>
      <c r="EA446" s="200"/>
      <c r="EB446" s="200"/>
      <c r="EC446" s="200"/>
      <c r="ED446" s="200"/>
      <c r="EE446" s="200"/>
      <c r="EF446" s="200"/>
      <c r="EG446" s="200"/>
      <c r="EH446" s="200"/>
      <c r="EI446" s="200"/>
      <c r="EJ446" s="200"/>
      <c r="EK446" s="200"/>
      <c r="EL446" s="200"/>
      <c r="EM446" s="200"/>
      <c r="EN446" s="200"/>
      <c r="EO446" s="200"/>
      <c r="EP446" s="200"/>
      <c r="EQ446" s="200"/>
      <c r="ER446" s="200"/>
      <c r="ES446" s="200"/>
      <c r="ET446" s="200"/>
      <c r="EU446" s="200"/>
      <c r="EV446" s="200"/>
      <c r="EW446" s="200"/>
      <c r="EX446" s="200"/>
      <c r="EY446" s="200"/>
      <c r="EZ446" s="200"/>
      <c r="FA446" s="200"/>
      <c r="FB446" s="200"/>
      <c r="FC446" s="200"/>
      <c r="FD446" s="200"/>
      <c r="FE446" s="200"/>
      <c r="FF446" s="200"/>
      <c r="FG446" s="200"/>
      <c r="FH446" s="200"/>
      <c r="FI446" s="200"/>
      <c r="FJ446" s="200"/>
      <c r="FK446" s="200"/>
      <c r="FL446" s="200"/>
      <c r="FM446" s="200"/>
      <c r="FN446" s="200"/>
      <c r="FO446" s="200"/>
      <c r="FP446" s="200"/>
      <c r="FQ446" s="200"/>
      <c r="FR446" s="200"/>
      <c r="FS446" s="200"/>
      <c r="FT446" s="200"/>
      <c r="FU446" s="200"/>
      <c r="FV446" s="200"/>
      <c r="FW446" s="200"/>
      <c r="FX446" s="200"/>
      <c r="FY446" s="200"/>
      <c r="FZ446" s="200"/>
      <c r="GA446" s="200"/>
      <c r="GB446" s="200"/>
      <c r="GC446" s="200"/>
      <c r="GD446" s="200"/>
      <c r="GE446" s="200"/>
      <c r="GF446" s="200"/>
      <c r="GG446" s="200"/>
      <c r="GH446" s="200"/>
      <c r="GI446" s="200"/>
      <c r="GJ446" s="200"/>
      <c r="GK446" s="200"/>
      <c r="GL446" s="200"/>
      <c r="GM446" s="200"/>
      <c r="GN446" s="200"/>
      <c r="GO446" s="200"/>
      <c r="GP446" s="200"/>
      <c r="GQ446" s="200"/>
      <c r="GR446" s="200"/>
      <c r="GS446" s="200"/>
      <c r="GT446" s="200"/>
      <c r="GU446" s="200"/>
      <c r="GV446" s="200"/>
      <c r="GW446" s="200"/>
      <c r="GX446" s="200"/>
      <c r="GY446" s="200"/>
      <c r="GZ446" s="200"/>
      <c r="HA446" s="200"/>
      <c r="HB446" s="200"/>
      <c r="HC446" s="200"/>
      <c r="HD446" s="200"/>
      <c r="HE446" s="200"/>
      <c r="HF446" s="200"/>
      <c r="HG446" s="200"/>
      <c r="HH446" s="200"/>
      <c r="HI446" s="200"/>
      <c r="HJ446" s="200"/>
      <c r="HK446" s="200"/>
      <c r="HL446" s="200"/>
      <c r="HM446" s="200"/>
      <c r="HN446" s="200"/>
      <c r="HO446" s="200"/>
      <c r="HP446" s="200"/>
      <c r="HQ446" s="200"/>
      <c r="HR446" s="200"/>
    </row>
    <row r="447" spans="1:243" s="201" customFormat="1">
      <c r="A447" s="97" t="s">
        <v>3720</v>
      </c>
      <c r="B447" s="117" t="s">
        <v>3757</v>
      </c>
      <c r="C447" s="136" t="s">
        <v>29</v>
      </c>
      <c r="D447" s="60"/>
      <c r="E447" s="60"/>
      <c r="F447" s="60"/>
      <c r="G447" s="60">
        <v>367632.71</v>
      </c>
      <c r="H447" s="60">
        <v>335292.86</v>
      </c>
      <c r="I447" s="60">
        <v>1615522.14</v>
      </c>
      <c r="J447" s="60">
        <v>1135732.8600000001</v>
      </c>
      <c r="K447" s="60"/>
      <c r="L447" s="60"/>
      <c r="M447" s="60"/>
      <c r="N447" s="60"/>
      <c r="O447" s="60"/>
      <c r="P447" s="60">
        <f t="shared" si="486"/>
        <v>3454180.5700000003</v>
      </c>
      <c r="Q447" s="200"/>
      <c r="R447" s="200"/>
      <c r="S447" s="200"/>
      <c r="T447" s="200"/>
      <c r="U447" s="200"/>
      <c r="V447" s="200"/>
      <c r="W447" s="200"/>
      <c r="X447" s="200"/>
      <c r="Y447" s="200"/>
      <c r="Z447" s="200"/>
      <c r="AA447" s="200"/>
      <c r="AB447" s="200"/>
      <c r="AC447" s="200"/>
      <c r="AD447" s="200"/>
      <c r="AE447" s="200"/>
      <c r="AF447" s="200"/>
      <c r="AG447" s="200"/>
      <c r="AH447" s="200"/>
      <c r="AI447" s="200"/>
      <c r="AJ447" s="200"/>
      <c r="AK447" s="200"/>
      <c r="AL447" s="200"/>
      <c r="AM447" s="200"/>
      <c r="AN447" s="200"/>
      <c r="AO447" s="200"/>
      <c r="AP447" s="200"/>
      <c r="AQ447" s="200"/>
      <c r="AR447" s="200"/>
      <c r="AS447" s="200"/>
      <c r="AT447" s="200"/>
      <c r="AU447" s="200"/>
      <c r="AV447" s="200"/>
      <c r="AW447" s="200"/>
      <c r="AX447" s="200"/>
      <c r="AY447" s="200"/>
      <c r="AZ447" s="200"/>
      <c r="BA447" s="200"/>
      <c r="BB447" s="200"/>
      <c r="BC447" s="200"/>
      <c r="BD447" s="200"/>
      <c r="BE447" s="200"/>
      <c r="BF447" s="200"/>
      <c r="BG447" s="200"/>
      <c r="BH447" s="200"/>
      <c r="BI447" s="200"/>
      <c r="BJ447" s="200"/>
      <c r="BK447" s="200"/>
      <c r="BL447" s="200"/>
      <c r="BM447" s="200"/>
      <c r="BN447" s="200"/>
      <c r="BO447" s="200"/>
      <c r="BP447" s="200"/>
      <c r="BQ447" s="200"/>
      <c r="BR447" s="200"/>
      <c r="BS447" s="200"/>
      <c r="BT447" s="200"/>
      <c r="BU447" s="200"/>
      <c r="BV447" s="200"/>
      <c r="BW447" s="200"/>
      <c r="BX447" s="200"/>
      <c r="BY447" s="200"/>
      <c r="BZ447" s="200"/>
      <c r="CA447" s="200"/>
      <c r="CB447" s="200"/>
      <c r="CC447" s="200"/>
      <c r="CD447" s="200"/>
      <c r="CE447" s="200"/>
      <c r="CF447" s="200"/>
      <c r="CG447" s="200"/>
      <c r="CH447" s="200"/>
      <c r="CI447" s="200"/>
      <c r="CJ447" s="200"/>
      <c r="CK447" s="200"/>
      <c r="CL447" s="200"/>
      <c r="CM447" s="200"/>
      <c r="CN447" s="200"/>
      <c r="CO447" s="200"/>
      <c r="CP447" s="200"/>
      <c r="CQ447" s="200"/>
      <c r="CR447" s="200"/>
      <c r="CS447" s="200"/>
      <c r="CT447" s="200"/>
      <c r="CU447" s="200"/>
      <c r="CV447" s="200"/>
      <c r="CW447" s="200"/>
      <c r="CX447" s="200"/>
      <c r="CY447" s="200"/>
      <c r="CZ447" s="200"/>
      <c r="DA447" s="200"/>
      <c r="DB447" s="200"/>
      <c r="DC447" s="200"/>
      <c r="DD447" s="200"/>
      <c r="DE447" s="200"/>
      <c r="DF447" s="200"/>
      <c r="DG447" s="200"/>
      <c r="DH447" s="200"/>
      <c r="DI447" s="200"/>
      <c r="DJ447" s="200"/>
      <c r="DK447" s="200"/>
      <c r="DL447" s="200"/>
      <c r="DM447" s="200"/>
      <c r="DN447" s="200"/>
      <c r="DO447" s="200"/>
      <c r="DP447" s="200"/>
      <c r="DQ447" s="200"/>
      <c r="DR447" s="200"/>
      <c r="DS447" s="200"/>
      <c r="DT447" s="200"/>
      <c r="DU447" s="200"/>
      <c r="DV447" s="200"/>
      <c r="DW447" s="200"/>
      <c r="DX447" s="200"/>
      <c r="DY447" s="200"/>
      <c r="DZ447" s="200"/>
      <c r="EA447" s="200"/>
      <c r="EB447" s="200"/>
      <c r="EC447" s="200"/>
      <c r="ED447" s="200"/>
      <c r="EE447" s="200"/>
      <c r="EF447" s="200"/>
      <c r="EG447" s="200"/>
      <c r="EH447" s="200"/>
      <c r="EI447" s="200"/>
      <c r="EJ447" s="200"/>
      <c r="EK447" s="200"/>
      <c r="EL447" s="200"/>
      <c r="EM447" s="200"/>
      <c r="EN447" s="200"/>
      <c r="EO447" s="200"/>
      <c r="EP447" s="200"/>
      <c r="EQ447" s="200"/>
      <c r="ER447" s="200"/>
      <c r="ES447" s="200"/>
      <c r="ET447" s="200"/>
      <c r="EU447" s="200"/>
      <c r="EV447" s="200"/>
      <c r="EW447" s="200"/>
      <c r="EX447" s="200"/>
      <c r="EY447" s="200"/>
      <c r="EZ447" s="200"/>
      <c r="FA447" s="200"/>
      <c r="FB447" s="200"/>
      <c r="FC447" s="200"/>
      <c r="FD447" s="200"/>
      <c r="FE447" s="200"/>
      <c r="FF447" s="200"/>
      <c r="FG447" s="200"/>
      <c r="FH447" s="200"/>
      <c r="FI447" s="200"/>
      <c r="FJ447" s="200"/>
      <c r="FK447" s="200"/>
      <c r="FL447" s="200"/>
      <c r="FM447" s="200"/>
      <c r="FN447" s="200"/>
      <c r="FO447" s="200"/>
      <c r="FP447" s="200"/>
      <c r="FQ447" s="200"/>
      <c r="FR447" s="200"/>
      <c r="FS447" s="200"/>
      <c r="FT447" s="200"/>
      <c r="FU447" s="200"/>
      <c r="FV447" s="200"/>
      <c r="FW447" s="200"/>
      <c r="FX447" s="200"/>
      <c r="FY447" s="200"/>
      <c r="FZ447" s="200"/>
      <c r="GA447" s="200"/>
      <c r="GB447" s="200"/>
      <c r="GC447" s="200"/>
      <c r="GD447" s="200"/>
      <c r="GE447" s="200"/>
      <c r="GF447" s="200"/>
      <c r="GG447" s="200"/>
      <c r="GH447" s="200"/>
      <c r="GI447" s="200"/>
      <c r="GJ447" s="200"/>
      <c r="GK447" s="200"/>
      <c r="GL447" s="200"/>
      <c r="GM447" s="200"/>
      <c r="GN447" s="200"/>
      <c r="GO447" s="200"/>
      <c r="GP447" s="200"/>
      <c r="GQ447" s="200"/>
      <c r="GR447" s="200"/>
      <c r="GS447" s="200"/>
      <c r="GT447" s="200"/>
      <c r="GU447" s="200"/>
      <c r="GV447" s="200"/>
      <c r="GW447" s="200"/>
      <c r="GX447" s="200"/>
      <c r="GY447" s="200"/>
      <c r="GZ447" s="200"/>
      <c r="HA447" s="200"/>
      <c r="HB447" s="200"/>
      <c r="HC447" s="200"/>
      <c r="HD447" s="200"/>
      <c r="HE447" s="200"/>
      <c r="HF447" s="200"/>
      <c r="HG447" s="200"/>
      <c r="HH447" s="200"/>
      <c r="HI447" s="200"/>
      <c r="HJ447" s="200"/>
      <c r="HK447" s="200"/>
      <c r="HL447" s="200"/>
      <c r="HM447" s="200"/>
      <c r="HN447" s="200"/>
      <c r="HO447" s="200"/>
      <c r="HP447" s="200"/>
      <c r="HQ447" s="200"/>
      <c r="HR447" s="200"/>
    </row>
    <row r="448" spans="1:243" s="201" customFormat="1">
      <c r="A448" s="97" t="s">
        <v>3756</v>
      </c>
      <c r="B448" s="117" t="s">
        <v>3758</v>
      </c>
      <c r="C448" s="136" t="s">
        <v>29</v>
      </c>
      <c r="D448" s="60"/>
      <c r="E448" s="60"/>
      <c r="F448" s="60"/>
      <c r="G448" s="60"/>
      <c r="H448" s="60"/>
      <c r="I448" s="60">
        <v>8166993.7000000002</v>
      </c>
      <c r="J448" s="60">
        <v>8166993.7000000002</v>
      </c>
      <c r="K448" s="60"/>
      <c r="L448" s="60"/>
      <c r="M448" s="60"/>
      <c r="N448" s="60"/>
      <c r="O448" s="60"/>
      <c r="P448" s="60">
        <f t="shared" si="486"/>
        <v>16333987.4</v>
      </c>
      <c r="Q448" s="200"/>
      <c r="R448" s="200"/>
      <c r="S448" s="200"/>
      <c r="T448" s="200"/>
      <c r="U448" s="200"/>
      <c r="V448" s="200"/>
      <c r="W448" s="200"/>
      <c r="X448" s="200"/>
      <c r="Y448" s="200"/>
      <c r="Z448" s="200"/>
      <c r="AA448" s="200"/>
      <c r="AB448" s="200"/>
      <c r="AC448" s="200"/>
      <c r="AD448" s="200"/>
      <c r="AE448" s="200"/>
      <c r="AF448" s="200"/>
      <c r="AG448" s="200"/>
      <c r="AH448" s="200"/>
      <c r="AI448" s="200"/>
      <c r="AJ448" s="200"/>
      <c r="AK448" s="200"/>
      <c r="AL448" s="200"/>
      <c r="AM448" s="200"/>
      <c r="AN448" s="200"/>
      <c r="AO448" s="200"/>
      <c r="AP448" s="200"/>
      <c r="AQ448" s="200"/>
      <c r="AR448" s="200"/>
      <c r="AS448" s="200"/>
      <c r="AT448" s="200"/>
      <c r="AU448" s="200"/>
      <c r="AV448" s="200"/>
      <c r="AW448" s="200"/>
      <c r="AX448" s="200"/>
      <c r="AY448" s="200"/>
      <c r="AZ448" s="200"/>
      <c r="BA448" s="200"/>
      <c r="BB448" s="200"/>
      <c r="BC448" s="200"/>
      <c r="BD448" s="200"/>
      <c r="BE448" s="200"/>
      <c r="BF448" s="200"/>
      <c r="BG448" s="200"/>
      <c r="BH448" s="200"/>
      <c r="BI448" s="200"/>
      <c r="BJ448" s="200"/>
      <c r="BK448" s="200"/>
      <c r="BL448" s="200"/>
      <c r="BM448" s="200"/>
      <c r="BN448" s="200"/>
      <c r="BO448" s="200"/>
      <c r="BP448" s="200"/>
      <c r="BQ448" s="200"/>
      <c r="BR448" s="200"/>
      <c r="BS448" s="200"/>
      <c r="BT448" s="200"/>
      <c r="BU448" s="200"/>
      <c r="BV448" s="200"/>
      <c r="BW448" s="200"/>
      <c r="BX448" s="200"/>
      <c r="BY448" s="200"/>
      <c r="BZ448" s="200"/>
      <c r="CA448" s="200"/>
      <c r="CB448" s="200"/>
      <c r="CC448" s="200"/>
      <c r="CD448" s="200"/>
      <c r="CE448" s="200"/>
      <c r="CF448" s="200"/>
      <c r="CG448" s="200"/>
      <c r="CH448" s="200"/>
      <c r="CI448" s="200"/>
      <c r="CJ448" s="200"/>
      <c r="CK448" s="200"/>
      <c r="CL448" s="200"/>
      <c r="CM448" s="200"/>
      <c r="CN448" s="200"/>
      <c r="CO448" s="200"/>
      <c r="CP448" s="200"/>
      <c r="CQ448" s="200"/>
      <c r="CR448" s="200"/>
      <c r="CS448" s="200"/>
      <c r="CT448" s="200"/>
      <c r="CU448" s="200"/>
      <c r="CV448" s="200"/>
      <c r="CW448" s="200"/>
      <c r="CX448" s="200"/>
      <c r="CY448" s="200"/>
      <c r="CZ448" s="200"/>
      <c r="DA448" s="200"/>
      <c r="DB448" s="200"/>
      <c r="DC448" s="200"/>
      <c r="DD448" s="200"/>
      <c r="DE448" s="200"/>
      <c r="DF448" s="200"/>
      <c r="DG448" s="200"/>
      <c r="DH448" s="200"/>
      <c r="DI448" s="200"/>
      <c r="DJ448" s="200"/>
      <c r="DK448" s="200"/>
      <c r="DL448" s="200"/>
      <c r="DM448" s="200"/>
      <c r="DN448" s="200"/>
      <c r="DO448" s="200"/>
      <c r="DP448" s="200"/>
      <c r="DQ448" s="200"/>
      <c r="DR448" s="200"/>
      <c r="DS448" s="200"/>
      <c r="DT448" s="200"/>
      <c r="DU448" s="200"/>
      <c r="DV448" s="200"/>
      <c r="DW448" s="200"/>
      <c r="DX448" s="200"/>
      <c r="DY448" s="200"/>
      <c r="DZ448" s="200"/>
      <c r="EA448" s="200"/>
      <c r="EB448" s="200"/>
      <c r="EC448" s="200"/>
      <c r="ED448" s="200"/>
      <c r="EE448" s="200"/>
      <c r="EF448" s="200"/>
      <c r="EG448" s="200"/>
      <c r="EH448" s="200"/>
      <c r="EI448" s="200"/>
      <c r="EJ448" s="200"/>
      <c r="EK448" s="200"/>
      <c r="EL448" s="200"/>
      <c r="EM448" s="200"/>
      <c r="EN448" s="200"/>
      <c r="EO448" s="200"/>
      <c r="EP448" s="200"/>
      <c r="EQ448" s="200"/>
      <c r="ER448" s="200"/>
      <c r="ES448" s="200"/>
      <c r="ET448" s="200"/>
      <c r="EU448" s="200"/>
      <c r="EV448" s="200"/>
      <c r="EW448" s="200"/>
      <c r="EX448" s="200"/>
      <c r="EY448" s="200"/>
      <c r="EZ448" s="200"/>
      <c r="FA448" s="200"/>
      <c r="FB448" s="200"/>
      <c r="FC448" s="200"/>
      <c r="FD448" s="200"/>
      <c r="FE448" s="200"/>
      <c r="FF448" s="200"/>
      <c r="FG448" s="200"/>
      <c r="FH448" s="200"/>
      <c r="FI448" s="200"/>
      <c r="FJ448" s="200"/>
      <c r="FK448" s="200"/>
      <c r="FL448" s="200"/>
      <c r="FM448" s="200"/>
      <c r="FN448" s="200"/>
      <c r="FO448" s="200"/>
      <c r="FP448" s="200"/>
      <c r="FQ448" s="200"/>
      <c r="FR448" s="200"/>
      <c r="FS448" s="200"/>
      <c r="FT448" s="200"/>
      <c r="FU448" s="200"/>
      <c r="FV448" s="200"/>
      <c r="FW448" s="200"/>
      <c r="FX448" s="200"/>
      <c r="FY448" s="200"/>
      <c r="FZ448" s="200"/>
      <c r="GA448" s="200"/>
      <c r="GB448" s="200"/>
      <c r="GC448" s="200"/>
      <c r="GD448" s="200"/>
      <c r="GE448" s="200"/>
      <c r="GF448" s="200"/>
      <c r="GG448" s="200"/>
      <c r="GH448" s="200"/>
      <c r="GI448" s="200"/>
      <c r="GJ448" s="200"/>
      <c r="GK448" s="200"/>
      <c r="GL448" s="200"/>
      <c r="GM448" s="200"/>
      <c r="GN448" s="200"/>
      <c r="GO448" s="200"/>
      <c r="GP448" s="200"/>
      <c r="GQ448" s="200"/>
      <c r="GR448" s="200"/>
      <c r="GS448" s="200"/>
      <c r="GT448" s="200"/>
      <c r="GU448" s="200"/>
      <c r="GV448" s="200"/>
      <c r="GW448" s="200"/>
      <c r="GX448" s="200"/>
      <c r="GY448" s="200"/>
      <c r="GZ448" s="200"/>
      <c r="HA448" s="200"/>
      <c r="HB448" s="200"/>
      <c r="HC448" s="200"/>
      <c r="HD448" s="200"/>
      <c r="HE448" s="200"/>
      <c r="HF448" s="200"/>
      <c r="HG448" s="200"/>
      <c r="HH448" s="200"/>
      <c r="HI448" s="200"/>
      <c r="HJ448" s="200"/>
      <c r="HK448" s="200"/>
      <c r="HL448" s="200"/>
      <c r="HM448" s="200"/>
      <c r="HN448" s="200"/>
      <c r="HO448" s="200"/>
      <c r="HP448" s="200"/>
      <c r="HQ448" s="200"/>
      <c r="HR448" s="200"/>
    </row>
    <row r="449" spans="1:243" s="201" customFormat="1">
      <c r="A449" s="97" t="s">
        <v>3759</v>
      </c>
      <c r="B449" s="117" t="s">
        <v>3760</v>
      </c>
      <c r="C449" s="136" t="s">
        <v>471</v>
      </c>
      <c r="D449" s="60"/>
      <c r="E449" s="60"/>
      <c r="F449" s="60"/>
      <c r="G449" s="60"/>
      <c r="H449" s="60"/>
      <c r="I449" s="60">
        <v>500000</v>
      </c>
      <c r="J449" s="60">
        <v>500000</v>
      </c>
      <c r="K449" s="60"/>
      <c r="L449" s="60"/>
      <c r="M449" s="60"/>
      <c r="N449" s="60"/>
      <c r="O449" s="60"/>
      <c r="P449" s="60">
        <f t="shared" si="486"/>
        <v>1000000</v>
      </c>
      <c r="Q449" s="200"/>
      <c r="R449" s="200"/>
      <c r="S449" s="200"/>
      <c r="T449" s="200"/>
      <c r="U449" s="200"/>
      <c r="V449" s="200"/>
      <c r="W449" s="200"/>
      <c r="X449" s="200"/>
      <c r="Y449" s="200"/>
      <c r="Z449" s="200"/>
      <c r="AA449" s="200"/>
      <c r="AB449" s="200"/>
      <c r="AC449" s="200"/>
      <c r="AD449" s="200"/>
      <c r="AE449" s="200"/>
      <c r="AF449" s="200"/>
      <c r="AG449" s="200"/>
      <c r="AH449" s="200"/>
      <c r="AI449" s="200"/>
      <c r="AJ449" s="200"/>
      <c r="AK449" s="200"/>
      <c r="AL449" s="200"/>
      <c r="AM449" s="200"/>
      <c r="AN449" s="200"/>
      <c r="AO449" s="200"/>
      <c r="AP449" s="200"/>
      <c r="AQ449" s="200"/>
      <c r="AR449" s="200"/>
      <c r="AS449" s="200"/>
      <c r="AT449" s="200"/>
      <c r="AU449" s="200"/>
      <c r="AV449" s="200"/>
      <c r="AW449" s="200"/>
      <c r="AX449" s="200"/>
      <c r="AY449" s="200"/>
      <c r="AZ449" s="200"/>
      <c r="BA449" s="200"/>
      <c r="BB449" s="200"/>
      <c r="BC449" s="200"/>
      <c r="BD449" s="200"/>
      <c r="BE449" s="200"/>
      <c r="BF449" s="200"/>
      <c r="BG449" s="200"/>
      <c r="BH449" s="200"/>
      <c r="BI449" s="200"/>
      <c r="BJ449" s="200"/>
      <c r="BK449" s="200"/>
      <c r="BL449" s="200"/>
      <c r="BM449" s="200"/>
      <c r="BN449" s="200"/>
      <c r="BO449" s="200"/>
      <c r="BP449" s="200"/>
      <c r="BQ449" s="200"/>
      <c r="BR449" s="200"/>
      <c r="BS449" s="200"/>
      <c r="BT449" s="200"/>
      <c r="BU449" s="200"/>
      <c r="BV449" s="200"/>
      <c r="BW449" s="200"/>
      <c r="BX449" s="200"/>
      <c r="BY449" s="200"/>
      <c r="BZ449" s="200"/>
      <c r="CA449" s="200"/>
      <c r="CB449" s="200"/>
      <c r="CC449" s="200"/>
      <c r="CD449" s="200"/>
      <c r="CE449" s="200"/>
      <c r="CF449" s="200"/>
      <c r="CG449" s="200"/>
      <c r="CH449" s="200"/>
      <c r="CI449" s="200"/>
      <c r="CJ449" s="200"/>
      <c r="CK449" s="200"/>
      <c r="CL449" s="200"/>
      <c r="CM449" s="200"/>
      <c r="CN449" s="200"/>
      <c r="CO449" s="200"/>
      <c r="CP449" s="200"/>
      <c r="CQ449" s="200"/>
      <c r="CR449" s="200"/>
      <c r="CS449" s="200"/>
      <c r="CT449" s="200"/>
      <c r="CU449" s="200"/>
      <c r="CV449" s="200"/>
      <c r="CW449" s="200"/>
      <c r="CX449" s="200"/>
      <c r="CY449" s="200"/>
      <c r="CZ449" s="200"/>
      <c r="DA449" s="200"/>
      <c r="DB449" s="200"/>
      <c r="DC449" s="200"/>
      <c r="DD449" s="200"/>
      <c r="DE449" s="200"/>
      <c r="DF449" s="200"/>
      <c r="DG449" s="200"/>
      <c r="DH449" s="200"/>
      <c r="DI449" s="200"/>
      <c r="DJ449" s="200"/>
      <c r="DK449" s="200"/>
      <c r="DL449" s="200"/>
      <c r="DM449" s="200"/>
      <c r="DN449" s="200"/>
      <c r="DO449" s="200"/>
      <c r="DP449" s="200"/>
      <c r="DQ449" s="200"/>
      <c r="DR449" s="200"/>
      <c r="DS449" s="200"/>
      <c r="DT449" s="200"/>
      <c r="DU449" s="200"/>
      <c r="DV449" s="200"/>
      <c r="DW449" s="200"/>
      <c r="DX449" s="200"/>
      <c r="DY449" s="200"/>
      <c r="DZ449" s="200"/>
      <c r="EA449" s="200"/>
      <c r="EB449" s="200"/>
      <c r="EC449" s="200"/>
      <c r="ED449" s="200"/>
      <c r="EE449" s="200"/>
      <c r="EF449" s="200"/>
      <c r="EG449" s="200"/>
      <c r="EH449" s="200"/>
      <c r="EI449" s="200"/>
      <c r="EJ449" s="200"/>
      <c r="EK449" s="200"/>
      <c r="EL449" s="200"/>
      <c r="EM449" s="200"/>
      <c r="EN449" s="200"/>
      <c r="EO449" s="200"/>
      <c r="EP449" s="200"/>
      <c r="EQ449" s="200"/>
      <c r="ER449" s="200"/>
      <c r="ES449" s="200"/>
      <c r="ET449" s="200"/>
      <c r="EU449" s="200"/>
      <c r="EV449" s="200"/>
      <c r="EW449" s="200"/>
      <c r="EX449" s="200"/>
      <c r="EY449" s="200"/>
      <c r="EZ449" s="200"/>
      <c r="FA449" s="200"/>
      <c r="FB449" s="200"/>
      <c r="FC449" s="200"/>
      <c r="FD449" s="200"/>
      <c r="FE449" s="200"/>
      <c r="FF449" s="200"/>
      <c r="FG449" s="200"/>
      <c r="FH449" s="200"/>
      <c r="FI449" s="200"/>
      <c r="FJ449" s="200"/>
      <c r="FK449" s="200"/>
      <c r="FL449" s="200"/>
      <c r="FM449" s="200"/>
      <c r="FN449" s="200"/>
      <c r="FO449" s="200"/>
      <c r="FP449" s="200"/>
      <c r="FQ449" s="200"/>
      <c r="FR449" s="200"/>
      <c r="FS449" s="200"/>
      <c r="FT449" s="200"/>
      <c r="FU449" s="200"/>
      <c r="FV449" s="200"/>
      <c r="FW449" s="200"/>
      <c r="FX449" s="200"/>
      <c r="FY449" s="200"/>
      <c r="FZ449" s="200"/>
      <c r="GA449" s="200"/>
      <c r="GB449" s="200"/>
      <c r="GC449" s="200"/>
      <c r="GD449" s="200"/>
      <c r="GE449" s="200"/>
      <c r="GF449" s="200"/>
      <c r="GG449" s="200"/>
      <c r="GH449" s="200"/>
      <c r="GI449" s="200"/>
      <c r="GJ449" s="200"/>
      <c r="GK449" s="200"/>
      <c r="GL449" s="200"/>
      <c r="GM449" s="200"/>
      <c r="GN449" s="200"/>
      <c r="GO449" s="200"/>
      <c r="GP449" s="200"/>
      <c r="GQ449" s="200"/>
      <c r="GR449" s="200"/>
      <c r="GS449" s="200"/>
      <c r="GT449" s="200"/>
      <c r="GU449" s="200"/>
      <c r="GV449" s="200"/>
      <c r="GW449" s="200"/>
      <c r="GX449" s="200"/>
      <c r="GY449" s="200"/>
      <c r="GZ449" s="200"/>
      <c r="HA449" s="200"/>
      <c r="HB449" s="200"/>
      <c r="HC449" s="200"/>
      <c r="HD449" s="200"/>
      <c r="HE449" s="200"/>
      <c r="HF449" s="200"/>
      <c r="HG449" s="200"/>
      <c r="HH449" s="200"/>
      <c r="HI449" s="200"/>
      <c r="HJ449" s="200"/>
      <c r="HK449" s="200"/>
      <c r="HL449" s="200"/>
      <c r="HM449" s="200"/>
      <c r="HN449" s="200"/>
      <c r="HO449" s="200"/>
      <c r="HP449" s="200"/>
      <c r="HQ449" s="200"/>
      <c r="HR449" s="200"/>
    </row>
    <row r="450" spans="1:243" s="201" customFormat="1">
      <c r="A450" s="97" t="s">
        <v>3761</v>
      </c>
      <c r="B450" s="117" t="s">
        <v>3762</v>
      </c>
      <c r="C450" s="136" t="s">
        <v>123</v>
      </c>
      <c r="D450" s="60"/>
      <c r="E450" s="60"/>
      <c r="F450" s="60"/>
      <c r="G450" s="60"/>
      <c r="H450" s="60"/>
      <c r="I450" s="60">
        <v>521534.08</v>
      </c>
      <c r="J450" s="60">
        <v>521534.08</v>
      </c>
      <c r="K450" s="60"/>
      <c r="L450" s="60"/>
      <c r="M450" s="60"/>
      <c r="N450" s="60"/>
      <c r="O450" s="60"/>
      <c r="P450" s="60">
        <f t="shared" si="486"/>
        <v>1043068.16</v>
      </c>
      <c r="Q450" s="200"/>
      <c r="R450" s="200"/>
      <c r="S450" s="200"/>
      <c r="T450" s="200"/>
      <c r="U450" s="200"/>
      <c r="V450" s="200"/>
      <c r="W450" s="200"/>
      <c r="X450" s="200"/>
      <c r="Y450" s="200"/>
      <c r="Z450" s="200"/>
      <c r="AA450" s="200"/>
      <c r="AB450" s="200"/>
      <c r="AC450" s="200"/>
      <c r="AD450" s="200"/>
      <c r="AE450" s="200"/>
      <c r="AF450" s="200"/>
      <c r="AG450" s="200"/>
      <c r="AH450" s="200"/>
      <c r="AI450" s="200"/>
      <c r="AJ450" s="200"/>
      <c r="AK450" s="200"/>
      <c r="AL450" s="200"/>
      <c r="AM450" s="200"/>
      <c r="AN450" s="200"/>
      <c r="AO450" s="200"/>
      <c r="AP450" s="200"/>
      <c r="AQ450" s="200"/>
      <c r="AR450" s="200"/>
      <c r="AS450" s="200"/>
      <c r="AT450" s="200"/>
      <c r="AU450" s="200"/>
      <c r="AV450" s="200"/>
      <c r="AW450" s="200"/>
      <c r="AX450" s="200"/>
      <c r="AY450" s="200"/>
      <c r="AZ450" s="200"/>
      <c r="BA450" s="200"/>
      <c r="BB450" s="200"/>
      <c r="BC450" s="200"/>
      <c r="BD450" s="200"/>
      <c r="BE450" s="200"/>
      <c r="BF450" s="200"/>
      <c r="BG450" s="200"/>
      <c r="BH450" s="200"/>
      <c r="BI450" s="200"/>
      <c r="BJ450" s="200"/>
      <c r="BK450" s="200"/>
      <c r="BL450" s="200"/>
      <c r="BM450" s="200"/>
      <c r="BN450" s="200"/>
      <c r="BO450" s="200"/>
      <c r="BP450" s="200"/>
      <c r="BQ450" s="200"/>
      <c r="BR450" s="200"/>
      <c r="BS450" s="200"/>
      <c r="BT450" s="200"/>
      <c r="BU450" s="200"/>
      <c r="BV450" s="200"/>
      <c r="BW450" s="200"/>
      <c r="BX450" s="200"/>
      <c r="BY450" s="200"/>
      <c r="BZ450" s="200"/>
      <c r="CA450" s="200"/>
      <c r="CB450" s="200"/>
      <c r="CC450" s="200"/>
      <c r="CD450" s="200"/>
      <c r="CE450" s="200"/>
      <c r="CF450" s="200"/>
      <c r="CG450" s="200"/>
      <c r="CH450" s="200"/>
      <c r="CI450" s="200"/>
      <c r="CJ450" s="200"/>
      <c r="CK450" s="200"/>
      <c r="CL450" s="200"/>
      <c r="CM450" s="200"/>
      <c r="CN450" s="200"/>
      <c r="CO450" s="200"/>
      <c r="CP450" s="200"/>
      <c r="CQ450" s="200"/>
      <c r="CR450" s="200"/>
      <c r="CS450" s="200"/>
      <c r="CT450" s="200"/>
      <c r="CU450" s="200"/>
      <c r="CV450" s="200"/>
      <c r="CW450" s="200"/>
      <c r="CX450" s="200"/>
      <c r="CY450" s="200"/>
      <c r="CZ450" s="200"/>
      <c r="DA450" s="200"/>
      <c r="DB450" s="200"/>
      <c r="DC450" s="200"/>
      <c r="DD450" s="200"/>
      <c r="DE450" s="200"/>
      <c r="DF450" s="200"/>
      <c r="DG450" s="200"/>
      <c r="DH450" s="200"/>
      <c r="DI450" s="200"/>
      <c r="DJ450" s="200"/>
      <c r="DK450" s="200"/>
      <c r="DL450" s="200"/>
      <c r="DM450" s="200"/>
      <c r="DN450" s="200"/>
      <c r="DO450" s="200"/>
      <c r="DP450" s="200"/>
      <c r="DQ450" s="200"/>
      <c r="DR450" s="200"/>
      <c r="DS450" s="200"/>
      <c r="DT450" s="200"/>
      <c r="DU450" s="200"/>
      <c r="DV450" s="200"/>
      <c r="DW450" s="200"/>
      <c r="DX450" s="200"/>
      <c r="DY450" s="200"/>
      <c r="DZ450" s="200"/>
      <c r="EA450" s="200"/>
      <c r="EB450" s="200"/>
      <c r="EC450" s="200"/>
      <c r="ED450" s="200"/>
      <c r="EE450" s="200"/>
      <c r="EF450" s="200"/>
      <c r="EG450" s="200"/>
      <c r="EH450" s="200"/>
      <c r="EI450" s="200"/>
      <c r="EJ450" s="200"/>
      <c r="EK450" s="200"/>
      <c r="EL450" s="200"/>
      <c r="EM450" s="200"/>
      <c r="EN450" s="200"/>
      <c r="EO450" s="200"/>
      <c r="EP450" s="200"/>
      <c r="EQ450" s="200"/>
      <c r="ER450" s="200"/>
      <c r="ES450" s="200"/>
      <c r="ET450" s="200"/>
      <c r="EU450" s="200"/>
      <c r="EV450" s="200"/>
      <c r="EW450" s="200"/>
      <c r="EX450" s="200"/>
      <c r="EY450" s="200"/>
      <c r="EZ450" s="200"/>
      <c r="FA450" s="200"/>
      <c r="FB450" s="200"/>
      <c r="FC450" s="200"/>
      <c r="FD450" s="200"/>
      <c r="FE450" s="200"/>
      <c r="FF450" s="200"/>
      <c r="FG450" s="200"/>
      <c r="FH450" s="200"/>
      <c r="FI450" s="200"/>
      <c r="FJ450" s="200"/>
      <c r="FK450" s="200"/>
      <c r="FL450" s="200"/>
      <c r="FM450" s="200"/>
      <c r="FN450" s="200"/>
      <c r="FO450" s="200"/>
      <c r="FP450" s="200"/>
      <c r="FQ450" s="200"/>
      <c r="FR450" s="200"/>
      <c r="FS450" s="200"/>
      <c r="FT450" s="200"/>
      <c r="FU450" s="200"/>
      <c r="FV450" s="200"/>
      <c r="FW450" s="200"/>
      <c r="FX450" s="200"/>
      <c r="FY450" s="200"/>
      <c r="FZ450" s="200"/>
      <c r="GA450" s="200"/>
      <c r="GB450" s="200"/>
      <c r="GC450" s="200"/>
      <c r="GD450" s="200"/>
      <c r="GE450" s="200"/>
      <c r="GF450" s="200"/>
      <c r="GG450" s="200"/>
      <c r="GH450" s="200"/>
      <c r="GI450" s="200"/>
      <c r="GJ450" s="200"/>
      <c r="GK450" s="200"/>
      <c r="GL450" s="200"/>
      <c r="GM450" s="200"/>
      <c r="GN450" s="200"/>
      <c r="GO450" s="200"/>
      <c r="GP450" s="200"/>
      <c r="GQ450" s="200"/>
      <c r="GR450" s="200"/>
      <c r="GS450" s="200"/>
      <c r="GT450" s="200"/>
      <c r="GU450" s="200"/>
      <c r="GV450" s="200"/>
      <c r="GW450" s="200"/>
      <c r="GX450" s="200"/>
      <c r="GY450" s="200"/>
      <c r="GZ450" s="200"/>
      <c r="HA450" s="200"/>
      <c r="HB450" s="200"/>
      <c r="HC450" s="200"/>
      <c r="HD450" s="200"/>
      <c r="HE450" s="200"/>
      <c r="HF450" s="200"/>
      <c r="HG450" s="200"/>
      <c r="HH450" s="200"/>
      <c r="HI450" s="200"/>
      <c r="HJ450" s="200"/>
      <c r="HK450" s="200"/>
      <c r="HL450" s="200"/>
      <c r="HM450" s="200"/>
      <c r="HN450" s="200"/>
      <c r="HO450" s="200"/>
      <c r="HP450" s="200"/>
      <c r="HQ450" s="200"/>
      <c r="HR450" s="200"/>
    </row>
    <row r="451" spans="1:243" s="201" customFormat="1">
      <c r="A451" s="97" t="s">
        <v>3763</v>
      </c>
      <c r="B451" s="117" t="s">
        <v>3764</v>
      </c>
      <c r="C451" s="136" t="s">
        <v>3765</v>
      </c>
      <c r="D451" s="60"/>
      <c r="E451" s="60"/>
      <c r="F451" s="60"/>
      <c r="G451" s="60"/>
      <c r="H451" s="60"/>
      <c r="I451" s="60">
        <v>60432.75</v>
      </c>
      <c r="J451" s="60">
        <v>0</v>
      </c>
      <c r="K451" s="60"/>
      <c r="L451" s="60"/>
      <c r="M451" s="60"/>
      <c r="N451" s="60"/>
      <c r="O451" s="60"/>
      <c r="P451" s="60">
        <f t="shared" si="486"/>
        <v>60432.75</v>
      </c>
      <c r="Q451" s="200"/>
      <c r="R451" s="200"/>
      <c r="S451" s="200"/>
      <c r="T451" s="200"/>
      <c r="U451" s="200"/>
      <c r="V451" s="200"/>
      <c r="W451" s="200"/>
      <c r="X451" s="200"/>
      <c r="Y451" s="200"/>
      <c r="Z451" s="200"/>
      <c r="AA451" s="200"/>
      <c r="AB451" s="200"/>
      <c r="AC451" s="200"/>
      <c r="AD451" s="200"/>
      <c r="AE451" s="200"/>
      <c r="AF451" s="200"/>
      <c r="AG451" s="200"/>
      <c r="AH451" s="200"/>
      <c r="AI451" s="200"/>
      <c r="AJ451" s="200"/>
      <c r="AK451" s="200"/>
      <c r="AL451" s="200"/>
      <c r="AM451" s="200"/>
      <c r="AN451" s="200"/>
      <c r="AO451" s="200"/>
      <c r="AP451" s="200"/>
      <c r="AQ451" s="200"/>
      <c r="AR451" s="200"/>
      <c r="AS451" s="200"/>
      <c r="AT451" s="200"/>
      <c r="AU451" s="200"/>
      <c r="AV451" s="200"/>
      <c r="AW451" s="200"/>
      <c r="AX451" s="200"/>
      <c r="AY451" s="200"/>
      <c r="AZ451" s="200"/>
      <c r="BA451" s="200"/>
      <c r="BB451" s="200"/>
      <c r="BC451" s="200"/>
      <c r="BD451" s="200"/>
      <c r="BE451" s="200"/>
      <c r="BF451" s="200"/>
      <c r="BG451" s="200"/>
      <c r="BH451" s="200"/>
      <c r="BI451" s="200"/>
      <c r="BJ451" s="200"/>
      <c r="BK451" s="200"/>
      <c r="BL451" s="200"/>
      <c r="BM451" s="200"/>
      <c r="BN451" s="200"/>
      <c r="BO451" s="200"/>
      <c r="BP451" s="200"/>
      <c r="BQ451" s="200"/>
      <c r="BR451" s="200"/>
      <c r="BS451" s="200"/>
      <c r="BT451" s="200"/>
      <c r="BU451" s="200"/>
      <c r="BV451" s="200"/>
      <c r="BW451" s="200"/>
      <c r="BX451" s="200"/>
      <c r="BY451" s="200"/>
      <c r="BZ451" s="200"/>
      <c r="CA451" s="200"/>
      <c r="CB451" s="200"/>
      <c r="CC451" s="200"/>
      <c r="CD451" s="200"/>
      <c r="CE451" s="200"/>
      <c r="CF451" s="200"/>
      <c r="CG451" s="200"/>
      <c r="CH451" s="200"/>
      <c r="CI451" s="200"/>
      <c r="CJ451" s="200"/>
      <c r="CK451" s="200"/>
      <c r="CL451" s="200"/>
      <c r="CM451" s="200"/>
      <c r="CN451" s="200"/>
      <c r="CO451" s="200"/>
      <c r="CP451" s="200"/>
      <c r="CQ451" s="200"/>
      <c r="CR451" s="200"/>
      <c r="CS451" s="200"/>
      <c r="CT451" s="200"/>
      <c r="CU451" s="200"/>
      <c r="CV451" s="200"/>
      <c r="CW451" s="200"/>
      <c r="CX451" s="200"/>
      <c r="CY451" s="200"/>
      <c r="CZ451" s="200"/>
      <c r="DA451" s="200"/>
      <c r="DB451" s="200"/>
      <c r="DC451" s="200"/>
      <c r="DD451" s="200"/>
      <c r="DE451" s="200"/>
      <c r="DF451" s="200"/>
      <c r="DG451" s="200"/>
      <c r="DH451" s="200"/>
      <c r="DI451" s="200"/>
      <c r="DJ451" s="200"/>
      <c r="DK451" s="200"/>
      <c r="DL451" s="200"/>
      <c r="DM451" s="200"/>
      <c r="DN451" s="200"/>
      <c r="DO451" s="200"/>
      <c r="DP451" s="200"/>
      <c r="DQ451" s="200"/>
      <c r="DR451" s="200"/>
      <c r="DS451" s="200"/>
      <c r="DT451" s="200"/>
      <c r="DU451" s="200"/>
      <c r="DV451" s="200"/>
      <c r="DW451" s="200"/>
      <c r="DX451" s="200"/>
      <c r="DY451" s="200"/>
      <c r="DZ451" s="200"/>
      <c r="EA451" s="200"/>
      <c r="EB451" s="200"/>
      <c r="EC451" s="200"/>
      <c r="ED451" s="200"/>
      <c r="EE451" s="200"/>
      <c r="EF451" s="200"/>
      <c r="EG451" s="200"/>
      <c r="EH451" s="200"/>
      <c r="EI451" s="200"/>
      <c r="EJ451" s="200"/>
      <c r="EK451" s="200"/>
      <c r="EL451" s="200"/>
      <c r="EM451" s="200"/>
      <c r="EN451" s="200"/>
      <c r="EO451" s="200"/>
      <c r="EP451" s="200"/>
      <c r="EQ451" s="200"/>
      <c r="ER451" s="200"/>
      <c r="ES451" s="200"/>
      <c r="ET451" s="200"/>
      <c r="EU451" s="200"/>
      <c r="EV451" s="200"/>
      <c r="EW451" s="200"/>
      <c r="EX451" s="200"/>
      <c r="EY451" s="200"/>
      <c r="EZ451" s="200"/>
      <c r="FA451" s="200"/>
      <c r="FB451" s="200"/>
      <c r="FC451" s="200"/>
      <c r="FD451" s="200"/>
      <c r="FE451" s="200"/>
      <c r="FF451" s="200"/>
      <c r="FG451" s="200"/>
      <c r="FH451" s="200"/>
      <c r="FI451" s="200"/>
      <c r="FJ451" s="200"/>
      <c r="FK451" s="200"/>
      <c r="FL451" s="200"/>
      <c r="FM451" s="200"/>
      <c r="FN451" s="200"/>
      <c r="FO451" s="200"/>
      <c r="FP451" s="200"/>
      <c r="FQ451" s="200"/>
      <c r="FR451" s="200"/>
      <c r="FS451" s="200"/>
      <c r="FT451" s="200"/>
      <c r="FU451" s="200"/>
      <c r="FV451" s="200"/>
      <c r="FW451" s="200"/>
      <c r="FX451" s="200"/>
      <c r="FY451" s="200"/>
      <c r="FZ451" s="200"/>
      <c r="GA451" s="200"/>
      <c r="GB451" s="200"/>
      <c r="GC451" s="200"/>
      <c r="GD451" s="200"/>
      <c r="GE451" s="200"/>
      <c r="GF451" s="200"/>
      <c r="GG451" s="200"/>
      <c r="GH451" s="200"/>
      <c r="GI451" s="200"/>
      <c r="GJ451" s="200"/>
      <c r="GK451" s="200"/>
      <c r="GL451" s="200"/>
      <c r="GM451" s="200"/>
      <c r="GN451" s="200"/>
      <c r="GO451" s="200"/>
      <c r="GP451" s="200"/>
      <c r="GQ451" s="200"/>
      <c r="GR451" s="200"/>
      <c r="GS451" s="200"/>
      <c r="GT451" s="200"/>
      <c r="GU451" s="200"/>
      <c r="GV451" s="200"/>
      <c r="GW451" s="200"/>
      <c r="GX451" s="200"/>
      <c r="GY451" s="200"/>
      <c r="GZ451" s="200"/>
      <c r="HA451" s="200"/>
      <c r="HB451" s="200"/>
      <c r="HC451" s="200"/>
      <c r="HD451" s="200"/>
      <c r="HE451" s="200"/>
      <c r="HF451" s="200"/>
      <c r="HG451" s="200"/>
      <c r="HH451" s="200"/>
      <c r="HI451" s="200"/>
      <c r="HJ451" s="200"/>
      <c r="HK451" s="200"/>
      <c r="HL451" s="200"/>
      <c r="HM451" s="200"/>
      <c r="HN451" s="200"/>
      <c r="HO451" s="200"/>
      <c r="HP451" s="200"/>
      <c r="HQ451" s="200"/>
      <c r="HR451" s="200"/>
    </row>
    <row r="452" spans="1:243" s="20" customFormat="1" ht="21.75" customHeight="1">
      <c r="A452" s="99" t="s">
        <v>2722</v>
      </c>
      <c r="B452" s="116" t="s">
        <v>2723</v>
      </c>
      <c r="C452" s="136"/>
      <c r="D452" s="58">
        <f>D453</f>
        <v>20612363.57</v>
      </c>
      <c r="E452" s="58">
        <f t="shared" ref="E452:I452" si="487">E453</f>
        <v>14264014.479999997</v>
      </c>
      <c r="F452" s="58">
        <f t="shared" si="487"/>
        <v>15995326.190000001</v>
      </c>
      <c r="G452" s="58">
        <f t="shared" si="487"/>
        <v>17269845.730000004</v>
      </c>
      <c r="H452" s="58">
        <f t="shared" si="487"/>
        <v>12006172.83</v>
      </c>
      <c r="I452" s="58">
        <f t="shared" si="487"/>
        <v>11676975.219999999</v>
      </c>
      <c r="J452" s="58">
        <f t="shared" ref="J452" si="488">J453</f>
        <v>9673797.4399999995</v>
      </c>
      <c r="K452" s="58">
        <f t="shared" ref="K452" si="489">K453</f>
        <v>9649999.6433333326</v>
      </c>
      <c r="L452" s="58">
        <f t="shared" ref="L452" si="490">L453</f>
        <v>11255569.734444445</v>
      </c>
      <c r="M452" s="58">
        <f t="shared" ref="M452" si="491">M453</f>
        <v>8768232.8825925943</v>
      </c>
      <c r="N452" s="58">
        <f t="shared" ref="N452" si="492">N453</f>
        <v>9945912.6067901235</v>
      </c>
      <c r="O452" s="58">
        <f t="shared" ref="O452" si="493">O453</f>
        <v>18405819.427942388</v>
      </c>
      <c r="P452" s="58">
        <f t="shared" ref="P452" si="494">P453</f>
        <v>159524029.7551029</v>
      </c>
      <c r="HS452" s="106"/>
      <c r="HT452" s="106"/>
      <c r="HU452" s="106"/>
      <c r="HV452" s="106"/>
      <c r="HW452" s="106"/>
      <c r="HX452" s="106"/>
      <c r="HY452" s="106"/>
      <c r="HZ452" s="106"/>
      <c r="IA452" s="106"/>
      <c r="IB452" s="106"/>
      <c r="IC452" s="106"/>
      <c r="ID452" s="106"/>
      <c r="IE452" s="106"/>
      <c r="IF452" s="106"/>
      <c r="IG452" s="106"/>
      <c r="IH452" s="106"/>
      <c r="II452" s="106"/>
    </row>
    <row r="453" spans="1:243" ht="18.75" customHeight="1">
      <c r="A453" s="99" t="s">
        <v>2732</v>
      </c>
      <c r="B453" s="116" t="s">
        <v>2733</v>
      </c>
      <c r="C453" s="136"/>
      <c r="D453" s="58">
        <f t="shared" ref="D453:I453" si="495">SUM(D454+D475+D506+D496+D501)</f>
        <v>20612363.57</v>
      </c>
      <c r="E453" s="58">
        <f t="shared" si="495"/>
        <v>14264014.479999997</v>
      </c>
      <c r="F453" s="58">
        <f t="shared" si="495"/>
        <v>15995326.190000001</v>
      </c>
      <c r="G453" s="58">
        <f t="shared" si="495"/>
        <v>17269845.730000004</v>
      </c>
      <c r="H453" s="58">
        <f t="shared" si="495"/>
        <v>12006172.83</v>
      </c>
      <c r="I453" s="58">
        <f t="shared" si="495"/>
        <v>11676975.219999999</v>
      </c>
      <c r="J453" s="58">
        <f t="shared" ref="J453:P453" si="496">SUM(J454+J475+J506+J496+J501)</f>
        <v>9673797.4399999995</v>
      </c>
      <c r="K453" s="58">
        <f t="shared" si="496"/>
        <v>9649999.6433333326</v>
      </c>
      <c r="L453" s="58">
        <f t="shared" si="496"/>
        <v>11255569.734444445</v>
      </c>
      <c r="M453" s="58">
        <f t="shared" si="496"/>
        <v>8768232.8825925943</v>
      </c>
      <c r="N453" s="58">
        <f t="shared" si="496"/>
        <v>9945912.6067901235</v>
      </c>
      <c r="O453" s="58">
        <f t="shared" si="496"/>
        <v>18405819.427942388</v>
      </c>
      <c r="P453" s="58">
        <f t="shared" si="496"/>
        <v>159524029.7551029</v>
      </c>
    </row>
    <row r="454" spans="1:243" s="107" customFormat="1" ht="18.75" customHeight="1">
      <c r="A454" s="99" t="s">
        <v>2734</v>
      </c>
      <c r="B454" s="116" t="s">
        <v>932</v>
      </c>
      <c r="C454" s="136"/>
      <c r="D454" s="58">
        <f t="shared" ref="D454:I454" si="497">SUM(D456+D462+D468+D473)</f>
        <v>18983260.109999999</v>
      </c>
      <c r="E454" s="58">
        <f t="shared" si="497"/>
        <v>12687292.099999998</v>
      </c>
      <c r="F454" s="58">
        <f t="shared" si="497"/>
        <v>14661853.02</v>
      </c>
      <c r="G454" s="58">
        <f t="shared" si="497"/>
        <v>15819269.710000001</v>
      </c>
      <c r="H454" s="58">
        <f t="shared" si="497"/>
        <v>10434614.720000001</v>
      </c>
      <c r="I454" s="58">
        <f t="shared" si="497"/>
        <v>10474439.609999999</v>
      </c>
      <c r="J454" s="58">
        <f t="shared" ref="J454:P454" si="498">SUM(J456+J462+J468+J473)</f>
        <v>8465926.2400000002</v>
      </c>
      <c r="K454" s="58">
        <f t="shared" si="498"/>
        <v>8655158.75</v>
      </c>
      <c r="L454" s="58">
        <f t="shared" si="498"/>
        <v>10261238.75</v>
      </c>
      <c r="M454" s="58">
        <f t="shared" si="498"/>
        <v>7773484.4400000004</v>
      </c>
      <c r="N454" s="58">
        <f t="shared" si="498"/>
        <v>8951272.5</v>
      </c>
      <c r="O454" s="58">
        <f t="shared" si="498"/>
        <v>17411246.25</v>
      </c>
      <c r="P454" s="58">
        <f t="shared" si="498"/>
        <v>144579056.20000002</v>
      </c>
      <c r="HS454" s="106"/>
      <c r="HT454" s="106"/>
      <c r="HU454" s="106"/>
      <c r="HV454" s="106"/>
      <c r="HW454" s="106"/>
      <c r="HX454" s="106"/>
      <c r="HY454" s="106"/>
      <c r="HZ454" s="106"/>
      <c r="IA454" s="106"/>
      <c r="IB454" s="106"/>
      <c r="IC454" s="106"/>
      <c r="ID454" s="106"/>
      <c r="IE454" s="106"/>
      <c r="IF454" s="106"/>
      <c r="IG454" s="106"/>
      <c r="IH454" s="106"/>
      <c r="II454" s="106"/>
    </row>
    <row r="455" spans="1:243" s="107" customFormat="1" ht="18.75" customHeight="1">
      <c r="A455" s="99" t="s">
        <v>2735</v>
      </c>
      <c r="B455" s="116" t="s">
        <v>2736</v>
      </c>
      <c r="C455" s="136"/>
      <c r="D455" s="58">
        <f t="shared" ref="D455:I455" si="499">D456</f>
        <v>7579973.3300000001</v>
      </c>
      <c r="E455" s="58">
        <f t="shared" si="499"/>
        <v>9039560.1399999987</v>
      </c>
      <c r="F455" s="58">
        <f t="shared" si="499"/>
        <v>10570400.129999999</v>
      </c>
      <c r="G455" s="58">
        <f t="shared" si="499"/>
        <v>5757116.8999999994</v>
      </c>
      <c r="H455" s="58">
        <f t="shared" si="499"/>
        <v>6173068.7100000009</v>
      </c>
      <c r="I455" s="58">
        <f t="shared" si="499"/>
        <v>8088715.4299999997</v>
      </c>
      <c r="J455" s="58">
        <f t="shared" ref="J455:P455" si="500">J456</f>
        <v>6719592.8100000005</v>
      </c>
      <c r="K455" s="58">
        <f t="shared" si="500"/>
        <v>7632087.5</v>
      </c>
      <c r="L455" s="58">
        <f t="shared" si="500"/>
        <v>9639618.75</v>
      </c>
      <c r="M455" s="58">
        <f t="shared" si="500"/>
        <v>7180082.5</v>
      </c>
      <c r="N455" s="58">
        <f t="shared" si="500"/>
        <v>8524316.25</v>
      </c>
      <c r="O455" s="58">
        <f t="shared" si="500"/>
        <v>9485505</v>
      </c>
      <c r="P455" s="58">
        <f t="shared" si="500"/>
        <v>96390037.450000003</v>
      </c>
      <c r="HS455" s="106"/>
      <c r="HT455" s="106"/>
      <c r="HU455" s="106"/>
      <c r="HV455" s="106"/>
      <c r="HW455" s="106"/>
      <c r="HX455" s="106"/>
      <c r="HY455" s="106"/>
      <c r="HZ455" s="106"/>
      <c r="IA455" s="106"/>
      <c r="IB455" s="106"/>
      <c r="IC455" s="106"/>
      <c r="ID455" s="106"/>
      <c r="IE455" s="106"/>
      <c r="IF455" s="106"/>
      <c r="IG455" s="106"/>
      <c r="IH455" s="106"/>
      <c r="II455" s="106"/>
    </row>
    <row r="456" spans="1:243" s="107" customFormat="1" ht="18.75" customHeight="1">
      <c r="A456" s="99" t="s">
        <v>2737</v>
      </c>
      <c r="B456" s="116" t="s">
        <v>2738</v>
      </c>
      <c r="C456" s="136"/>
      <c r="D456" s="58">
        <f t="shared" ref="D456:I456" si="501">SUM(D457:D460)</f>
        <v>7579973.3300000001</v>
      </c>
      <c r="E456" s="58">
        <f t="shared" si="501"/>
        <v>9039560.1399999987</v>
      </c>
      <c r="F456" s="58">
        <f t="shared" si="501"/>
        <v>10570400.129999999</v>
      </c>
      <c r="G456" s="58">
        <f t="shared" si="501"/>
        <v>5757116.8999999994</v>
      </c>
      <c r="H456" s="58">
        <f t="shared" si="501"/>
        <v>6173068.7100000009</v>
      </c>
      <c r="I456" s="58">
        <f t="shared" si="501"/>
        <v>8088715.4299999997</v>
      </c>
      <c r="J456" s="58">
        <f t="shared" ref="J456" si="502">SUM(J457:J460)</f>
        <v>6719592.8100000005</v>
      </c>
      <c r="K456" s="58">
        <v>7632087.5</v>
      </c>
      <c r="L456" s="58">
        <v>9639618.75</v>
      </c>
      <c r="M456" s="58">
        <v>7180082.5</v>
      </c>
      <c r="N456" s="58">
        <v>8524316.25</v>
      </c>
      <c r="O456" s="58">
        <v>9485505</v>
      </c>
      <c r="P456" s="58">
        <f>SUM(P457:P460)</f>
        <v>96390037.450000003</v>
      </c>
      <c r="HS456" s="106"/>
      <c r="HT456" s="106"/>
      <c r="HU456" s="106"/>
      <c r="HV456" s="106"/>
      <c r="HW456" s="106"/>
      <c r="HX456" s="106"/>
      <c r="HY456" s="106"/>
      <c r="HZ456" s="106"/>
      <c r="IA456" s="106"/>
      <c r="IB456" s="106"/>
      <c r="IC456" s="106"/>
      <c r="ID456" s="106"/>
      <c r="IE456" s="106"/>
      <c r="IF456" s="106"/>
      <c r="IG456" s="106"/>
      <c r="IH456" s="106"/>
      <c r="II456" s="106"/>
    </row>
    <row r="457" spans="1:243" s="138" customFormat="1" ht="15" customHeight="1">
      <c r="A457" s="97" t="s">
        <v>2739</v>
      </c>
      <c r="B457" s="117" t="s">
        <v>2740</v>
      </c>
      <c r="C457" s="136" t="s">
        <v>29</v>
      </c>
      <c r="D457" s="60">
        <v>4547983.99</v>
      </c>
      <c r="E457" s="60">
        <v>5423736.0800000001</v>
      </c>
      <c r="F457" s="60">
        <v>6342240.0700000003</v>
      </c>
      <c r="G457" s="60">
        <v>3454270.13</v>
      </c>
      <c r="H457" s="60">
        <v>3703841.22</v>
      </c>
      <c r="I457" s="60">
        <v>4853229.26</v>
      </c>
      <c r="J457" s="60">
        <v>4031755.69</v>
      </c>
      <c r="K457" s="60">
        <v>4579252.5</v>
      </c>
      <c r="L457" s="60">
        <v>5783771.25</v>
      </c>
      <c r="M457" s="60">
        <v>4308049.5</v>
      </c>
      <c r="N457" s="60">
        <v>5114589.75</v>
      </c>
      <c r="O457" s="60">
        <v>5691303</v>
      </c>
      <c r="P457" s="60">
        <f>SUM(D457:O457)</f>
        <v>57834022.439999998</v>
      </c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  <c r="AA457" s="140"/>
      <c r="AB457" s="140"/>
      <c r="AC457" s="140"/>
      <c r="AD457" s="140"/>
      <c r="AE457" s="140"/>
      <c r="AF457" s="140"/>
      <c r="AG457" s="140"/>
      <c r="AH457" s="140"/>
      <c r="AI457" s="140"/>
      <c r="AJ457" s="140"/>
      <c r="AK457" s="140"/>
      <c r="AL457" s="140"/>
      <c r="AM457" s="140"/>
      <c r="AN457" s="140"/>
      <c r="AO457" s="140"/>
      <c r="AP457" s="140"/>
      <c r="AQ457" s="140"/>
      <c r="AR457" s="140"/>
      <c r="AS457" s="140"/>
      <c r="AT457" s="140"/>
      <c r="AU457" s="140"/>
      <c r="AV457" s="140"/>
      <c r="AW457" s="140"/>
      <c r="AX457" s="140"/>
      <c r="AY457" s="140"/>
      <c r="AZ457" s="140"/>
      <c r="BA457" s="140"/>
      <c r="BB457" s="140"/>
      <c r="BC457" s="140"/>
      <c r="BD457" s="140"/>
      <c r="BE457" s="140"/>
      <c r="BF457" s="140"/>
      <c r="BG457" s="140"/>
      <c r="BH457" s="140"/>
      <c r="BI457" s="140"/>
      <c r="BJ457" s="140"/>
      <c r="BK457" s="140"/>
      <c r="BL457" s="140"/>
      <c r="BM457" s="140"/>
      <c r="BN457" s="140"/>
      <c r="BO457" s="140"/>
      <c r="BP457" s="140"/>
      <c r="BQ457" s="140"/>
      <c r="BR457" s="140"/>
      <c r="BS457" s="140"/>
      <c r="BT457" s="140"/>
      <c r="BU457" s="140"/>
      <c r="BV457" s="140"/>
      <c r="BW457" s="140"/>
      <c r="BX457" s="140"/>
      <c r="BY457" s="140"/>
      <c r="BZ457" s="140"/>
      <c r="CA457" s="140"/>
      <c r="CB457" s="140"/>
      <c r="CC457" s="140"/>
      <c r="CD457" s="140"/>
      <c r="CE457" s="140"/>
      <c r="CF457" s="140"/>
      <c r="CG457" s="140"/>
      <c r="CH457" s="140"/>
      <c r="CI457" s="140"/>
      <c r="CJ457" s="140"/>
      <c r="CK457" s="140"/>
      <c r="CL457" s="140"/>
      <c r="CM457" s="140"/>
      <c r="CN457" s="140"/>
      <c r="CO457" s="140"/>
      <c r="CP457" s="140"/>
      <c r="CQ457" s="140"/>
      <c r="CR457" s="140"/>
      <c r="CS457" s="140"/>
      <c r="CT457" s="140"/>
      <c r="CU457" s="140"/>
      <c r="CV457" s="140"/>
      <c r="CW457" s="140"/>
      <c r="CX457" s="140"/>
      <c r="CY457" s="140"/>
      <c r="CZ457" s="140"/>
      <c r="DA457" s="140"/>
      <c r="DB457" s="140"/>
      <c r="DC457" s="140"/>
      <c r="DD457" s="140"/>
      <c r="DE457" s="140"/>
      <c r="DF457" s="140"/>
      <c r="DG457" s="140"/>
      <c r="DH457" s="140"/>
      <c r="DI457" s="140"/>
      <c r="DJ457" s="140"/>
      <c r="DK457" s="140"/>
      <c r="DL457" s="140"/>
      <c r="DM457" s="140"/>
      <c r="DN457" s="140"/>
      <c r="DO457" s="140"/>
      <c r="DP457" s="140"/>
      <c r="DQ457" s="140"/>
      <c r="DR457" s="140"/>
      <c r="DS457" s="140"/>
      <c r="DT457" s="140"/>
      <c r="DU457" s="140"/>
      <c r="DV457" s="140"/>
      <c r="DW457" s="140"/>
      <c r="DX457" s="140"/>
      <c r="DY457" s="140"/>
      <c r="DZ457" s="140"/>
      <c r="EA457" s="140"/>
      <c r="EB457" s="140"/>
      <c r="EC457" s="140"/>
      <c r="ED457" s="140"/>
      <c r="EE457" s="140"/>
      <c r="EF457" s="140"/>
      <c r="EG457" s="140"/>
      <c r="EH457" s="140"/>
      <c r="EI457" s="140"/>
      <c r="EJ457" s="140"/>
      <c r="EK457" s="140"/>
      <c r="EL457" s="140"/>
      <c r="EM457" s="140"/>
      <c r="EN457" s="140"/>
      <c r="EO457" s="140"/>
      <c r="EP457" s="140"/>
      <c r="EQ457" s="140"/>
      <c r="ER457" s="140"/>
      <c r="ES457" s="140"/>
      <c r="ET457" s="140"/>
      <c r="EU457" s="140"/>
      <c r="EV457" s="140"/>
      <c r="EW457" s="140"/>
      <c r="EX457" s="140"/>
      <c r="EY457" s="140"/>
      <c r="EZ457" s="140"/>
      <c r="FA457" s="140"/>
      <c r="FB457" s="140"/>
      <c r="FC457" s="140"/>
      <c r="FD457" s="140"/>
      <c r="FE457" s="140"/>
      <c r="FF457" s="140"/>
      <c r="FG457" s="140"/>
      <c r="FH457" s="140"/>
      <c r="FI457" s="140"/>
      <c r="FJ457" s="140"/>
      <c r="FK457" s="140"/>
      <c r="FL457" s="140"/>
      <c r="FM457" s="140"/>
      <c r="FN457" s="140"/>
      <c r="FO457" s="140"/>
      <c r="FP457" s="140"/>
      <c r="FQ457" s="140"/>
      <c r="FR457" s="140"/>
      <c r="FS457" s="140"/>
      <c r="FT457" s="140"/>
      <c r="FU457" s="140"/>
      <c r="FV457" s="140"/>
      <c r="FW457" s="140"/>
      <c r="FX457" s="140"/>
      <c r="FY457" s="140"/>
      <c r="FZ457" s="140"/>
      <c r="GA457" s="140"/>
      <c r="GB457" s="140"/>
      <c r="GC457" s="140"/>
      <c r="GD457" s="140"/>
      <c r="GE457" s="140"/>
      <c r="GF457" s="140"/>
      <c r="GG457" s="140"/>
      <c r="GH457" s="140"/>
      <c r="GI457" s="140"/>
      <c r="GJ457" s="140"/>
      <c r="GK457" s="140"/>
      <c r="GL457" s="140"/>
      <c r="GM457" s="140"/>
      <c r="GN457" s="140"/>
      <c r="GO457" s="140"/>
      <c r="GP457" s="140"/>
      <c r="GQ457" s="140"/>
      <c r="GR457" s="140"/>
      <c r="GS457" s="140"/>
      <c r="GT457" s="140"/>
      <c r="GU457" s="140"/>
      <c r="GV457" s="140"/>
      <c r="GW457" s="140"/>
      <c r="GX457" s="140"/>
      <c r="GY457" s="140"/>
      <c r="GZ457" s="140"/>
      <c r="HA457" s="140"/>
      <c r="HB457" s="140"/>
      <c r="HC457" s="140"/>
      <c r="HD457" s="140"/>
      <c r="HE457" s="140"/>
      <c r="HF457" s="140"/>
      <c r="HG457" s="140"/>
      <c r="HH457" s="140"/>
      <c r="HI457" s="140"/>
      <c r="HJ457" s="140"/>
      <c r="HK457" s="140"/>
      <c r="HL457" s="140"/>
      <c r="HM457" s="140"/>
      <c r="HN457" s="140"/>
      <c r="HO457" s="140"/>
      <c r="HP457" s="140"/>
      <c r="HQ457" s="140"/>
      <c r="HR457" s="140"/>
    </row>
    <row r="458" spans="1:243" s="138" customFormat="1" ht="15" customHeight="1">
      <c r="A458" s="97" t="s">
        <v>2741</v>
      </c>
      <c r="B458" s="117" t="s">
        <v>2742</v>
      </c>
      <c r="C458" s="136" t="s">
        <v>32</v>
      </c>
      <c r="D458" s="60">
        <v>378998.67</v>
      </c>
      <c r="E458" s="60">
        <v>451978.01</v>
      </c>
      <c r="F458" s="60">
        <v>528520.01</v>
      </c>
      <c r="G458" s="60">
        <v>287855.84999999998</v>
      </c>
      <c r="H458" s="60">
        <v>308653.44</v>
      </c>
      <c r="I458" s="60">
        <v>404435.77</v>
      </c>
      <c r="J458" s="60">
        <v>335979.64</v>
      </c>
      <c r="K458" s="60">
        <v>381604.375</v>
      </c>
      <c r="L458" s="60">
        <v>481980.9375</v>
      </c>
      <c r="M458" s="60">
        <v>359004.125</v>
      </c>
      <c r="N458" s="60">
        <v>426215.8125</v>
      </c>
      <c r="O458" s="60">
        <v>474275.25</v>
      </c>
      <c r="P458" s="60">
        <f t="shared" ref="P458:P460" si="503">SUM(D458:O458)</f>
        <v>4819501.8900000006</v>
      </c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  <c r="AA458" s="140"/>
      <c r="AB458" s="140"/>
      <c r="AC458" s="140"/>
      <c r="AD458" s="140"/>
      <c r="AE458" s="140"/>
      <c r="AF458" s="140"/>
      <c r="AG458" s="140"/>
      <c r="AH458" s="140"/>
      <c r="AI458" s="140"/>
      <c r="AJ458" s="140"/>
      <c r="AK458" s="140"/>
      <c r="AL458" s="140"/>
      <c r="AM458" s="140"/>
      <c r="AN458" s="140"/>
      <c r="AO458" s="140"/>
      <c r="AP458" s="140"/>
      <c r="AQ458" s="140"/>
      <c r="AR458" s="140"/>
      <c r="AS458" s="140"/>
      <c r="AT458" s="140"/>
      <c r="AU458" s="140"/>
      <c r="AV458" s="140"/>
      <c r="AW458" s="140"/>
      <c r="AX458" s="140"/>
      <c r="AY458" s="140"/>
      <c r="AZ458" s="140"/>
      <c r="BA458" s="140"/>
      <c r="BB458" s="140"/>
      <c r="BC458" s="140"/>
      <c r="BD458" s="140"/>
      <c r="BE458" s="140"/>
      <c r="BF458" s="140"/>
      <c r="BG458" s="140"/>
      <c r="BH458" s="140"/>
      <c r="BI458" s="140"/>
      <c r="BJ458" s="140"/>
      <c r="BK458" s="140"/>
      <c r="BL458" s="140"/>
      <c r="BM458" s="140"/>
      <c r="BN458" s="140"/>
      <c r="BO458" s="140"/>
      <c r="BP458" s="140"/>
      <c r="BQ458" s="140"/>
      <c r="BR458" s="140"/>
      <c r="BS458" s="140"/>
      <c r="BT458" s="140"/>
      <c r="BU458" s="140"/>
      <c r="BV458" s="140"/>
      <c r="BW458" s="140"/>
      <c r="BX458" s="140"/>
      <c r="BY458" s="140"/>
      <c r="BZ458" s="140"/>
      <c r="CA458" s="140"/>
      <c r="CB458" s="140"/>
      <c r="CC458" s="140"/>
      <c r="CD458" s="140"/>
      <c r="CE458" s="140"/>
      <c r="CF458" s="140"/>
      <c r="CG458" s="140"/>
      <c r="CH458" s="140"/>
      <c r="CI458" s="140"/>
      <c r="CJ458" s="140"/>
      <c r="CK458" s="140"/>
      <c r="CL458" s="140"/>
      <c r="CM458" s="140"/>
      <c r="CN458" s="140"/>
      <c r="CO458" s="140"/>
      <c r="CP458" s="140"/>
      <c r="CQ458" s="140"/>
      <c r="CR458" s="140"/>
      <c r="CS458" s="140"/>
      <c r="CT458" s="140"/>
      <c r="CU458" s="140"/>
      <c r="CV458" s="140"/>
      <c r="CW458" s="140"/>
      <c r="CX458" s="140"/>
      <c r="CY458" s="140"/>
      <c r="CZ458" s="140"/>
      <c r="DA458" s="140"/>
      <c r="DB458" s="140"/>
      <c r="DC458" s="140"/>
      <c r="DD458" s="140"/>
      <c r="DE458" s="140"/>
      <c r="DF458" s="140"/>
      <c r="DG458" s="140"/>
      <c r="DH458" s="140"/>
      <c r="DI458" s="140"/>
      <c r="DJ458" s="140"/>
      <c r="DK458" s="140"/>
      <c r="DL458" s="140"/>
      <c r="DM458" s="140"/>
      <c r="DN458" s="140"/>
      <c r="DO458" s="140"/>
      <c r="DP458" s="140"/>
      <c r="DQ458" s="140"/>
      <c r="DR458" s="140"/>
      <c r="DS458" s="140"/>
      <c r="DT458" s="140"/>
      <c r="DU458" s="140"/>
      <c r="DV458" s="140"/>
      <c r="DW458" s="140"/>
      <c r="DX458" s="140"/>
      <c r="DY458" s="140"/>
      <c r="DZ458" s="140"/>
      <c r="EA458" s="140"/>
      <c r="EB458" s="140"/>
      <c r="EC458" s="140"/>
      <c r="ED458" s="140"/>
      <c r="EE458" s="140"/>
      <c r="EF458" s="140"/>
      <c r="EG458" s="140"/>
      <c r="EH458" s="140"/>
      <c r="EI458" s="140"/>
      <c r="EJ458" s="140"/>
      <c r="EK458" s="140"/>
      <c r="EL458" s="140"/>
      <c r="EM458" s="140"/>
      <c r="EN458" s="140"/>
      <c r="EO458" s="140"/>
      <c r="EP458" s="140"/>
      <c r="EQ458" s="140"/>
      <c r="ER458" s="140"/>
      <c r="ES458" s="140"/>
      <c r="ET458" s="140"/>
      <c r="EU458" s="140"/>
      <c r="EV458" s="140"/>
      <c r="EW458" s="140"/>
      <c r="EX458" s="140"/>
      <c r="EY458" s="140"/>
      <c r="EZ458" s="140"/>
      <c r="FA458" s="140"/>
      <c r="FB458" s="140"/>
      <c r="FC458" s="140"/>
      <c r="FD458" s="140"/>
      <c r="FE458" s="140"/>
      <c r="FF458" s="140"/>
      <c r="FG458" s="140"/>
      <c r="FH458" s="140"/>
      <c r="FI458" s="140"/>
      <c r="FJ458" s="140"/>
      <c r="FK458" s="140"/>
      <c r="FL458" s="140"/>
      <c r="FM458" s="140"/>
      <c r="FN458" s="140"/>
      <c r="FO458" s="140"/>
      <c r="FP458" s="140"/>
      <c r="FQ458" s="140"/>
      <c r="FR458" s="140"/>
      <c r="FS458" s="140"/>
      <c r="FT458" s="140"/>
      <c r="FU458" s="140"/>
      <c r="FV458" s="140"/>
      <c r="FW458" s="140"/>
      <c r="FX458" s="140"/>
      <c r="FY458" s="140"/>
      <c r="FZ458" s="140"/>
      <c r="GA458" s="140"/>
      <c r="GB458" s="140"/>
      <c r="GC458" s="140"/>
      <c r="GD458" s="140"/>
      <c r="GE458" s="140"/>
      <c r="GF458" s="140"/>
      <c r="GG458" s="140"/>
      <c r="GH458" s="140"/>
      <c r="GI458" s="140"/>
      <c r="GJ458" s="140"/>
      <c r="GK458" s="140"/>
      <c r="GL458" s="140"/>
      <c r="GM458" s="140"/>
      <c r="GN458" s="140"/>
      <c r="GO458" s="140"/>
      <c r="GP458" s="140"/>
      <c r="GQ458" s="140"/>
      <c r="GR458" s="140"/>
      <c r="GS458" s="140"/>
      <c r="GT458" s="140"/>
      <c r="GU458" s="140"/>
      <c r="GV458" s="140"/>
      <c r="GW458" s="140"/>
      <c r="GX458" s="140"/>
      <c r="GY458" s="140"/>
      <c r="GZ458" s="140"/>
      <c r="HA458" s="140"/>
      <c r="HB458" s="140"/>
      <c r="HC458" s="140"/>
      <c r="HD458" s="140"/>
      <c r="HE458" s="140"/>
      <c r="HF458" s="140"/>
      <c r="HG458" s="140"/>
      <c r="HH458" s="140"/>
      <c r="HI458" s="140"/>
      <c r="HJ458" s="140"/>
      <c r="HK458" s="140"/>
      <c r="HL458" s="140"/>
      <c r="HM458" s="140"/>
      <c r="HN458" s="140"/>
      <c r="HO458" s="140"/>
      <c r="HP458" s="140"/>
      <c r="HQ458" s="140"/>
      <c r="HR458" s="140"/>
    </row>
    <row r="459" spans="1:243" s="138" customFormat="1" ht="15" customHeight="1">
      <c r="A459" s="97" t="s">
        <v>2743</v>
      </c>
      <c r="B459" s="117" t="s">
        <v>2744</v>
      </c>
      <c r="C459" s="100" t="s">
        <v>35</v>
      </c>
      <c r="D459" s="60">
        <v>1136996</v>
      </c>
      <c r="E459" s="60">
        <v>1355934.02</v>
      </c>
      <c r="F459" s="60">
        <v>1585560.02</v>
      </c>
      <c r="G459" s="60">
        <v>863567.54</v>
      </c>
      <c r="H459" s="60">
        <v>925960.31</v>
      </c>
      <c r="I459" s="60">
        <v>1213307.31</v>
      </c>
      <c r="J459" s="60">
        <v>1007938.92</v>
      </c>
      <c r="K459" s="60">
        <v>1144813.125</v>
      </c>
      <c r="L459" s="60">
        <v>1445942.8125</v>
      </c>
      <c r="M459" s="60">
        <v>1077012.375</v>
      </c>
      <c r="N459" s="60">
        <v>1278647.4375</v>
      </c>
      <c r="O459" s="60">
        <v>1422825.75</v>
      </c>
      <c r="P459" s="60">
        <f t="shared" si="503"/>
        <v>14458505.620000001</v>
      </c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  <c r="AA459" s="140"/>
      <c r="AB459" s="140"/>
      <c r="AC459" s="140"/>
      <c r="AD459" s="140"/>
      <c r="AE459" s="140"/>
      <c r="AF459" s="140"/>
      <c r="AG459" s="140"/>
      <c r="AH459" s="140"/>
      <c r="AI459" s="140"/>
      <c r="AJ459" s="140"/>
      <c r="AK459" s="140"/>
      <c r="AL459" s="140"/>
      <c r="AM459" s="140"/>
      <c r="AN459" s="140"/>
      <c r="AO459" s="140"/>
      <c r="AP459" s="140"/>
      <c r="AQ459" s="140"/>
      <c r="AR459" s="140"/>
      <c r="AS459" s="140"/>
      <c r="AT459" s="140"/>
      <c r="AU459" s="140"/>
      <c r="AV459" s="140"/>
      <c r="AW459" s="140"/>
      <c r="AX459" s="140"/>
      <c r="AY459" s="140"/>
      <c r="AZ459" s="140"/>
      <c r="BA459" s="140"/>
      <c r="BB459" s="140"/>
      <c r="BC459" s="140"/>
      <c r="BD459" s="140"/>
      <c r="BE459" s="140"/>
      <c r="BF459" s="140"/>
      <c r="BG459" s="140"/>
      <c r="BH459" s="140"/>
      <c r="BI459" s="140"/>
      <c r="BJ459" s="140"/>
      <c r="BK459" s="140"/>
      <c r="BL459" s="140"/>
      <c r="BM459" s="140"/>
      <c r="BN459" s="140"/>
      <c r="BO459" s="140"/>
      <c r="BP459" s="140"/>
      <c r="BQ459" s="140"/>
      <c r="BR459" s="140"/>
      <c r="BS459" s="140"/>
      <c r="BT459" s="140"/>
      <c r="BU459" s="140"/>
      <c r="BV459" s="140"/>
      <c r="BW459" s="140"/>
      <c r="BX459" s="140"/>
      <c r="BY459" s="140"/>
      <c r="BZ459" s="140"/>
      <c r="CA459" s="140"/>
      <c r="CB459" s="140"/>
      <c r="CC459" s="140"/>
      <c r="CD459" s="140"/>
      <c r="CE459" s="140"/>
      <c r="CF459" s="140"/>
      <c r="CG459" s="140"/>
      <c r="CH459" s="140"/>
      <c r="CI459" s="140"/>
      <c r="CJ459" s="140"/>
      <c r="CK459" s="140"/>
      <c r="CL459" s="140"/>
      <c r="CM459" s="140"/>
      <c r="CN459" s="140"/>
      <c r="CO459" s="140"/>
      <c r="CP459" s="140"/>
      <c r="CQ459" s="140"/>
      <c r="CR459" s="140"/>
      <c r="CS459" s="140"/>
      <c r="CT459" s="140"/>
      <c r="CU459" s="140"/>
      <c r="CV459" s="140"/>
      <c r="CW459" s="140"/>
      <c r="CX459" s="140"/>
      <c r="CY459" s="140"/>
      <c r="CZ459" s="140"/>
      <c r="DA459" s="140"/>
      <c r="DB459" s="140"/>
      <c r="DC459" s="140"/>
      <c r="DD459" s="140"/>
      <c r="DE459" s="140"/>
      <c r="DF459" s="140"/>
      <c r="DG459" s="140"/>
      <c r="DH459" s="140"/>
      <c r="DI459" s="140"/>
      <c r="DJ459" s="140"/>
      <c r="DK459" s="140"/>
      <c r="DL459" s="140"/>
      <c r="DM459" s="140"/>
      <c r="DN459" s="140"/>
      <c r="DO459" s="140"/>
      <c r="DP459" s="140"/>
      <c r="DQ459" s="140"/>
      <c r="DR459" s="140"/>
      <c r="DS459" s="140"/>
      <c r="DT459" s="140"/>
      <c r="DU459" s="140"/>
      <c r="DV459" s="140"/>
      <c r="DW459" s="140"/>
      <c r="DX459" s="140"/>
      <c r="DY459" s="140"/>
      <c r="DZ459" s="140"/>
      <c r="EA459" s="140"/>
      <c r="EB459" s="140"/>
      <c r="EC459" s="140"/>
      <c r="ED459" s="140"/>
      <c r="EE459" s="140"/>
      <c r="EF459" s="140"/>
      <c r="EG459" s="140"/>
      <c r="EH459" s="140"/>
      <c r="EI459" s="140"/>
      <c r="EJ459" s="140"/>
      <c r="EK459" s="140"/>
      <c r="EL459" s="140"/>
      <c r="EM459" s="140"/>
      <c r="EN459" s="140"/>
      <c r="EO459" s="140"/>
      <c r="EP459" s="140"/>
      <c r="EQ459" s="140"/>
      <c r="ER459" s="140"/>
      <c r="ES459" s="140"/>
      <c r="ET459" s="140"/>
      <c r="EU459" s="140"/>
      <c r="EV459" s="140"/>
      <c r="EW459" s="140"/>
      <c r="EX459" s="140"/>
      <c r="EY459" s="140"/>
      <c r="EZ459" s="140"/>
      <c r="FA459" s="140"/>
      <c r="FB459" s="140"/>
      <c r="FC459" s="140"/>
      <c r="FD459" s="140"/>
      <c r="FE459" s="140"/>
      <c r="FF459" s="140"/>
      <c r="FG459" s="140"/>
      <c r="FH459" s="140"/>
      <c r="FI459" s="140"/>
      <c r="FJ459" s="140"/>
      <c r="FK459" s="140"/>
      <c r="FL459" s="140"/>
      <c r="FM459" s="140"/>
      <c r="FN459" s="140"/>
      <c r="FO459" s="140"/>
      <c r="FP459" s="140"/>
      <c r="FQ459" s="140"/>
      <c r="FR459" s="140"/>
      <c r="FS459" s="140"/>
      <c r="FT459" s="140"/>
      <c r="FU459" s="140"/>
      <c r="FV459" s="140"/>
      <c r="FW459" s="140"/>
      <c r="FX459" s="140"/>
      <c r="FY459" s="140"/>
      <c r="FZ459" s="140"/>
      <c r="GA459" s="140"/>
      <c r="GB459" s="140"/>
      <c r="GC459" s="140"/>
      <c r="GD459" s="140"/>
      <c r="GE459" s="140"/>
      <c r="GF459" s="140"/>
      <c r="GG459" s="140"/>
      <c r="GH459" s="140"/>
      <c r="GI459" s="140"/>
      <c r="GJ459" s="140"/>
      <c r="GK459" s="140"/>
      <c r="GL459" s="140"/>
      <c r="GM459" s="140"/>
      <c r="GN459" s="140"/>
      <c r="GO459" s="140"/>
      <c r="GP459" s="140"/>
      <c r="GQ459" s="140"/>
      <c r="GR459" s="140"/>
      <c r="GS459" s="140"/>
      <c r="GT459" s="140"/>
      <c r="GU459" s="140"/>
      <c r="GV459" s="140"/>
      <c r="GW459" s="140"/>
      <c r="GX459" s="140"/>
      <c r="GY459" s="140"/>
      <c r="GZ459" s="140"/>
      <c r="HA459" s="140"/>
      <c r="HB459" s="140"/>
      <c r="HC459" s="140"/>
      <c r="HD459" s="140"/>
      <c r="HE459" s="140"/>
      <c r="HF459" s="140"/>
      <c r="HG459" s="140"/>
      <c r="HH459" s="140"/>
      <c r="HI459" s="140"/>
      <c r="HJ459" s="140"/>
      <c r="HK459" s="140"/>
      <c r="HL459" s="140"/>
      <c r="HM459" s="140"/>
      <c r="HN459" s="140"/>
      <c r="HO459" s="140"/>
      <c r="HP459" s="140"/>
      <c r="HQ459" s="140"/>
      <c r="HR459" s="140"/>
    </row>
    <row r="460" spans="1:243" s="138" customFormat="1" ht="15" customHeight="1">
      <c r="A460" s="97" t="s">
        <v>2745</v>
      </c>
      <c r="B460" s="117" t="s">
        <v>2746</v>
      </c>
      <c r="C460" s="100" t="s">
        <v>249</v>
      </c>
      <c r="D460" s="60">
        <v>1515994.67</v>
      </c>
      <c r="E460" s="60">
        <v>1807912.03</v>
      </c>
      <c r="F460" s="60">
        <v>2114080.0299999998</v>
      </c>
      <c r="G460" s="60">
        <v>1151423.3799999999</v>
      </c>
      <c r="H460" s="60">
        <v>1234613.74</v>
      </c>
      <c r="I460" s="60">
        <v>1617743.09</v>
      </c>
      <c r="J460" s="60">
        <v>1343918.56</v>
      </c>
      <c r="K460" s="60">
        <v>1526417.5</v>
      </c>
      <c r="L460" s="60">
        <v>1927923.75</v>
      </c>
      <c r="M460" s="60">
        <v>1436016.5</v>
      </c>
      <c r="N460" s="60">
        <v>1704863.25</v>
      </c>
      <c r="O460" s="60">
        <v>1897101</v>
      </c>
      <c r="P460" s="60">
        <f t="shared" si="503"/>
        <v>19278007.5</v>
      </c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  <c r="AA460" s="140"/>
      <c r="AB460" s="140"/>
      <c r="AC460" s="140"/>
      <c r="AD460" s="140"/>
      <c r="AE460" s="140"/>
      <c r="AF460" s="140"/>
      <c r="AG460" s="140"/>
      <c r="AH460" s="140"/>
      <c r="AI460" s="140"/>
      <c r="AJ460" s="140"/>
      <c r="AK460" s="140"/>
      <c r="AL460" s="140"/>
      <c r="AM460" s="140"/>
      <c r="AN460" s="140"/>
      <c r="AO460" s="140"/>
      <c r="AP460" s="140"/>
      <c r="AQ460" s="140"/>
      <c r="AR460" s="140"/>
      <c r="AS460" s="140"/>
      <c r="AT460" s="140"/>
      <c r="AU460" s="140"/>
      <c r="AV460" s="140"/>
      <c r="AW460" s="140"/>
      <c r="AX460" s="140"/>
      <c r="AY460" s="140"/>
      <c r="AZ460" s="140"/>
      <c r="BA460" s="140"/>
      <c r="BB460" s="140"/>
      <c r="BC460" s="140"/>
      <c r="BD460" s="140"/>
      <c r="BE460" s="140"/>
      <c r="BF460" s="140"/>
      <c r="BG460" s="140"/>
      <c r="BH460" s="140"/>
      <c r="BI460" s="140"/>
      <c r="BJ460" s="140"/>
      <c r="BK460" s="140"/>
      <c r="BL460" s="140"/>
      <c r="BM460" s="140"/>
      <c r="BN460" s="140"/>
      <c r="BO460" s="140"/>
      <c r="BP460" s="140"/>
      <c r="BQ460" s="140"/>
      <c r="BR460" s="140"/>
      <c r="BS460" s="140"/>
      <c r="BT460" s="140"/>
      <c r="BU460" s="140"/>
      <c r="BV460" s="140"/>
      <c r="BW460" s="140"/>
      <c r="BX460" s="140"/>
      <c r="BY460" s="140"/>
      <c r="BZ460" s="140"/>
      <c r="CA460" s="140"/>
      <c r="CB460" s="140"/>
      <c r="CC460" s="140"/>
      <c r="CD460" s="140"/>
      <c r="CE460" s="140"/>
      <c r="CF460" s="140"/>
      <c r="CG460" s="140"/>
      <c r="CH460" s="140"/>
      <c r="CI460" s="140"/>
      <c r="CJ460" s="140"/>
      <c r="CK460" s="140"/>
      <c r="CL460" s="140"/>
      <c r="CM460" s="140"/>
      <c r="CN460" s="140"/>
      <c r="CO460" s="140"/>
      <c r="CP460" s="140"/>
      <c r="CQ460" s="140"/>
      <c r="CR460" s="140"/>
      <c r="CS460" s="140"/>
      <c r="CT460" s="140"/>
      <c r="CU460" s="140"/>
      <c r="CV460" s="140"/>
      <c r="CW460" s="140"/>
      <c r="CX460" s="140"/>
      <c r="CY460" s="140"/>
      <c r="CZ460" s="140"/>
      <c r="DA460" s="140"/>
      <c r="DB460" s="140"/>
      <c r="DC460" s="140"/>
      <c r="DD460" s="140"/>
      <c r="DE460" s="140"/>
      <c r="DF460" s="140"/>
      <c r="DG460" s="140"/>
      <c r="DH460" s="140"/>
      <c r="DI460" s="140"/>
      <c r="DJ460" s="140"/>
      <c r="DK460" s="140"/>
      <c r="DL460" s="140"/>
      <c r="DM460" s="140"/>
      <c r="DN460" s="140"/>
      <c r="DO460" s="140"/>
      <c r="DP460" s="140"/>
      <c r="DQ460" s="140"/>
      <c r="DR460" s="140"/>
      <c r="DS460" s="140"/>
      <c r="DT460" s="140"/>
      <c r="DU460" s="140"/>
      <c r="DV460" s="140"/>
      <c r="DW460" s="140"/>
      <c r="DX460" s="140"/>
      <c r="DY460" s="140"/>
      <c r="DZ460" s="140"/>
      <c r="EA460" s="140"/>
      <c r="EB460" s="140"/>
      <c r="EC460" s="140"/>
      <c r="ED460" s="140"/>
      <c r="EE460" s="140"/>
      <c r="EF460" s="140"/>
      <c r="EG460" s="140"/>
      <c r="EH460" s="140"/>
      <c r="EI460" s="140"/>
      <c r="EJ460" s="140"/>
      <c r="EK460" s="140"/>
      <c r="EL460" s="140"/>
      <c r="EM460" s="140"/>
      <c r="EN460" s="140"/>
      <c r="EO460" s="140"/>
      <c r="EP460" s="140"/>
      <c r="EQ460" s="140"/>
      <c r="ER460" s="140"/>
      <c r="ES460" s="140"/>
      <c r="ET460" s="140"/>
      <c r="EU460" s="140"/>
      <c r="EV460" s="140"/>
      <c r="EW460" s="140"/>
      <c r="EX460" s="140"/>
      <c r="EY460" s="140"/>
      <c r="EZ460" s="140"/>
      <c r="FA460" s="140"/>
      <c r="FB460" s="140"/>
      <c r="FC460" s="140"/>
      <c r="FD460" s="140"/>
      <c r="FE460" s="140"/>
      <c r="FF460" s="140"/>
      <c r="FG460" s="140"/>
      <c r="FH460" s="140"/>
      <c r="FI460" s="140"/>
      <c r="FJ460" s="140"/>
      <c r="FK460" s="140"/>
      <c r="FL460" s="140"/>
      <c r="FM460" s="140"/>
      <c r="FN460" s="140"/>
      <c r="FO460" s="140"/>
      <c r="FP460" s="140"/>
      <c r="FQ460" s="140"/>
      <c r="FR460" s="140"/>
      <c r="FS460" s="140"/>
      <c r="FT460" s="140"/>
      <c r="FU460" s="140"/>
      <c r="FV460" s="140"/>
      <c r="FW460" s="140"/>
      <c r="FX460" s="140"/>
      <c r="FY460" s="140"/>
      <c r="FZ460" s="140"/>
      <c r="GA460" s="140"/>
      <c r="GB460" s="140"/>
      <c r="GC460" s="140"/>
      <c r="GD460" s="140"/>
      <c r="GE460" s="140"/>
      <c r="GF460" s="140"/>
      <c r="GG460" s="140"/>
      <c r="GH460" s="140"/>
      <c r="GI460" s="140"/>
      <c r="GJ460" s="140"/>
      <c r="GK460" s="140"/>
      <c r="GL460" s="140"/>
      <c r="GM460" s="140"/>
      <c r="GN460" s="140"/>
      <c r="GO460" s="140"/>
      <c r="GP460" s="140"/>
      <c r="GQ460" s="140"/>
      <c r="GR460" s="140"/>
      <c r="GS460" s="140"/>
      <c r="GT460" s="140"/>
      <c r="GU460" s="140"/>
      <c r="GV460" s="140"/>
      <c r="GW460" s="140"/>
      <c r="GX460" s="140"/>
      <c r="GY460" s="140"/>
      <c r="GZ460" s="140"/>
      <c r="HA460" s="140"/>
      <c r="HB460" s="140"/>
      <c r="HC460" s="140"/>
      <c r="HD460" s="140"/>
      <c r="HE460" s="140"/>
      <c r="HF460" s="140"/>
      <c r="HG460" s="140"/>
      <c r="HH460" s="140"/>
      <c r="HI460" s="140"/>
      <c r="HJ460" s="140"/>
      <c r="HK460" s="140"/>
      <c r="HL460" s="140"/>
      <c r="HM460" s="140"/>
      <c r="HN460" s="140"/>
      <c r="HO460" s="140"/>
      <c r="HP460" s="140"/>
      <c r="HQ460" s="140"/>
      <c r="HR460" s="140"/>
    </row>
    <row r="461" spans="1:243" s="138" customFormat="1">
      <c r="A461" s="99" t="s">
        <v>2747</v>
      </c>
      <c r="B461" s="116" t="s">
        <v>2748</v>
      </c>
      <c r="C461" s="136"/>
      <c r="D461" s="58">
        <f>D462</f>
        <v>11224687.109999999</v>
      </c>
      <c r="E461" s="58">
        <f>E462</f>
        <v>3542874.0100000002</v>
      </c>
      <c r="F461" s="58">
        <f>F462</f>
        <v>3979097.41</v>
      </c>
      <c r="G461" s="58">
        <f>G462</f>
        <v>9912426.9000000004</v>
      </c>
      <c r="H461" s="58">
        <f>H462</f>
        <v>4174591.14</v>
      </c>
      <c r="I461" s="58">
        <f t="shared" ref="I461" si="504">I462</f>
        <v>2294924.1800000002</v>
      </c>
      <c r="J461" s="58">
        <f t="shared" ref="J461" si="505">J462</f>
        <v>1617143.3900000001</v>
      </c>
      <c r="K461" s="58">
        <f t="shared" ref="K461" si="506">K462</f>
        <v>929695</v>
      </c>
      <c r="L461" s="58">
        <f t="shared" ref="L461" si="507">L462</f>
        <v>519951.25</v>
      </c>
      <c r="M461" s="58">
        <f t="shared" ref="M461" si="508">M462</f>
        <v>448802.5</v>
      </c>
      <c r="N461" s="58">
        <f t="shared" ref="N461" si="509">N462</f>
        <v>297683.75</v>
      </c>
      <c r="O461" s="58">
        <f t="shared" ref="O461" si="510">O462</f>
        <v>7790426.25</v>
      </c>
      <c r="P461" s="58">
        <f t="shared" ref="P461" si="511">P462</f>
        <v>46732302.890000001</v>
      </c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  <c r="AA461" s="140"/>
      <c r="AB461" s="140"/>
      <c r="AC461" s="140"/>
      <c r="AD461" s="140"/>
      <c r="AE461" s="140"/>
      <c r="AF461" s="140"/>
      <c r="AG461" s="140"/>
      <c r="AH461" s="140"/>
      <c r="AI461" s="140"/>
      <c r="AJ461" s="140"/>
      <c r="AK461" s="140"/>
      <c r="AL461" s="140"/>
      <c r="AM461" s="140"/>
      <c r="AN461" s="140"/>
      <c r="AO461" s="140"/>
      <c r="AP461" s="140"/>
      <c r="AQ461" s="140"/>
      <c r="AR461" s="140"/>
      <c r="AS461" s="140"/>
      <c r="AT461" s="140"/>
      <c r="AU461" s="140"/>
      <c r="AV461" s="140"/>
      <c r="AW461" s="140"/>
      <c r="AX461" s="140"/>
      <c r="AY461" s="140"/>
      <c r="AZ461" s="140"/>
      <c r="BA461" s="140"/>
      <c r="BB461" s="140"/>
      <c r="BC461" s="140"/>
      <c r="BD461" s="140"/>
      <c r="BE461" s="140"/>
      <c r="BF461" s="140"/>
      <c r="BG461" s="140"/>
      <c r="BH461" s="140"/>
      <c r="BI461" s="140"/>
      <c r="BJ461" s="140"/>
      <c r="BK461" s="140"/>
      <c r="BL461" s="140"/>
      <c r="BM461" s="140"/>
      <c r="BN461" s="140"/>
      <c r="BO461" s="140"/>
      <c r="BP461" s="140"/>
      <c r="BQ461" s="140"/>
      <c r="BR461" s="140"/>
      <c r="BS461" s="140"/>
      <c r="BT461" s="140"/>
      <c r="BU461" s="140"/>
      <c r="BV461" s="140"/>
      <c r="BW461" s="140"/>
      <c r="BX461" s="140"/>
      <c r="BY461" s="140"/>
      <c r="BZ461" s="140"/>
      <c r="CA461" s="140"/>
      <c r="CB461" s="140"/>
      <c r="CC461" s="140"/>
      <c r="CD461" s="140"/>
      <c r="CE461" s="140"/>
      <c r="CF461" s="140"/>
      <c r="CG461" s="140"/>
      <c r="CH461" s="140"/>
      <c r="CI461" s="140"/>
      <c r="CJ461" s="140"/>
      <c r="CK461" s="140"/>
      <c r="CL461" s="140"/>
      <c r="CM461" s="140"/>
      <c r="CN461" s="140"/>
      <c r="CO461" s="140"/>
      <c r="CP461" s="140"/>
      <c r="CQ461" s="140"/>
      <c r="CR461" s="140"/>
      <c r="CS461" s="140"/>
      <c r="CT461" s="140"/>
      <c r="CU461" s="140"/>
      <c r="CV461" s="140"/>
      <c r="CW461" s="140"/>
      <c r="CX461" s="140"/>
      <c r="CY461" s="140"/>
      <c r="CZ461" s="140"/>
      <c r="DA461" s="140"/>
      <c r="DB461" s="140"/>
      <c r="DC461" s="140"/>
      <c r="DD461" s="140"/>
      <c r="DE461" s="140"/>
      <c r="DF461" s="140"/>
      <c r="DG461" s="140"/>
      <c r="DH461" s="140"/>
      <c r="DI461" s="140"/>
      <c r="DJ461" s="140"/>
      <c r="DK461" s="140"/>
      <c r="DL461" s="140"/>
      <c r="DM461" s="140"/>
      <c r="DN461" s="140"/>
      <c r="DO461" s="140"/>
      <c r="DP461" s="140"/>
      <c r="DQ461" s="140"/>
      <c r="DR461" s="140"/>
      <c r="DS461" s="140"/>
      <c r="DT461" s="140"/>
      <c r="DU461" s="140"/>
      <c r="DV461" s="140"/>
      <c r="DW461" s="140"/>
      <c r="DX461" s="140"/>
      <c r="DY461" s="140"/>
      <c r="DZ461" s="140"/>
      <c r="EA461" s="140"/>
      <c r="EB461" s="140"/>
      <c r="EC461" s="140"/>
      <c r="ED461" s="140"/>
      <c r="EE461" s="140"/>
      <c r="EF461" s="140"/>
      <c r="EG461" s="140"/>
      <c r="EH461" s="140"/>
      <c r="EI461" s="140"/>
      <c r="EJ461" s="140"/>
      <c r="EK461" s="140"/>
      <c r="EL461" s="140"/>
      <c r="EM461" s="140"/>
      <c r="EN461" s="140"/>
      <c r="EO461" s="140"/>
      <c r="EP461" s="140"/>
      <c r="EQ461" s="140"/>
      <c r="ER461" s="140"/>
      <c r="ES461" s="140"/>
      <c r="ET461" s="140"/>
      <c r="EU461" s="140"/>
      <c r="EV461" s="140"/>
      <c r="EW461" s="140"/>
      <c r="EX461" s="140"/>
      <c r="EY461" s="140"/>
      <c r="EZ461" s="140"/>
      <c r="FA461" s="140"/>
      <c r="FB461" s="140"/>
      <c r="FC461" s="140"/>
      <c r="FD461" s="140"/>
      <c r="FE461" s="140"/>
      <c r="FF461" s="140"/>
      <c r="FG461" s="140"/>
      <c r="FH461" s="140"/>
      <c r="FI461" s="140"/>
      <c r="FJ461" s="140"/>
      <c r="FK461" s="140"/>
      <c r="FL461" s="140"/>
      <c r="FM461" s="140"/>
      <c r="FN461" s="140"/>
      <c r="FO461" s="140"/>
      <c r="FP461" s="140"/>
      <c r="FQ461" s="140"/>
      <c r="FR461" s="140"/>
      <c r="FS461" s="140"/>
      <c r="FT461" s="140"/>
      <c r="FU461" s="140"/>
      <c r="FV461" s="140"/>
      <c r="FW461" s="140"/>
      <c r="FX461" s="140"/>
      <c r="FY461" s="140"/>
      <c r="FZ461" s="140"/>
      <c r="GA461" s="140"/>
      <c r="GB461" s="140"/>
      <c r="GC461" s="140"/>
      <c r="GD461" s="140"/>
      <c r="GE461" s="140"/>
      <c r="GF461" s="140"/>
      <c r="GG461" s="140"/>
      <c r="GH461" s="140"/>
      <c r="GI461" s="140"/>
      <c r="GJ461" s="140"/>
      <c r="GK461" s="140"/>
      <c r="GL461" s="140"/>
      <c r="GM461" s="140"/>
      <c r="GN461" s="140"/>
      <c r="GO461" s="140"/>
      <c r="GP461" s="140"/>
      <c r="GQ461" s="140"/>
      <c r="GR461" s="140"/>
      <c r="GS461" s="140"/>
      <c r="GT461" s="140"/>
      <c r="GU461" s="140"/>
      <c r="GV461" s="140"/>
      <c r="GW461" s="140"/>
      <c r="GX461" s="140"/>
      <c r="GY461" s="140"/>
      <c r="GZ461" s="140"/>
      <c r="HA461" s="140"/>
      <c r="HB461" s="140"/>
      <c r="HC461" s="140"/>
      <c r="HD461" s="140"/>
      <c r="HE461" s="140"/>
      <c r="HF461" s="140"/>
      <c r="HG461" s="140"/>
      <c r="HH461" s="140"/>
      <c r="HI461" s="140"/>
      <c r="HJ461" s="140"/>
      <c r="HK461" s="140"/>
      <c r="HL461" s="140"/>
      <c r="HM461" s="140"/>
      <c r="HN461" s="140"/>
      <c r="HO461" s="140"/>
      <c r="HP461" s="140"/>
      <c r="HQ461" s="140"/>
      <c r="HR461" s="140"/>
    </row>
    <row r="462" spans="1:243" s="138" customFormat="1">
      <c r="A462" s="99" t="s">
        <v>2749</v>
      </c>
      <c r="B462" s="116" t="s">
        <v>2750</v>
      </c>
      <c r="C462" s="136"/>
      <c r="D462" s="58">
        <f>SUM(D463:D466)</f>
        <v>11224687.109999999</v>
      </c>
      <c r="E462" s="58">
        <f>SUM(E463:E466)</f>
        <v>3542874.0100000002</v>
      </c>
      <c r="F462" s="58">
        <f>SUM(F463:F466)</f>
        <v>3979097.41</v>
      </c>
      <c r="G462" s="58">
        <f>SUM(G463:G466)</f>
        <v>9912426.9000000004</v>
      </c>
      <c r="H462" s="58">
        <f>SUM(H463:H466)</f>
        <v>4174591.14</v>
      </c>
      <c r="I462" s="58">
        <f t="shared" ref="I462" si="512">SUM(I463:I466)</f>
        <v>2294924.1800000002</v>
      </c>
      <c r="J462" s="58">
        <f t="shared" ref="J462:O462" si="513">SUM(J463:J466)</f>
        <v>1617143.3900000001</v>
      </c>
      <c r="K462" s="58">
        <f t="shared" si="513"/>
        <v>929695</v>
      </c>
      <c r="L462" s="58">
        <f t="shared" si="513"/>
        <v>519951.25</v>
      </c>
      <c r="M462" s="58">
        <f t="shared" si="513"/>
        <v>448802.5</v>
      </c>
      <c r="N462" s="58">
        <f t="shared" si="513"/>
        <v>297683.75</v>
      </c>
      <c r="O462" s="58">
        <f t="shared" si="513"/>
        <v>7790426.25</v>
      </c>
      <c r="P462" s="58">
        <f t="shared" ref="P462" si="514">SUM(P463:P466)</f>
        <v>46732302.890000001</v>
      </c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  <c r="AA462" s="140"/>
      <c r="AB462" s="140"/>
      <c r="AC462" s="140"/>
      <c r="AD462" s="140"/>
      <c r="AE462" s="140"/>
      <c r="AF462" s="140"/>
      <c r="AG462" s="140"/>
      <c r="AH462" s="140"/>
      <c r="AI462" s="140"/>
      <c r="AJ462" s="140"/>
      <c r="AK462" s="140"/>
      <c r="AL462" s="140"/>
      <c r="AM462" s="140"/>
      <c r="AN462" s="140"/>
      <c r="AO462" s="140"/>
      <c r="AP462" s="140"/>
      <c r="AQ462" s="140"/>
      <c r="AR462" s="140"/>
      <c r="AS462" s="140"/>
      <c r="AT462" s="140"/>
      <c r="AU462" s="140"/>
      <c r="AV462" s="140"/>
      <c r="AW462" s="140"/>
      <c r="AX462" s="140"/>
      <c r="AY462" s="140"/>
      <c r="AZ462" s="140"/>
      <c r="BA462" s="140"/>
      <c r="BB462" s="140"/>
      <c r="BC462" s="140"/>
      <c r="BD462" s="140"/>
      <c r="BE462" s="140"/>
      <c r="BF462" s="140"/>
      <c r="BG462" s="140"/>
      <c r="BH462" s="140"/>
      <c r="BI462" s="140"/>
      <c r="BJ462" s="140"/>
      <c r="BK462" s="140"/>
      <c r="BL462" s="140"/>
      <c r="BM462" s="140"/>
      <c r="BN462" s="140"/>
      <c r="BO462" s="140"/>
      <c r="BP462" s="140"/>
      <c r="BQ462" s="140"/>
      <c r="BR462" s="140"/>
      <c r="BS462" s="140"/>
      <c r="BT462" s="140"/>
      <c r="BU462" s="140"/>
      <c r="BV462" s="140"/>
      <c r="BW462" s="140"/>
      <c r="BX462" s="140"/>
      <c r="BY462" s="140"/>
      <c r="BZ462" s="140"/>
      <c r="CA462" s="140"/>
      <c r="CB462" s="140"/>
      <c r="CC462" s="140"/>
      <c r="CD462" s="140"/>
      <c r="CE462" s="140"/>
      <c r="CF462" s="140"/>
      <c r="CG462" s="140"/>
      <c r="CH462" s="140"/>
      <c r="CI462" s="140"/>
      <c r="CJ462" s="140"/>
      <c r="CK462" s="140"/>
      <c r="CL462" s="140"/>
      <c r="CM462" s="140"/>
      <c r="CN462" s="140"/>
      <c r="CO462" s="140"/>
      <c r="CP462" s="140"/>
      <c r="CQ462" s="140"/>
      <c r="CR462" s="140"/>
      <c r="CS462" s="140"/>
      <c r="CT462" s="140"/>
      <c r="CU462" s="140"/>
      <c r="CV462" s="140"/>
      <c r="CW462" s="140"/>
      <c r="CX462" s="140"/>
      <c r="CY462" s="140"/>
      <c r="CZ462" s="140"/>
      <c r="DA462" s="140"/>
      <c r="DB462" s="140"/>
      <c r="DC462" s="140"/>
      <c r="DD462" s="140"/>
      <c r="DE462" s="140"/>
      <c r="DF462" s="140"/>
      <c r="DG462" s="140"/>
      <c r="DH462" s="140"/>
      <c r="DI462" s="140"/>
      <c r="DJ462" s="140"/>
      <c r="DK462" s="140"/>
      <c r="DL462" s="140"/>
      <c r="DM462" s="140"/>
      <c r="DN462" s="140"/>
      <c r="DO462" s="140"/>
      <c r="DP462" s="140"/>
      <c r="DQ462" s="140"/>
      <c r="DR462" s="140"/>
      <c r="DS462" s="140"/>
      <c r="DT462" s="140"/>
      <c r="DU462" s="140"/>
      <c r="DV462" s="140"/>
      <c r="DW462" s="140"/>
      <c r="DX462" s="140"/>
      <c r="DY462" s="140"/>
      <c r="DZ462" s="140"/>
      <c r="EA462" s="140"/>
      <c r="EB462" s="140"/>
      <c r="EC462" s="140"/>
      <c r="ED462" s="140"/>
      <c r="EE462" s="140"/>
      <c r="EF462" s="140"/>
      <c r="EG462" s="140"/>
      <c r="EH462" s="140"/>
      <c r="EI462" s="140"/>
      <c r="EJ462" s="140"/>
      <c r="EK462" s="140"/>
      <c r="EL462" s="140"/>
      <c r="EM462" s="140"/>
      <c r="EN462" s="140"/>
      <c r="EO462" s="140"/>
      <c r="EP462" s="140"/>
      <c r="EQ462" s="140"/>
      <c r="ER462" s="140"/>
      <c r="ES462" s="140"/>
      <c r="ET462" s="140"/>
      <c r="EU462" s="140"/>
      <c r="EV462" s="140"/>
      <c r="EW462" s="140"/>
      <c r="EX462" s="140"/>
      <c r="EY462" s="140"/>
      <c r="EZ462" s="140"/>
      <c r="FA462" s="140"/>
      <c r="FB462" s="140"/>
      <c r="FC462" s="140"/>
      <c r="FD462" s="140"/>
      <c r="FE462" s="140"/>
      <c r="FF462" s="140"/>
      <c r="FG462" s="140"/>
      <c r="FH462" s="140"/>
      <c r="FI462" s="140"/>
      <c r="FJ462" s="140"/>
      <c r="FK462" s="140"/>
      <c r="FL462" s="140"/>
      <c r="FM462" s="140"/>
      <c r="FN462" s="140"/>
      <c r="FO462" s="140"/>
      <c r="FP462" s="140"/>
      <c r="FQ462" s="140"/>
      <c r="FR462" s="140"/>
      <c r="FS462" s="140"/>
      <c r="FT462" s="140"/>
      <c r="FU462" s="140"/>
      <c r="FV462" s="140"/>
      <c r="FW462" s="140"/>
      <c r="FX462" s="140"/>
      <c r="FY462" s="140"/>
      <c r="FZ462" s="140"/>
      <c r="GA462" s="140"/>
      <c r="GB462" s="140"/>
      <c r="GC462" s="140"/>
      <c r="GD462" s="140"/>
      <c r="GE462" s="140"/>
      <c r="GF462" s="140"/>
      <c r="GG462" s="140"/>
      <c r="GH462" s="140"/>
      <c r="GI462" s="140"/>
      <c r="GJ462" s="140"/>
      <c r="GK462" s="140"/>
      <c r="GL462" s="140"/>
      <c r="GM462" s="140"/>
      <c r="GN462" s="140"/>
      <c r="GO462" s="140"/>
      <c r="GP462" s="140"/>
      <c r="GQ462" s="140"/>
      <c r="GR462" s="140"/>
      <c r="GS462" s="140"/>
      <c r="GT462" s="140"/>
      <c r="GU462" s="140"/>
      <c r="GV462" s="140"/>
      <c r="GW462" s="140"/>
      <c r="GX462" s="140"/>
      <c r="GY462" s="140"/>
      <c r="GZ462" s="140"/>
      <c r="HA462" s="140"/>
      <c r="HB462" s="140"/>
      <c r="HC462" s="140"/>
      <c r="HD462" s="140"/>
      <c r="HE462" s="140"/>
      <c r="HF462" s="140"/>
      <c r="HG462" s="140"/>
      <c r="HH462" s="140"/>
      <c r="HI462" s="140"/>
      <c r="HJ462" s="140"/>
      <c r="HK462" s="140"/>
      <c r="HL462" s="140"/>
      <c r="HM462" s="140"/>
      <c r="HN462" s="140"/>
      <c r="HO462" s="140"/>
      <c r="HP462" s="140"/>
      <c r="HQ462" s="140"/>
      <c r="HR462" s="140"/>
    </row>
    <row r="463" spans="1:243" s="138" customFormat="1">
      <c r="A463" s="97" t="s">
        <v>2751</v>
      </c>
      <c r="B463" s="117" t="s">
        <v>2752</v>
      </c>
      <c r="C463" s="136" t="s">
        <v>29</v>
      </c>
      <c r="D463" s="60">
        <v>6734812.0499999998</v>
      </c>
      <c r="E463" s="60">
        <v>2125724.1800000002</v>
      </c>
      <c r="F463" s="60">
        <v>2387458.25</v>
      </c>
      <c r="G463" s="60">
        <v>5947455.8799999999</v>
      </c>
      <c r="H463" s="60">
        <v>2504754.48</v>
      </c>
      <c r="I463" s="60">
        <v>1376954.35</v>
      </c>
      <c r="J463" s="60">
        <v>970285.85</v>
      </c>
      <c r="K463" s="60">
        <v>557817</v>
      </c>
      <c r="L463" s="60">
        <v>311970.75</v>
      </c>
      <c r="M463" s="60">
        <v>269281.5</v>
      </c>
      <c r="N463" s="60">
        <v>178610.25</v>
      </c>
      <c r="O463" s="60">
        <v>4674255.75</v>
      </c>
      <c r="P463" s="60">
        <f>SUM(D463:O463)</f>
        <v>28039380.290000003</v>
      </c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  <c r="AA463" s="140"/>
      <c r="AB463" s="140"/>
      <c r="AC463" s="140"/>
      <c r="AD463" s="140"/>
      <c r="AE463" s="140"/>
      <c r="AF463" s="140"/>
      <c r="AG463" s="140"/>
      <c r="AH463" s="140"/>
      <c r="AI463" s="140"/>
      <c r="AJ463" s="140"/>
      <c r="AK463" s="140"/>
      <c r="AL463" s="140"/>
      <c r="AM463" s="140"/>
      <c r="AN463" s="140"/>
      <c r="AO463" s="140"/>
      <c r="AP463" s="140"/>
      <c r="AQ463" s="140"/>
      <c r="AR463" s="140"/>
      <c r="AS463" s="140"/>
      <c r="AT463" s="140"/>
      <c r="AU463" s="140"/>
      <c r="AV463" s="140"/>
      <c r="AW463" s="140"/>
      <c r="AX463" s="140"/>
      <c r="AY463" s="140"/>
      <c r="AZ463" s="140"/>
      <c r="BA463" s="140"/>
      <c r="BB463" s="140"/>
      <c r="BC463" s="140"/>
      <c r="BD463" s="140"/>
      <c r="BE463" s="140"/>
      <c r="BF463" s="140"/>
      <c r="BG463" s="140"/>
      <c r="BH463" s="140"/>
      <c r="BI463" s="140"/>
      <c r="BJ463" s="140"/>
      <c r="BK463" s="140"/>
      <c r="BL463" s="140"/>
      <c r="BM463" s="140"/>
      <c r="BN463" s="140"/>
      <c r="BO463" s="140"/>
      <c r="BP463" s="140"/>
      <c r="BQ463" s="140"/>
      <c r="BR463" s="140"/>
      <c r="BS463" s="140"/>
      <c r="BT463" s="140"/>
      <c r="BU463" s="140"/>
      <c r="BV463" s="140"/>
      <c r="BW463" s="140"/>
      <c r="BX463" s="140"/>
      <c r="BY463" s="140"/>
      <c r="BZ463" s="140"/>
      <c r="CA463" s="140"/>
      <c r="CB463" s="140"/>
      <c r="CC463" s="140"/>
      <c r="CD463" s="140"/>
      <c r="CE463" s="140"/>
      <c r="CF463" s="140"/>
      <c r="CG463" s="140"/>
      <c r="CH463" s="140"/>
      <c r="CI463" s="140"/>
      <c r="CJ463" s="140"/>
      <c r="CK463" s="140"/>
      <c r="CL463" s="140"/>
      <c r="CM463" s="140"/>
      <c r="CN463" s="140"/>
      <c r="CO463" s="140"/>
      <c r="CP463" s="140"/>
      <c r="CQ463" s="140"/>
      <c r="CR463" s="140"/>
      <c r="CS463" s="140"/>
      <c r="CT463" s="140"/>
      <c r="CU463" s="140"/>
      <c r="CV463" s="140"/>
      <c r="CW463" s="140"/>
      <c r="CX463" s="140"/>
      <c r="CY463" s="140"/>
      <c r="CZ463" s="140"/>
      <c r="DA463" s="140"/>
      <c r="DB463" s="140"/>
      <c r="DC463" s="140"/>
      <c r="DD463" s="140"/>
      <c r="DE463" s="140"/>
      <c r="DF463" s="140"/>
      <c r="DG463" s="140"/>
      <c r="DH463" s="140"/>
      <c r="DI463" s="140"/>
      <c r="DJ463" s="140"/>
      <c r="DK463" s="140"/>
      <c r="DL463" s="140"/>
      <c r="DM463" s="140"/>
      <c r="DN463" s="140"/>
      <c r="DO463" s="140"/>
      <c r="DP463" s="140"/>
      <c r="DQ463" s="140"/>
      <c r="DR463" s="140"/>
      <c r="DS463" s="140"/>
      <c r="DT463" s="140"/>
      <c r="DU463" s="140"/>
      <c r="DV463" s="140"/>
      <c r="DW463" s="140"/>
      <c r="DX463" s="140"/>
      <c r="DY463" s="140"/>
      <c r="DZ463" s="140"/>
      <c r="EA463" s="140"/>
      <c r="EB463" s="140"/>
      <c r="EC463" s="140"/>
      <c r="ED463" s="140"/>
      <c r="EE463" s="140"/>
      <c r="EF463" s="140"/>
      <c r="EG463" s="140"/>
      <c r="EH463" s="140"/>
      <c r="EI463" s="140"/>
      <c r="EJ463" s="140"/>
      <c r="EK463" s="140"/>
      <c r="EL463" s="140"/>
      <c r="EM463" s="140"/>
      <c r="EN463" s="140"/>
      <c r="EO463" s="140"/>
      <c r="EP463" s="140"/>
      <c r="EQ463" s="140"/>
      <c r="ER463" s="140"/>
      <c r="ES463" s="140"/>
      <c r="ET463" s="140"/>
      <c r="EU463" s="140"/>
      <c r="EV463" s="140"/>
      <c r="EW463" s="140"/>
      <c r="EX463" s="140"/>
      <c r="EY463" s="140"/>
      <c r="EZ463" s="140"/>
      <c r="FA463" s="140"/>
      <c r="FB463" s="140"/>
      <c r="FC463" s="140"/>
      <c r="FD463" s="140"/>
      <c r="FE463" s="140"/>
      <c r="FF463" s="140"/>
      <c r="FG463" s="140"/>
      <c r="FH463" s="140"/>
      <c r="FI463" s="140"/>
      <c r="FJ463" s="140"/>
      <c r="FK463" s="140"/>
      <c r="FL463" s="140"/>
      <c r="FM463" s="140"/>
      <c r="FN463" s="140"/>
      <c r="FO463" s="140"/>
      <c r="FP463" s="140"/>
      <c r="FQ463" s="140"/>
      <c r="FR463" s="140"/>
      <c r="FS463" s="140"/>
      <c r="FT463" s="140"/>
      <c r="FU463" s="140"/>
      <c r="FV463" s="140"/>
      <c r="FW463" s="140"/>
      <c r="FX463" s="140"/>
      <c r="FY463" s="140"/>
      <c r="FZ463" s="140"/>
      <c r="GA463" s="140"/>
      <c r="GB463" s="140"/>
      <c r="GC463" s="140"/>
      <c r="GD463" s="140"/>
      <c r="GE463" s="140"/>
      <c r="GF463" s="140"/>
      <c r="GG463" s="140"/>
      <c r="GH463" s="140"/>
      <c r="GI463" s="140"/>
      <c r="GJ463" s="140"/>
      <c r="GK463" s="140"/>
      <c r="GL463" s="140"/>
      <c r="GM463" s="140"/>
      <c r="GN463" s="140"/>
      <c r="GO463" s="140"/>
      <c r="GP463" s="140"/>
      <c r="GQ463" s="140"/>
      <c r="GR463" s="140"/>
      <c r="GS463" s="140"/>
      <c r="GT463" s="140"/>
      <c r="GU463" s="140"/>
      <c r="GV463" s="140"/>
      <c r="GW463" s="140"/>
      <c r="GX463" s="140"/>
      <c r="GY463" s="140"/>
      <c r="GZ463" s="140"/>
      <c r="HA463" s="140"/>
      <c r="HB463" s="140"/>
      <c r="HC463" s="140"/>
      <c r="HD463" s="140"/>
      <c r="HE463" s="140"/>
      <c r="HF463" s="140"/>
      <c r="HG463" s="140"/>
      <c r="HH463" s="140"/>
      <c r="HI463" s="140"/>
      <c r="HJ463" s="140"/>
      <c r="HK463" s="140"/>
      <c r="HL463" s="140"/>
      <c r="HM463" s="140"/>
      <c r="HN463" s="140"/>
      <c r="HO463" s="140"/>
      <c r="HP463" s="140"/>
      <c r="HQ463" s="140"/>
      <c r="HR463" s="140"/>
    </row>
    <row r="464" spans="1:243" s="138" customFormat="1">
      <c r="A464" s="97" t="s">
        <v>2753</v>
      </c>
      <c r="B464" s="117" t="s">
        <v>2754</v>
      </c>
      <c r="C464" s="136" t="s">
        <v>32</v>
      </c>
      <c r="D464" s="60">
        <v>561234.43000000005</v>
      </c>
      <c r="E464" s="60">
        <v>177143.79</v>
      </c>
      <c r="F464" s="60">
        <v>198954.97</v>
      </c>
      <c r="G464" s="60">
        <v>495621.44</v>
      </c>
      <c r="H464" s="60">
        <v>208729.64</v>
      </c>
      <c r="I464" s="60">
        <v>114746.27</v>
      </c>
      <c r="J464" s="60">
        <v>80857.240000000005</v>
      </c>
      <c r="K464" s="60">
        <v>46484.75</v>
      </c>
      <c r="L464" s="60">
        <v>25997.5625</v>
      </c>
      <c r="M464" s="60">
        <v>22440.125</v>
      </c>
      <c r="N464" s="60">
        <v>14884.1875</v>
      </c>
      <c r="O464" s="60">
        <v>389521.3125</v>
      </c>
      <c r="P464" s="60">
        <f t="shared" ref="P464:P466" si="515">SUM(D464:O464)</f>
        <v>2336615.7175000003</v>
      </c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  <c r="AA464" s="140"/>
      <c r="AB464" s="140"/>
      <c r="AC464" s="140"/>
      <c r="AD464" s="140"/>
      <c r="AE464" s="140"/>
      <c r="AF464" s="140"/>
      <c r="AG464" s="140"/>
      <c r="AH464" s="140"/>
      <c r="AI464" s="140"/>
      <c r="AJ464" s="140"/>
      <c r="AK464" s="140"/>
      <c r="AL464" s="140"/>
      <c r="AM464" s="140"/>
      <c r="AN464" s="140"/>
      <c r="AO464" s="140"/>
      <c r="AP464" s="140"/>
      <c r="AQ464" s="140"/>
      <c r="AR464" s="140"/>
      <c r="AS464" s="140"/>
      <c r="AT464" s="140"/>
      <c r="AU464" s="140"/>
      <c r="AV464" s="140"/>
      <c r="AW464" s="140"/>
      <c r="AX464" s="140"/>
      <c r="AY464" s="140"/>
      <c r="AZ464" s="140"/>
      <c r="BA464" s="140"/>
      <c r="BB464" s="140"/>
      <c r="BC464" s="140"/>
      <c r="BD464" s="140"/>
      <c r="BE464" s="140"/>
      <c r="BF464" s="140"/>
      <c r="BG464" s="140"/>
      <c r="BH464" s="140"/>
      <c r="BI464" s="140"/>
      <c r="BJ464" s="140"/>
      <c r="BK464" s="140"/>
      <c r="BL464" s="140"/>
      <c r="BM464" s="140"/>
      <c r="BN464" s="140"/>
      <c r="BO464" s="140"/>
      <c r="BP464" s="140"/>
      <c r="BQ464" s="140"/>
      <c r="BR464" s="140"/>
      <c r="BS464" s="140"/>
      <c r="BT464" s="140"/>
      <c r="BU464" s="140"/>
      <c r="BV464" s="140"/>
      <c r="BW464" s="140"/>
      <c r="BX464" s="140"/>
      <c r="BY464" s="140"/>
      <c r="BZ464" s="140"/>
      <c r="CA464" s="140"/>
      <c r="CB464" s="140"/>
      <c r="CC464" s="140"/>
      <c r="CD464" s="140"/>
      <c r="CE464" s="140"/>
      <c r="CF464" s="140"/>
      <c r="CG464" s="140"/>
      <c r="CH464" s="140"/>
      <c r="CI464" s="140"/>
      <c r="CJ464" s="140"/>
      <c r="CK464" s="140"/>
      <c r="CL464" s="140"/>
      <c r="CM464" s="140"/>
      <c r="CN464" s="140"/>
      <c r="CO464" s="140"/>
      <c r="CP464" s="140"/>
      <c r="CQ464" s="140"/>
      <c r="CR464" s="140"/>
      <c r="CS464" s="140"/>
      <c r="CT464" s="140"/>
      <c r="CU464" s="140"/>
      <c r="CV464" s="140"/>
      <c r="CW464" s="140"/>
      <c r="CX464" s="140"/>
      <c r="CY464" s="140"/>
      <c r="CZ464" s="140"/>
      <c r="DA464" s="140"/>
      <c r="DB464" s="140"/>
      <c r="DC464" s="140"/>
      <c r="DD464" s="140"/>
      <c r="DE464" s="140"/>
      <c r="DF464" s="140"/>
      <c r="DG464" s="140"/>
      <c r="DH464" s="140"/>
      <c r="DI464" s="140"/>
      <c r="DJ464" s="140"/>
      <c r="DK464" s="140"/>
      <c r="DL464" s="140"/>
      <c r="DM464" s="140"/>
      <c r="DN464" s="140"/>
      <c r="DO464" s="140"/>
      <c r="DP464" s="140"/>
      <c r="DQ464" s="140"/>
      <c r="DR464" s="140"/>
      <c r="DS464" s="140"/>
      <c r="DT464" s="140"/>
      <c r="DU464" s="140"/>
      <c r="DV464" s="140"/>
      <c r="DW464" s="140"/>
      <c r="DX464" s="140"/>
      <c r="DY464" s="140"/>
      <c r="DZ464" s="140"/>
      <c r="EA464" s="140"/>
      <c r="EB464" s="140"/>
      <c r="EC464" s="140"/>
      <c r="ED464" s="140"/>
      <c r="EE464" s="140"/>
      <c r="EF464" s="140"/>
      <c r="EG464" s="140"/>
      <c r="EH464" s="140"/>
      <c r="EI464" s="140"/>
      <c r="EJ464" s="140"/>
      <c r="EK464" s="140"/>
      <c r="EL464" s="140"/>
      <c r="EM464" s="140"/>
      <c r="EN464" s="140"/>
      <c r="EO464" s="140"/>
      <c r="EP464" s="140"/>
      <c r="EQ464" s="140"/>
      <c r="ER464" s="140"/>
      <c r="ES464" s="140"/>
      <c r="ET464" s="140"/>
      <c r="EU464" s="140"/>
      <c r="EV464" s="140"/>
      <c r="EW464" s="140"/>
      <c r="EX464" s="140"/>
      <c r="EY464" s="140"/>
      <c r="EZ464" s="140"/>
      <c r="FA464" s="140"/>
      <c r="FB464" s="140"/>
      <c r="FC464" s="140"/>
      <c r="FD464" s="140"/>
      <c r="FE464" s="140"/>
      <c r="FF464" s="140"/>
      <c r="FG464" s="140"/>
      <c r="FH464" s="140"/>
      <c r="FI464" s="140"/>
      <c r="FJ464" s="140"/>
      <c r="FK464" s="140"/>
      <c r="FL464" s="140"/>
      <c r="FM464" s="140"/>
      <c r="FN464" s="140"/>
      <c r="FO464" s="140"/>
      <c r="FP464" s="140"/>
      <c r="FQ464" s="140"/>
      <c r="FR464" s="140"/>
      <c r="FS464" s="140"/>
      <c r="FT464" s="140"/>
      <c r="FU464" s="140"/>
      <c r="FV464" s="140"/>
      <c r="FW464" s="140"/>
      <c r="FX464" s="140"/>
      <c r="FY464" s="140"/>
      <c r="FZ464" s="140"/>
      <c r="GA464" s="140"/>
      <c r="GB464" s="140"/>
      <c r="GC464" s="140"/>
      <c r="GD464" s="140"/>
      <c r="GE464" s="140"/>
      <c r="GF464" s="140"/>
      <c r="GG464" s="140"/>
      <c r="GH464" s="140"/>
      <c r="GI464" s="140"/>
      <c r="GJ464" s="140"/>
      <c r="GK464" s="140"/>
      <c r="GL464" s="140"/>
      <c r="GM464" s="140"/>
      <c r="GN464" s="140"/>
      <c r="GO464" s="140"/>
      <c r="GP464" s="140"/>
      <c r="GQ464" s="140"/>
      <c r="GR464" s="140"/>
      <c r="GS464" s="140"/>
      <c r="GT464" s="140"/>
      <c r="GU464" s="140"/>
      <c r="GV464" s="140"/>
      <c r="GW464" s="140"/>
      <c r="GX464" s="140"/>
      <c r="GY464" s="140"/>
      <c r="GZ464" s="140"/>
      <c r="HA464" s="140"/>
      <c r="HB464" s="140"/>
      <c r="HC464" s="140"/>
      <c r="HD464" s="140"/>
      <c r="HE464" s="140"/>
      <c r="HF464" s="140"/>
      <c r="HG464" s="140"/>
      <c r="HH464" s="140"/>
      <c r="HI464" s="140"/>
      <c r="HJ464" s="140"/>
      <c r="HK464" s="140"/>
      <c r="HL464" s="140"/>
      <c r="HM464" s="140"/>
      <c r="HN464" s="140"/>
      <c r="HO464" s="140"/>
      <c r="HP464" s="140"/>
      <c r="HQ464" s="140"/>
      <c r="HR464" s="140"/>
    </row>
    <row r="465" spans="1:243" s="140" customFormat="1">
      <c r="A465" s="97" t="s">
        <v>2755</v>
      </c>
      <c r="B465" s="117" t="s">
        <v>2756</v>
      </c>
      <c r="C465" s="136" t="s">
        <v>35</v>
      </c>
      <c r="D465" s="60">
        <v>1683703.16</v>
      </c>
      <c r="E465" s="60">
        <v>531431.18000000005</v>
      </c>
      <c r="F465" s="60">
        <v>596864.67000000004</v>
      </c>
      <c r="G465" s="60">
        <v>1486864.14</v>
      </c>
      <c r="H465" s="60">
        <v>626188.73</v>
      </c>
      <c r="I465" s="60">
        <v>344238.67</v>
      </c>
      <c r="J465" s="60">
        <v>242571.58</v>
      </c>
      <c r="K465" s="60">
        <v>139454.25</v>
      </c>
      <c r="L465" s="60">
        <v>77992.6875</v>
      </c>
      <c r="M465" s="60">
        <v>67320.375</v>
      </c>
      <c r="N465" s="60">
        <v>44652.5625</v>
      </c>
      <c r="O465" s="60">
        <v>1168563.9375</v>
      </c>
      <c r="P465" s="60">
        <f t="shared" si="515"/>
        <v>7009845.942499999</v>
      </c>
      <c r="HS465" s="138"/>
      <c r="HT465" s="138"/>
      <c r="HU465" s="138"/>
      <c r="HV465" s="138"/>
      <c r="HW465" s="138"/>
      <c r="HX465" s="138"/>
      <c r="HY465" s="138"/>
      <c r="HZ465" s="138"/>
      <c r="IA465" s="138"/>
      <c r="IB465" s="138"/>
      <c r="IC465" s="138"/>
      <c r="ID465" s="138"/>
      <c r="IE465" s="138"/>
      <c r="IF465" s="138"/>
      <c r="IG465" s="138"/>
      <c r="IH465" s="138"/>
      <c r="II465" s="138"/>
    </row>
    <row r="466" spans="1:243" s="140" customFormat="1">
      <c r="A466" s="97" t="s">
        <v>2757</v>
      </c>
      <c r="B466" s="117" t="s">
        <v>2758</v>
      </c>
      <c r="C466" s="136" t="s">
        <v>249</v>
      </c>
      <c r="D466" s="60">
        <v>2244937.4700000002</v>
      </c>
      <c r="E466" s="60">
        <v>708574.86</v>
      </c>
      <c r="F466" s="60">
        <v>795819.52000000002</v>
      </c>
      <c r="G466" s="60">
        <v>1982485.44</v>
      </c>
      <c r="H466" s="60">
        <v>834918.29</v>
      </c>
      <c r="I466" s="60">
        <v>458984.89</v>
      </c>
      <c r="J466" s="60">
        <v>323428.71999999997</v>
      </c>
      <c r="K466" s="60">
        <v>185939</v>
      </c>
      <c r="L466" s="60">
        <v>103990.25</v>
      </c>
      <c r="M466" s="60">
        <v>89760.5</v>
      </c>
      <c r="N466" s="60">
        <v>59536.75</v>
      </c>
      <c r="O466" s="60">
        <v>1558085.25</v>
      </c>
      <c r="P466" s="60">
        <f t="shared" si="515"/>
        <v>9346460.9399999995</v>
      </c>
      <c r="HS466" s="138"/>
      <c r="HT466" s="138"/>
      <c r="HU466" s="138"/>
      <c r="HV466" s="138"/>
      <c r="HW466" s="138"/>
      <c r="HX466" s="138"/>
      <c r="HY466" s="138"/>
      <c r="HZ466" s="138"/>
      <c r="IA466" s="138"/>
      <c r="IB466" s="138"/>
      <c r="IC466" s="138"/>
      <c r="ID466" s="138"/>
      <c r="IE466" s="138"/>
      <c r="IF466" s="138"/>
      <c r="IG466" s="138"/>
      <c r="IH466" s="138"/>
      <c r="II466" s="138"/>
    </row>
    <row r="467" spans="1:243" s="140" customFormat="1">
      <c r="A467" s="99" t="s">
        <v>2759</v>
      </c>
      <c r="B467" s="116" t="s">
        <v>2760</v>
      </c>
      <c r="C467" s="136"/>
      <c r="D467" s="58">
        <f t="shared" ref="D467:I467" si="516">D468</f>
        <v>128390.54999999999</v>
      </c>
      <c r="E467" s="58">
        <f t="shared" si="516"/>
        <v>104857.94999999998</v>
      </c>
      <c r="F467" s="58">
        <f t="shared" si="516"/>
        <v>112355.48</v>
      </c>
      <c r="G467" s="58">
        <f t="shared" si="516"/>
        <v>103716.35999999999</v>
      </c>
      <c r="H467" s="58">
        <f t="shared" si="516"/>
        <v>86954.87000000001</v>
      </c>
      <c r="I467" s="58">
        <f t="shared" si="516"/>
        <v>90800</v>
      </c>
      <c r="J467" s="58">
        <f t="shared" ref="J467:P467" si="517">J468</f>
        <v>99650.599999999991</v>
      </c>
      <c r="K467" s="58">
        <f t="shared" si="517"/>
        <v>93376.25</v>
      </c>
      <c r="L467" s="58">
        <f t="shared" si="517"/>
        <v>101668.75</v>
      </c>
      <c r="M467" s="58">
        <f t="shared" si="517"/>
        <v>115060</v>
      </c>
      <c r="N467" s="58">
        <f t="shared" si="517"/>
        <v>129272.5</v>
      </c>
      <c r="O467" s="58">
        <f t="shared" si="517"/>
        <v>135315</v>
      </c>
      <c r="P467" s="58">
        <f t="shared" si="517"/>
        <v>1301418.31</v>
      </c>
      <c r="HS467" s="138"/>
      <c r="HT467" s="138"/>
      <c r="HU467" s="138"/>
      <c r="HV467" s="138"/>
      <c r="HW467" s="138"/>
      <c r="HX467" s="138"/>
      <c r="HY467" s="138"/>
      <c r="HZ467" s="138"/>
      <c r="IA467" s="138"/>
      <c r="IB467" s="138"/>
      <c r="IC467" s="138"/>
      <c r="ID467" s="138"/>
      <c r="IE467" s="138"/>
      <c r="IF467" s="138"/>
      <c r="IG467" s="138"/>
      <c r="IH467" s="138"/>
      <c r="II467" s="138"/>
    </row>
    <row r="468" spans="1:243" s="140" customFormat="1">
      <c r="A468" s="99" t="s">
        <v>2761</v>
      </c>
      <c r="B468" s="116" t="s">
        <v>2762</v>
      </c>
      <c r="C468" s="136"/>
      <c r="D468" s="58">
        <f t="shared" ref="D468:I468" si="518">SUM(D469:D472)</f>
        <v>128390.54999999999</v>
      </c>
      <c r="E468" s="58">
        <f t="shared" si="518"/>
        <v>104857.94999999998</v>
      </c>
      <c r="F468" s="58">
        <f t="shared" si="518"/>
        <v>112355.48</v>
      </c>
      <c r="G468" s="58">
        <f t="shared" si="518"/>
        <v>103716.35999999999</v>
      </c>
      <c r="H468" s="58">
        <f t="shared" si="518"/>
        <v>86954.87000000001</v>
      </c>
      <c r="I468" s="58">
        <f t="shared" si="518"/>
        <v>90800</v>
      </c>
      <c r="J468" s="58">
        <f t="shared" ref="J468:P468" si="519">SUM(J469:J472)</f>
        <v>99650.599999999991</v>
      </c>
      <c r="K468" s="58">
        <f t="shared" si="519"/>
        <v>93376.25</v>
      </c>
      <c r="L468" s="58">
        <f t="shared" si="519"/>
        <v>101668.75</v>
      </c>
      <c r="M468" s="58">
        <f t="shared" si="519"/>
        <v>115060</v>
      </c>
      <c r="N468" s="58">
        <f t="shared" si="519"/>
        <v>129272.5</v>
      </c>
      <c r="O468" s="58">
        <f t="shared" si="519"/>
        <v>135315</v>
      </c>
      <c r="P468" s="58">
        <f t="shared" si="519"/>
        <v>1301418.31</v>
      </c>
      <c r="HS468" s="138"/>
      <c r="HT468" s="138"/>
      <c r="HU468" s="138"/>
      <c r="HV468" s="138"/>
      <c r="HW468" s="138"/>
      <c r="HX468" s="138"/>
      <c r="HY468" s="138"/>
      <c r="HZ468" s="138"/>
      <c r="IA468" s="138"/>
      <c r="IB468" s="138"/>
      <c r="IC468" s="138"/>
      <c r="ID468" s="138"/>
      <c r="IE468" s="138"/>
      <c r="IF468" s="138"/>
      <c r="IG468" s="138"/>
      <c r="IH468" s="138"/>
      <c r="II468" s="138"/>
    </row>
    <row r="469" spans="1:243" s="140" customFormat="1">
      <c r="A469" s="97" t="s">
        <v>2763</v>
      </c>
      <c r="B469" s="117" t="s">
        <v>2764</v>
      </c>
      <c r="C469" s="136" t="s">
        <v>29</v>
      </c>
      <c r="D469" s="60">
        <v>77034.31</v>
      </c>
      <c r="E469" s="60">
        <v>62914.74</v>
      </c>
      <c r="F469" s="60">
        <v>67413.27</v>
      </c>
      <c r="G469" s="60">
        <v>62229.78</v>
      </c>
      <c r="H469" s="60">
        <v>52172.88</v>
      </c>
      <c r="I469" s="60">
        <v>54479.98</v>
      </c>
      <c r="J469" s="60">
        <v>59790.35</v>
      </c>
      <c r="K469" s="60">
        <v>56025.75</v>
      </c>
      <c r="L469" s="60">
        <v>61001.25</v>
      </c>
      <c r="M469" s="60">
        <v>69036</v>
      </c>
      <c r="N469" s="60">
        <v>77563.5</v>
      </c>
      <c r="O469" s="60">
        <v>81189</v>
      </c>
      <c r="P469" s="60">
        <f>SUM(D469:O469)</f>
        <v>780850.80999999994</v>
      </c>
      <c r="HS469" s="138"/>
      <c r="HT469" s="138"/>
      <c r="HU469" s="138"/>
      <c r="HV469" s="138"/>
      <c r="HW469" s="138"/>
      <c r="HX469" s="138"/>
      <c r="HY469" s="138"/>
      <c r="HZ469" s="138"/>
      <c r="IA469" s="138"/>
      <c r="IB469" s="138"/>
      <c r="IC469" s="138"/>
      <c r="ID469" s="138"/>
      <c r="IE469" s="138"/>
      <c r="IF469" s="138"/>
      <c r="IG469" s="138"/>
      <c r="IH469" s="138"/>
      <c r="II469" s="138"/>
    </row>
    <row r="470" spans="1:243" s="140" customFormat="1">
      <c r="A470" s="97" t="s">
        <v>2765</v>
      </c>
      <c r="B470" s="117" t="s">
        <v>2766</v>
      </c>
      <c r="C470" s="136" t="s">
        <v>32</v>
      </c>
      <c r="D470" s="60">
        <v>6419.54</v>
      </c>
      <c r="E470" s="60">
        <v>5242.91</v>
      </c>
      <c r="F470" s="60">
        <v>5617.78</v>
      </c>
      <c r="G470" s="60">
        <v>5185.84</v>
      </c>
      <c r="H470" s="60">
        <v>4347.76</v>
      </c>
      <c r="I470" s="60">
        <v>4540</v>
      </c>
      <c r="J470" s="60">
        <v>4982.54</v>
      </c>
      <c r="K470" s="60">
        <v>4668.8125</v>
      </c>
      <c r="L470" s="60">
        <v>5083.4375</v>
      </c>
      <c r="M470" s="60">
        <v>5753</v>
      </c>
      <c r="N470" s="60">
        <v>6463.625</v>
      </c>
      <c r="O470" s="60">
        <v>6765.75</v>
      </c>
      <c r="P470" s="60">
        <f t="shared" ref="P470:P472" si="520">SUM(D470:O470)</f>
        <v>65070.995000000003</v>
      </c>
      <c r="HS470" s="138"/>
      <c r="HT470" s="138"/>
      <c r="HU470" s="138"/>
      <c r="HV470" s="138"/>
      <c r="HW470" s="138"/>
      <c r="HX470" s="138"/>
      <c r="HY470" s="138"/>
      <c r="HZ470" s="138"/>
      <c r="IA470" s="138"/>
      <c r="IB470" s="138"/>
      <c r="IC470" s="138"/>
      <c r="ID470" s="138"/>
      <c r="IE470" s="138"/>
      <c r="IF470" s="138"/>
      <c r="IG470" s="138"/>
      <c r="IH470" s="138"/>
      <c r="II470" s="138"/>
    </row>
    <row r="471" spans="1:243" s="140" customFormat="1">
      <c r="A471" s="97" t="s">
        <v>2767</v>
      </c>
      <c r="B471" s="117" t="s">
        <v>2768</v>
      </c>
      <c r="C471" s="136" t="s">
        <v>35</v>
      </c>
      <c r="D471" s="60">
        <v>19258.59</v>
      </c>
      <c r="E471" s="60">
        <v>15728.7</v>
      </c>
      <c r="F471" s="60">
        <v>16853.32</v>
      </c>
      <c r="G471" s="60">
        <v>15557.46</v>
      </c>
      <c r="H471" s="60">
        <v>13043.24</v>
      </c>
      <c r="I471" s="60">
        <v>13620.01</v>
      </c>
      <c r="J471" s="60">
        <v>14947.59</v>
      </c>
      <c r="K471" s="60">
        <v>14006.4375</v>
      </c>
      <c r="L471" s="60">
        <v>15250.3125</v>
      </c>
      <c r="M471" s="60">
        <v>17259</v>
      </c>
      <c r="N471" s="60">
        <v>19390.875</v>
      </c>
      <c r="O471" s="60">
        <v>20297.25</v>
      </c>
      <c r="P471" s="60">
        <f t="shared" si="520"/>
        <v>195212.785</v>
      </c>
      <c r="HS471" s="138"/>
      <c r="HT471" s="138"/>
      <c r="HU471" s="138"/>
      <c r="HV471" s="138"/>
      <c r="HW471" s="138"/>
      <c r="HX471" s="138"/>
      <c r="HY471" s="138"/>
      <c r="HZ471" s="138"/>
      <c r="IA471" s="138"/>
      <c r="IB471" s="138"/>
      <c r="IC471" s="138"/>
      <c r="ID471" s="138"/>
      <c r="IE471" s="138"/>
      <c r="IF471" s="138"/>
      <c r="IG471" s="138"/>
      <c r="IH471" s="138"/>
      <c r="II471" s="138"/>
    </row>
    <row r="472" spans="1:243" s="140" customFormat="1">
      <c r="A472" s="97" t="s">
        <v>2769</v>
      </c>
      <c r="B472" s="117" t="s">
        <v>2770</v>
      </c>
      <c r="C472" s="136" t="s">
        <v>249</v>
      </c>
      <c r="D472" s="60">
        <v>25678.11</v>
      </c>
      <c r="E472" s="60">
        <v>20971.599999999999</v>
      </c>
      <c r="F472" s="60">
        <v>22471.11</v>
      </c>
      <c r="G472" s="60">
        <v>20743.28</v>
      </c>
      <c r="H472" s="60">
        <v>17390.990000000002</v>
      </c>
      <c r="I472" s="60">
        <v>18160.009999999998</v>
      </c>
      <c r="J472" s="60">
        <v>19930.12</v>
      </c>
      <c r="K472" s="60">
        <v>18675.25</v>
      </c>
      <c r="L472" s="60">
        <v>20333.75</v>
      </c>
      <c r="M472" s="60">
        <v>23012</v>
      </c>
      <c r="N472" s="60">
        <v>25854.5</v>
      </c>
      <c r="O472" s="60">
        <v>27063</v>
      </c>
      <c r="P472" s="60">
        <f t="shared" si="520"/>
        <v>260283.72</v>
      </c>
      <c r="HS472" s="138"/>
      <c r="HT472" s="138"/>
      <c r="HU472" s="138"/>
      <c r="HV472" s="138"/>
      <c r="HW472" s="138"/>
      <c r="HX472" s="138"/>
      <c r="HY472" s="138"/>
      <c r="HZ472" s="138"/>
      <c r="IA472" s="138"/>
      <c r="IB472" s="138"/>
      <c r="IC472" s="138"/>
      <c r="ID472" s="138"/>
      <c r="IE472" s="138"/>
      <c r="IF472" s="138"/>
      <c r="IG472" s="138"/>
      <c r="IH472" s="138"/>
      <c r="II472" s="138"/>
    </row>
    <row r="473" spans="1:243" s="107" customFormat="1" ht="22.5" customHeight="1">
      <c r="A473" s="99" t="s">
        <v>2771</v>
      </c>
      <c r="B473" s="116" t="s">
        <v>2772</v>
      </c>
      <c r="C473" s="136"/>
      <c r="D473" s="58">
        <f t="shared" ref="D473:O473" si="521">D474</f>
        <v>50209.120000000003</v>
      </c>
      <c r="E473" s="58">
        <f t="shared" si="521"/>
        <v>0</v>
      </c>
      <c r="F473" s="58">
        <f t="shared" si="521"/>
        <v>0</v>
      </c>
      <c r="G473" s="58">
        <f t="shared" si="521"/>
        <v>46009.55</v>
      </c>
      <c r="H473" s="58">
        <f t="shared" si="521"/>
        <v>0</v>
      </c>
      <c r="I473" s="58">
        <f t="shared" si="521"/>
        <v>0</v>
      </c>
      <c r="J473" s="58">
        <f t="shared" si="521"/>
        <v>29539.439999999999</v>
      </c>
      <c r="K473" s="58">
        <f t="shared" si="521"/>
        <v>0</v>
      </c>
      <c r="L473" s="58">
        <f t="shared" si="521"/>
        <v>0</v>
      </c>
      <c r="M473" s="58">
        <f t="shared" si="521"/>
        <v>29539.439999999999</v>
      </c>
      <c r="N473" s="58">
        <f t="shared" si="521"/>
        <v>0</v>
      </c>
      <c r="O473" s="58">
        <f t="shared" si="521"/>
        <v>0</v>
      </c>
      <c r="P473" s="58">
        <f t="shared" ref="P473" si="522">P474</f>
        <v>155297.55000000002</v>
      </c>
      <c r="HS473" s="106"/>
      <c r="HT473" s="106"/>
      <c r="HU473" s="106"/>
      <c r="HV473" s="106"/>
      <c r="HW473" s="106"/>
      <c r="HX473" s="106"/>
      <c r="HY473" s="106"/>
      <c r="HZ473" s="106"/>
      <c r="IA473" s="106"/>
      <c r="IB473" s="106"/>
      <c r="IC473" s="106"/>
      <c r="ID473" s="106"/>
      <c r="IE473" s="106"/>
      <c r="IF473" s="106"/>
      <c r="IG473" s="106"/>
      <c r="IH473" s="106"/>
      <c r="II473" s="106"/>
    </row>
    <row r="474" spans="1:243" s="140" customFormat="1" ht="20.25" customHeight="1">
      <c r="A474" s="99" t="s">
        <v>2773</v>
      </c>
      <c r="B474" s="116" t="s">
        <v>2774</v>
      </c>
      <c r="C474" s="136" t="s">
        <v>397</v>
      </c>
      <c r="D474" s="58">
        <v>50209.120000000003</v>
      </c>
      <c r="E474" s="58">
        <v>0</v>
      </c>
      <c r="F474" s="58">
        <v>0</v>
      </c>
      <c r="G474" s="58">
        <v>46009.55</v>
      </c>
      <c r="H474" s="58"/>
      <c r="I474" s="58">
        <v>0</v>
      </c>
      <c r="J474" s="58">
        <v>29539.439999999999</v>
      </c>
      <c r="K474" s="58"/>
      <c r="L474" s="58"/>
      <c r="M474" s="58">
        <f>J474</f>
        <v>29539.439999999999</v>
      </c>
      <c r="N474" s="58"/>
      <c r="O474" s="58"/>
      <c r="P474" s="58">
        <f>SUM(D474:O474)</f>
        <v>155297.55000000002</v>
      </c>
      <c r="HS474" s="138"/>
      <c r="HT474" s="138"/>
      <c r="HU474" s="138"/>
      <c r="HV474" s="138"/>
      <c r="HW474" s="138"/>
      <c r="HX474" s="138"/>
      <c r="HY474" s="138"/>
      <c r="HZ474" s="138"/>
      <c r="IA474" s="138"/>
      <c r="IB474" s="138"/>
      <c r="IC474" s="138"/>
      <c r="ID474" s="138"/>
      <c r="IE474" s="138"/>
      <c r="IF474" s="138"/>
      <c r="IG474" s="138"/>
      <c r="IH474" s="138"/>
      <c r="II474" s="138"/>
    </row>
    <row r="475" spans="1:243" s="107" customFormat="1" ht="18.75" customHeight="1">
      <c r="A475" s="99" t="s">
        <v>2775</v>
      </c>
      <c r="B475" s="116" t="s">
        <v>2776</v>
      </c>
      <c r="C475" s="136"/>
      <c r="D475" s="58">
        <f t="shared" ref="D475:P476" si="523">D476</f>
        <v>1626256.3</v>
      </c>
      <c r="E475" s="58">
        <f t="shared" si="523"/>
        <v>1575701.76</v>
      </c>
      <c r="F475" s="58">
        <f t="shared" si="523"/>
        <v>1330441.3700000001</v>
      </c>
      <c r="G475" s="58">
        <f t="shared" si="523"/>
        <v>1432655.2999999998</v>
      </c>
      <c r="H475" s="58">
        <f t="shared" si="523"/>
        <v>1565857.42</v>
      </c>
      <c r="I475" s="58">
        <f t="shared" si="523"/>
        <v>1200126.93</v>
      </c>
      <c r="J475" s="58">
        <f t="shared" si="523"/>
        <v>1203299.68</v>
      </c>
      <c r="K475" s="58">
        <f t="shared" si="523"/>
        <v>990669.92999999993</v>
      </c>
      <c r="L475" s="58">
        <f t="shared" si="523"/>
        <v>990669.92999999993</v>
      </c>
      <c r="M475" s="58">
        <f t="shared" si="523"/>
        <v>990669.92999999993</v>
      </c>
      <c r="N475" s="58">
        <f t="shared" si="523"/>
        <v>990669.92999999993</v>
      </c>
      <c r="O475" s="58">
        <f t="shared" si="523"/>
        <v>990669.92999999993</v>
      </c>
      <c r="P475" s="58">
        <f t="shared" si="523"/>
        <v>14887688.41</v>
      </c>
      <c r="HS475" s="106"/>
      <c r="HT475" s="106"/>
      <c r="HU475" s="106"/>
      <c r="HV475" s="106"/>
      <c r="HW475" s="106"/>
      <c r="HX475" s="106"/>
      <c r="HY475" s="106"/>
      <c r="HZ475" s="106"/>
      <c r="IA475" s="106"/>
      <c r="IB475" s="106"/>
      <c r="IC475" s="106"/>
      <c r="ID475" s="106"/>
      <c r="IE475" s="106"/>
      <c r="IF475" s="106"/>
      <c r="IG475" s="106"/>
      <c r="IH475" s="106"/>
      <c r="II475" s="106"/>
    </row>
    <row r="476" spans="1:243" s="107" customFormat="1" ht="26.25" customHeight="1">
      <c r="A476" s="99" t="s">
        <v>2777</v>
      </c>
      <c r="B476" s="116" t="s">
        <v>2776</v>
      </c>
      <c r="C476" s="136"/>
      <c r="D476" s="58">
        <f t="shared" si="523"/>
        <v>1626256.3</v>
      </c>
      <c r="E476" s="58">
        <f t="shared" si="523"/>
        <v>1575701.76</v>
      </c>
      <c r="F476" s="58">
        <f t="shared" si="523"/>
        <v>1330441.3700000001</v>
      </c>
      <c r="G476" s="58">
        <f t="shared" si="523"/>
        <v>1432655.2999999998</v>
      </c>
      <c r="H476" s="58">
        <f t="shared" si="523"/>
        <v>1565857.42</v>
      </c>
      <c r="I476" s="58">
        <f t="shared" si="523"/>
        <v>1200126.93</v>
      </c>
      <c r="J476" s="58">
        <f t="shared" si="523"/>
        <v>1203299.68</v>
      </c>
      <c r="K476" s="58">
        <f t="shared" si="523"/>
        <v>990669.92999999993</v>
      </c>
      <c r="L476" s="58">
        <f t="shared" si="523"/>
        <v>990669.92999999993</v>
      </c>
      <c r="M476" s="58">
        <f t="shared" si="523"/>
        <v>990669.92999999993</v>
      </c>
      <c r="N476" s="58">
        <f t="shared" si="523"/>
        <v>990669.92999999993</v>
      </c>
      <c r="O476" s="58">
        <f t="shared" si="523"/>
        <v>990669.92999999993</v>
      </c>
      <c r="P476" s="58">
        <f t="shared" si="523"/>
        <v>14887688.41</v>
      </c>
      <c r="HS476" s="106"/>
      <c r="HT476" s="106"/>
      <c r="HU476" s="106"/>
      <c r="HV476" s="106"/>
      <c r="HW476" s="106"/>
      <c r="HX476" s="106"/>
      <c r="HY476" s="106"/>
      <c r="HZ476" s="106"/>
      <c r="IA476" s="106"/>
      <c r="IB476" s="106"/>
      <c r="IC476" s="106"/>
      <c r="ID476" s="106"/>
      <c r="IE476" s="106"/>
      <c r="IF476" s="106"/>
      <c r="IG476" s="106"/>
      <c r="IH476" s="106"/>
      <c r="II476" s="106"/>
    </row>
    <row r="477" spans="1:243" s="107" customFormat="1" ht="36">
      <c r="A477" s="222" t="s">
        <v>2778</v>
      </c>
      <c r="B477" s="221" t="s">
        <v>2779</v>
      </c>
      <c r="C477" s="136"/>
      <c r="D477" s="58">
        <f>SUM(D478:D494)</f>
        <v>1626256.3</v>
      </c>
      <c r="E477" s="58">
        <f>SUM(E478:E494)</f>
        <v>1575701.76</v>
      </c>
      <c r="F477" s="58">
        <f>SUM(F478:F494)</f>
        <v>1330441.3700000001</v>
      </c>
      <c r="G477" s="58">
        <f>SUM(G478:G495)</f>
        <v>1432655.2999999998</v>
      </c>
      <c r="H477" s="58">
        <f>SUM(H478:H495)</f>
        <v>1565857.42</v>
      </c>
      <c r="I477" s="58">
        <f>SUM(I478:I495)</f>
        <v>1200126.93</v>
      </c>
      <c r="J477" s="58">
        <f t="shared" ref="J477:O477" si="524">SUM(J478:J495)</f>
        <v>1203299.68</v>
      </c>
      <c r="K477" s="58">
        <f t="shared" si="524"/>
        <v>990669.92999999993</v>
      </c>
      <c r="L477" s="58">
        <f t="shared" si="524"/>
        <v>990669.92999999993</v>
      </c>
      <c r="M477" s="58">
        <f t="shared" si="524"/>
        <v>990669.92999999993</v>
      </c>
      <c r="N477" s="58">
        <f t="shared" si="524"/>
        <v>990669.92999999993</v>
      </c>
      <c r="O477" s="58">
        <f t="shared" si="524"/>
        <v>990669.92999999993</v>
      </c>
      <c r="P477" s="58">
        <f>SUM(P478:P495)</f>
        <v>14887688.41</v>
      </c>
      <c r="HS477" s="106"/>
      <c r="HT477" s="106"/>
      <c r="HU477" s="106"/>
      <c r="HV477" s="106"/>
      <c r="HW477" s="106"/>
      <c r="HX477" s="106"/>
      <c r="HY477" s="106"/>
      <c r="HZ477" s="106"/>
      <c r="IA477" s="106"/>
      <c r="IB477" s="106"/>
      <c r="IC477" s="106"/>
      <c r="ID477" s="106"/>
      <c r="IE477" s="106"/>
      <c r="IF477" s="106"/>
      <c r="IG477" s="106"/>
      <c r="IH477" s="106"/>
      <c r="II477" s="106"/>
    </row>
    <row r="478" spans="1:243" s="140" customFormat="1">
      <c r="A478" s="97" t="s">
        <v>2780</v>
      </c>
      <c r="B478" s="117" t="s">
        <v>974</v>
      </c>
      <c r="C478" s="136" t="s">
        <v>352</v>
      </c>
      <c r="D478" s="60">
        <v>122878.5</v>
      </c>
      <c r="E478" s="60">
        <v>245757</v>
      </c>
      <c r="F478" s="60">
        <v>245757</v>
      </c>
      <c r="G478" s="60">
        <v>122878.5</v>
      </c>
      <c r="H478" s="60">
        <v>122878.5</v>
      </c>
      <c r="I478" s="60">
        <v>122878.5</v>
      </c>
      <c r="J478" s="60">
        <v>122878.5</v>
      </c>
      <c r="K478" s="60">
        <f>J478</f>
        <v>122878.5</v>
      </c>
      <c r="L478" s="60">
        <f>K478</f>
        <v>122878.5</v>
      </c>
      <c r="M478" s="60">
        <f t="shared" ref="M478:O478" si="525">L478</f>
        <v>122878.5</v>
      </c>
      <c r="N478" s="60">
        <f t="shared" si="525"/>
        <v>122878.5</v>
      </c>
      <c r="O478" s="60">
        <f t="shared" si="525"/>
        <v>122878.5</v>
      </c>
      <c r="P478" s="60">
        <f>SUM(D478:O478)</f>
        <v>1720299</v>
      </c>
      <c r="HS478" s="138"/>
      <c r="HT478" s="138"/>
      <c r="HU478" s="138"/>
      <c r="HV478" s="138"/>
      <c r="HW478" s="138"/>
      <c r="HX478" s="138"/>
      <c r="HY478" s="138"/>
      <c r="HZ478" s="138"/>
      <c r="IA478" s="138"/>
      <c r="IB478" s="138"/>
      <c r="IC478" s="138"/>
      <c r="ID478" s="138"/>
      <c r="IE478" s="138"/>
      <c r="IF478" s="138"/>
      <c r="IG478" s="138"/>
      <c r="IH478" s="138"/>
      <c r="II478" s="138"/>
    </row>
    <row r="479" spans="1:243" s="140" customFormat="1">
      <c r="A479" s="97" t="s">
        <v>2781</v>
      </c>
      <c r="B479" s="117" t="s">
        <v>976</v>
      </c>
      <c r="C479" s="136" t="s">
        <v>301</v>
      </c>
      <c r="D479" s="60">
        <v>70000</v>
      </c>
      <c r="E479" s="60">
        <v>35000</v>
      </c>
      <c r="F479" s="60">
        <v>35000</v>
      </c>
      <c r="G479" s="60">
        <v>35000</v>
      </c>
      <c r="H479" s="60">
        <v>35000</v>
      </c>
      <c r="I479" s="60">
        <v>35000</v>
      </c>
      <c r="J479" s="60">
        <v>35000</v>
      </c>
      <c r="K479" s="60">
        <f t="shared" ref="K479:L488" si="526">J479</f>
        <v>35000</v>
      </c>
      <c r="L479" s="60">
        <f t="shared" si="526"/>
        <v>35000</v>
      </c>
      <c r="M479" s="60">
        <f t="shared" ref="M479:O479" si="527">L479</f>
        <v>35000</v>
      </c>
      <c r="N479" s="60">
        <f t="shared" si="527"/>
        <v>35000</v>
      </c>
      <c r="O479" s="60">
        <f t="shared" si="527"/>
        <v>35000</v>
      </c>
      <c r="P479" s="60">
        <f t="shared" ref="P479:P495" si="528">SUM(D479:O479)</f>
        <v>455000</v>
      </c>
      <c r="HS479" s="138"/>
      <c r="HT479" s="138"/>
      <c r="HU479" s="138"/>
      <c r="HV479" s="138"/>
      <c r="HW479" s="138"/>
      <c r="HX479" s="138"/>
      <c r="HY479" s="138"/>
      <c r="HZ479" s="138"/>
      <c r="IA479" s="138"/>
      <c r="IB479" s="138"/>
      <c r="IC479" s="138"/>
      <c r="ID479" s="138"/>
      <c r="IE479" s="138"/>
      <c r="IF479" s="138"/>
      <c r="IG479" s="138"/>
      <c r="IH479" s="138"/>
      <c r="II479" s="138"/>
    </row>
    <row r="480" spans="1:243" s="140" customFormat="1">
      <c r="A480" s="97" t="s">
        <v>2782</v>
      </c>
      <c r="B480" s="117" t="s">
        <v>978</v>
      </c>
      <c r="C480" s="136" t="s">
        <v>283</v>
      </c>
      <c r="D480" s="60">
        <v>109074.88</v>
      </c>
      <c r="E480" s="60">
        <v>109074.88</v>
      </c>
      <c r="F480" s="60">
        <v>55484.19</v>
      </c>
      <c r="G480" s="60">
        <v>55484.19</v>
      </c>
      <c r="H480" s="60">
        <v>55484.19</v>
      </c>
      <c r="I480" s="60">
        <v>55484.19</v>
      </c>
      <c r="J480" s="60">
        <v>55484.19</v>
      </c>
      <c r="K480" s="60">
        <f t="shared" si="526"/>
        <v>55484.19</v>
      </c>
      <c r="L480" s="60">
        <f t="shared" si="526"/>
        <v>55484.19</v>
      </c>
      <c r="M480" s="60">
        <f t="shared" ref="M480:O480" si="529">L480</f>
        <v>55484.19</v>
      </c>
      <c r="N480" s="60">
        <f t="shared" si="529"/>
        <v>55484.19</v>
      </c>
      <c r="O480" s="60">
        <f t="shared" si="529"/>
        <v>55484.19</v>
      </c>
      <c r="P480" s="60">
        <f t="shared" si="528"/>
        <v>772991.65999999992</v>
      </c>
      <c r="HS480" s="138"/>
      <c r="HT480" s="138"/>
      <c r="HU480" s="138"/>
      <c r="HV480" s="138"/>
      <c r="HW480" s="138"/>
      <c r="HX480" s="138"/>
      <c r="HY480" s="138"/>
      <c r="HZ480" s="138"/>
      <c r="IA480" s="138"/>
      <c r="IB480" s="138"/>
      <c r="IC480" s="138"/>
      <c r="ID480" s="138"/>
      <c r="IE480" s="138"/>
      <c r="IF480" s="138"/>
      <c r="IG480" s="138"/>
      <c r="IH480" s="138"/>
      <c r="II480" s="138"/>
    </row>
    <row r="481" spans="1:243" s="140" customFormat="1">
      <c r="A481" s="97" t="s">
        <v>2783</v>
      </c>
      <c r="B481" s="117" t="s">
        <v>980</v>
      </c>
      <c r="C481" s="136" t="s">
        <v>334</v>
      </c>
      <c r="D481" s="60">
        <v>33000</v>
      </c>
      <c r="E481" s="60">
        <v>17500</v>
      </c>
      <c r="F481" s="60">
        <v>15500</v>
      </c>
      <c r="G481" s="60">
        <v>15000</v>
      </c>
      <c r="H481" s="60">
        <v>15500</v>
      </c>
      <c r="I481" s="60">
        <v>16500</v>
      </c>
      <c r="J481" s="60">
        <v>15750</v>
      </c>
      <c r="K481" s="60">
        <f t="shared" si="526"/>
        <v>15750</v>
      </c>
      <c r="L481" s="60">
        <f t="shared" si="526"/>
        <v>15750</v>
      </c>
      <c r="M481" s="60">
        <f t="shared" ref="M481:O481" si="530">L481</f>
        <v>15750</v>
      </c>
      <c r="N481" s="60">
        <f t="shared" si="530"/>
        <v>15750</v>
      </c>
      <c r="O481" s="60">
        <f t="shared" si="530"/>
        <v>15750</v>
      </c>
      <c r="P481" s="60">
        <f t="shared" si="528"/>
        <v>207500</v>
      </c>
      <c r="HS481" s="138"/>
      <c r="HT481" s="138"/>
      <c r="HU481" s="138"/>
      <c r="HV481" s="138"/>
      <c r="HW481" s="138"/>
      <c r="HX481" s="138"/>
      <c r="HY481" s="138"/>
      <c r="HZ481" s="138"/>
      <c r="IA481" s="138"/>
      <c r="IB481" s="138"/>
      <c r="IC481" s="138"/>
      <c r="ID481" s="138"/>
      <c r="IE481" s="138"/>
      <c r="IF481" s="138"/>
      <c r="IG481" s="138"/>
      <c r="IH481" s="138"/>
      <c r="II481" s="138"/>
    </row>
    <row r="482" spans="1:243" s="140" customFormat="1">
      <c r="A482" s="97" t="s">
        <v>2784</v>
      </c>
      <c r="B482" s="117" t="s">
        <v>1723</v>
      </c>
      <c r="C482" s="136" t="s">
        <v>268</v>
      </c>
      <c r="D482" s="60">
        <v>0</v>
      </c>
      <c r="E482" s="60">
        <v>0</v>
      </c>
      <c r="F482" s="60">
        <v>0</v>
      </c>
      <c r="G482" s="60">
        <v>0</v>
      </c>
      <c r="H482" s="60">
        <v>0</v>
      </c>
      <c r="I482" s="60">
        <v>0</v>
      </c>
      <c r="J482" s="60">
        <v>0</v>
      </c>
      <c r="K482" s="60">
        <f t="shared" si="526"/>
        <v>0</v>
      </c>
      <c r="L482" s="60">
        <f t="shared" si="526"/>
        <v>0</v>
      </c>
      <c r="M482" s="60">
        <f t="shared" ref="M482:O482" si="531">L482</f>
        <v>0</v>
      </c>
      <c r="N482" s="60">
        <f t="shared" si="531"/>
        <v>0</v>
      </c>
      <c r="O482" s="60">
        <f t="shared" si="531"/>
        <v>0</v>
      </c>
      <c r="P482" s="60">
        <f t="shared" si="528"/>
        <v>0</v>
      </c>
      <c r="HS482" s="138"/>
      <c r="HT482" s="138"/>
      <c r="HU482" s="138"/>
      <c r="HV482" s="138"/>
      <c r="HW482" s="138"/>
      <c r="HX482" s="138"/>
      <c r="HY482" s="138"/>
      <c r="HZ482" s="138"/>
      <c r="IA482" s="138"/>
      <c r="IB482" s="138"/>
      <c r="IC482" s="138"/>
      <c r="ID482" s="138"/>
      <c r="IE482" s="138"/>
      <c r="IF482" s="138"/>
      <c r="IG482" s="138"/>
      <c r="IH482" s="138"/>
      <c r="II482" s="138"/>
    </row>
    <row r="483" spans="1:243" s="140" customFormat="1">
      <c r="A483" s="97" t="s">
        <v>2785</v>
      </c>
      <c r="B483" s="117" t="s">
        <v>982</v>
      </c>
      <c r="C483" s="136" t="s">
        <v>268</v>
      </c>
      <c r="D483" s="60">
        <v>92000</v>
      </c>
      <c r="E483" s="60">
        <v>184000</v>
      </c>
      <c r="F483" s="60">
        <v>92000</v>
      </c>
      <c r="G483" s="60">
        <v>171000</v>
      </c>
      <c r="H483" s="60">
        <v>171000</v>
      </c>
      <c r="I483" s="60">
        <v>92000</v>
      </c>
      <c r="J483" s="60">
        <v>92000</v>
      </c>
      <c r="K483" s="60">
        <f t="shared" si="526"/>
        <v>92000</v>
      </c>
      <c r="L483" s="60">
        <f t="shared" si="526"/>
        <v>92000</v>
      </c>
      <c r="M483" s="60">
        <f t="shared" ref="M483:O483" si="532">L483</f>
        <v>92000</v>
      </c>
      <c r="N483" s="60">
        <f t="shared" si="532"/>
        <v>92000</v>
      </c>
      <c r="O483" s="60">
        <f t="shared" si="532"/>
        <v>92000</v>
      </c>
      <c r="P483" s="60">
        <f t="shared" si="528"/>
        <v>1354000</v>
      </c>
      <c r="HS483" s="138"/>
      <c r="HT483" s="138"/>
      <c r="HU483" s="138"/>
      <c r="HV483" s="138"/>
      <c r="HW483" s="138"/>
      <c r="HX483" s="138"/>
      <c r="HY483" s="138"/>
      <c r="HZ483" s="138"/>
      <c r="IA483" s="138"/>
      <c r="IB483" s="138"/>
      <c r="IC483" s="138"/>
      <c r="ID483" s="138"/>
      <c r="IE483" s="138"/>
      <c r="IF483" s="138"/>
      <c r="IG483" s="138"/>
      <c r="IH483" s="138"/>
      <c r="II483" s="138"/>
    </row>
    <row r="484" spans="1:243" s="140" customFormat="1">
      <c r="A484" s="97" t="s">
        <v>2786</v>
      </c>
      <c r="B484" s="117" t="s">
        <v>984</v>
      </c>
      <c r="C484" s="136" t="s">
        <v>283</v>
      </c>
      <c r="D484" s="60">
        <v>0</v>
      </c>
      <c r="E484" s="60">
        <v>0</v>
      </c>
      <c r="F484" s="60">
        <v>0</v>
      </c>
      <c r="G484" s="60"/>
      <c r="H484" s="60">
        <v>0</v>
      </c>
      <c r="I484" s="60">
        <v>0</v>
      </c>
      <c r="J484" s="60">
        <v>0</v>
      </c>
      <c r="K484" s="60">
        <f t="shared" si="526"/>
        <v>0</v>
      </c>
      <c r="L484" s="60">
        <f t="shared" si="526"/>
        <v>0</v>
      </c>
      <c r="M484" s="60">
        <f t="shared" ref="M484:O484" si="533">L484</f>
        <v>0</v>
      </c>
      <c r="N484" s="60">
        <f t="shared" si="533"/>
        <v>0</v>
      </c>
      <c r="O484" s="60">
        <f t="shared" si="533"/>
        <v>0</v>
      </c>
      <c r="P484" s="60">
        <f t="shared" si="528"/>
        <v>0</v>
      </c>
      <c r="HS484" s="138"/>
      <c r="HT484" s="138"/>
      <c r="HU484" s="138"/>
      <c r="HV484" s="138"/>
      <c r="HW484" s="138"/>
      <c r="HX484" s="138"/>
      <c r="HY484" s="138"/>
      <c r="HZ484" s="138"/>
      <c r="IA484" s="138"/>
      <c r="IB484" s="138"/>
      <c r="IC484" s="138"/>
      <c r="ID484" s="138"/>
      <c r="IE484" s="138"/>
      <c r="IF484" s="138"/>
      <c r="IG484" s="138"/>
      <c r="IH484" s="138"/>
      <c r="II484" s="138"/>
    </row>
    <row r="485" spans="1:243" s="140" customFormat="1">
      <c r="A485" s="97" t="s">
        <v>2787</v>
      </c>
      <c r="B485" s="117" t="s">
        <v>986</v>
      </c>
      <c r="C485" s="136" t="s">
        <v>358</v>
      </c>
      <c r="D485" s="60">
        <v>7340</v>
      </c>
      <c r="E485" s="60">
        <v>3670</v>
      </c>
      <c r="F485" s="60">
        <v>3670</v>
      </c>
      <c r="G485" s="60">
        <v>7340</v>
      </c>
      <c r="H485" s="60">
        <v>3670</v>
      </c>
      <c r="I485" s="60">
        <v>7340</v>
      </c>
      <c r="J485" s="60">
        <v>3670</v>
      </c>
      <c r="K485" s="60">
        <f t="shared" si="526"/>
        <v>3670</v>
      </c>
      <c r="L485" s="60">
        <f t="shared" si="526"/>
        <v>3670</v>
      </c>
      <c r="M485" s="60">
        <f t="shared" ref="M485:O485" si="534">L485</f>
        <v>3670</v>
      </c>
      <c r="N485" s="60">
        <f t="shared" si="534"/>
        <v>3670</v>
      </c>
      <c r="O485" s="60">
        <f t="shared" si="534"/>
        <v>3670</v>
      </c>
      <c r="P485" s="60">
        <f t="shared" si="528"/>
        <v>55050</v>
      </c>
      <c r="HS485" s="138"/>
      <c r="HT485" s="138"/>
      <c r="HU485" s="138"/>
      <c r="HV485" s="138"/>
      <c r="HW485" s="138"/>
      <c r="HX485" s="138"/>
      <c r="HY485" s="138"/>
      <c r="HZ485" s="138"/>
      <c r="IA485" s="138"/>
      <c r="IB485" s="138"/>
      <c r="IC485" s="138"/>
      <c r="ID485" s="138"/>
      <c r="IE485" s="138"/>
      <c r="IF485" s="138"/>
      <c r="IG485" s="138"/>
      <c r="IH485" s="138"/>
      <c r="II485" s="138"/>
    </row>
    <row r="486" spans="1:243" s="140" customFormat="1">
      <c r="A486" s="97" t="s">
        <v>2788</v>
      </c>
      <c r="B486" s="117" t="s">
        <v>988</v>
      </c>
      <c r="C486" s="136" t="s">
        <v>358</v>
      </c>
      <c r="D486" s="60">
        <v>0</v>
      </c>
      <c r="E486" s="60">
        <v>0</v>
      </c>
      <c r="F486" s="60">
        <v>0</v>
      </c>
      <c r="G486" s="60">
        <v>0</v>
      </c>
      <c r="H486" s="60">
        <v>0</v>
      </c>
      <c r="I486" s="60">
        <v>0</v>
      </c>
      <c r="J486" s="60">
        <v>0</v>
      </c>
      <c r="K486" s="60">
        <f t="shared" si="526"/>
        <v>0</v>
      </c>
      <c r="L486" s="60">
        <f t="shared" si="526"/>
        <v>0</v>
      </c>
      <c r="M486" s="60">
        <f t="shared" ref="M486:O486" si="535">L486</f>
        <v>0</v>
      </c>
      <c r="N486" s="60">
        <f t="shared" si="535"/>
        <v>0</v>
      </c>
      <c r="O486" s="60">
        <f t="shared" si="535"/>
        <v>0</v>
      </c>
      <c r="P486" s="60">
        <f t="shared" si="528"/>
        <v>0</v>
      </c>
      <c r="HS486" s="138"/>
      <c r="HT486" s="138"/>
      <c r="HU486" s="138"/>
      <c r="HV486" s="138"/>
      <c r="HW486" s="138"/>
      <c r="HX486" s="138"/>
      <c r="HY486" s="138"/>
      <c r="HZ486" s="138"/>
      <c r="IA486" s="138"/>
      <c r="IB486" s="138"/>
      <c r="IC486" s="138"/>
      <c r="ID486" s="138"/>
      <c r="IE486" s="138"/>
      <c r="IF486" s="138"/>
      <c r="IG486" s="138"/>
      <c r="IH486" s="138"/>
      <c r="II486" s="138"/>
    </row>
    <row r="487" spans="1:243" s="140" customFormat="1">
      <c r="A487" s="97" t="s">
        <v>2789</v>
      </c>
      <c r="B487" s="117" t="s">
        <v>990</v>
      </c>
      <c r="C487" s="136" t="s">
        <v>364</v>
      </c>
      <c r="D487" s="60">
        <v>457912.92</v>
      </c>
      <c r="E487" s="60">
        <v>152769.88</v>
      </c>
      <c r="F487" s="60">
        <v>305193.40000000002</v>
      </c>
      <c r="G487" s="60">
        <v>152820.24</v>
      </c>
      <c r="H487" s="60">
        <v>152820.24</v>
      </c>
      <c r="I487" s="60">
        <v>152820.24</v>
      </c>
      <c r="J487" s="60">
        <v>152820.24</v>
      </c>
      <c r="K487" s="60">
        <f t="shared" si="526"/>
        <v>152820.24</v>
      </c>
      <c r="L487" s="60">
        <f t="shared" si="526"/>
        <v>152820.24</v>
      </c>
      <c r="M487" s="60">
        <f t="shared" ref="M487:O487" si="536">L487</f>
        <v>152820.24</v>
      </c>
      <c r="N487" s="60">
        <f t="shared" si="536"/>
        <v>152820.24</v>
      </c>
      <c r="O487" s="60">
        <f t="shared" si="536"/>
        <v>152820.24</v>
      </c>
      <c r="P487" s="60">
        <f t="shared" si="528"/>
        <v>2291258.3600000003</v>
      </c>
      <c r="HS487" s="138"/>
      <c r="HT487" s="138"/>
      <c r="HU487" s="138"/>
      <c r="HV487" s="138"/>
      <c r="HW487" s="138"/>
      <c r="HX487" s="138"/>
      <c r="HY487" s="138"/>
      <c r="HZ487" s="138"/>
      <c r="IA487" s="138"/>
      <c r="IB487" s="138"/>
      <c r="IC487" s="138"/>
      <c r="ID487" s="138"/>
      <c r="IE487" s="138"/>
      <c r="IF487" s="138"/>
      <c r="IG487" s="138"/>
      <c r="IH487" s="138"/>
      <c r="II487" s="138"/>
    </row>
    <row r="488" spans="1:243" s="140" customFormat="1">
      <c r="A488" s="97" t="s">
        <v>2790</v>
      </c>
      <c r="B488" s="97" t="s">
        <v>992</v>
      </c>
      <c r="C488" s="100" t="s">
        <v>352</v>
      </c>
      <c r="D488" s="60">
        <v>700000</v>
      </c>
      <c r="E488" s="60">
        <v>700000</v>
      </c>
      <c r="F488" s="60">
        <v>350000</v>
      </c>
      <c r="G488" s="60">
        <v>350000</v>
      </c>
      <c r="H488" s="60">
        <v>700000</v>
      </c>
      <c r="I488" s="60">
        <v>350000</v>
      </c>
      <c r="J488" s="60">
        <v>350000</v>
      </c>
      <c r="K488" s="60">
        <f t="shared" si="526"/>
        <v>350000</v>
      </c>
      <c r="L488" s="60">
        <f t="shared" si="526"/>
        <v>350000</v>
      </c>
      <c r="M488" s="60">
        <f t="shared" ref="M488:O488" si="537">L488</f>
        <v>350000</v>
      </c>
      <c r="N488" s="60">
        <f t="shared" si="537"/>
        <v>350000</v>
      </c>
      <c r="O488" s="60">
        <f t="shared" si="537"/>
        <v>350000</v>
      </c>
      <c r="P488" s="60">
        <f t="shared" si="528"/>
        <v>5250000</v>
      </c>
      <c r="HS488" s="138"/>
      <c r="HT488" s="138"/>
      <c r="HU488" s="138"/>
      <c r="HV488" s="138"/>
      <c r="HW488" s="138"/>
      <c r="HX488" s="138"/>
      <c r="HY488" s="138"/>
      <c r="HZ488" s="138"/>
      <c r="IA488" s="138"/>
      <c r="IB488" s="138"/>
      <c r="IC488" s="138"/>
      <c r="ID488" s="138"/>
      <c r="IE488" s="138"/>
      <c r="IF488" s="138"/>
      <c r="IG488" s="138"/>
      <c r="IH488" s="138"/>
      <c r="II488" s="138"/>
    </row>
    <row r="489" spans="1:243" s="140" customFormat="1">
      <c r="A489" s="97" t="s">
        <v>2791</v>
      </c>
      <c r="B489" s="97" t="s">
        <v>996</v>
      </c>
      <c r="C489" s="100" t="s">
        <v>268</v>
      </c>
      <c r="D489" s="60">
        <v>3000</v>
      </c>
      <c r="E489" s="60">
        <v>6000</v>
      </c>
      <c r="F489" s="60">
        <v>3000</v>
      </c>
      <c r="G489" s="60">
        <v>6000</v>
      </c>
      <c r="H489" s="60">
        <v>6000</v>
      </c>
      <c r="I489" s="60">
        <v>3000</v>
      </c>
      <c r="J489" s="60">
        <v>13000</v>
      </c>
      <c r="K489" s="60">
        <v>3000</v>
      </c>
      <c r="L489" s="60">
        <f t="shared" ref="L489:O493" si="538">K489</f>
        <v>3000</v>
      </c>
      <c r="M489" s="60">
        <f t="shared" si="538"/>
        <v>3000</v>
      </c>
      <c r="N489" s="60">
        <f t="shared" si="538"/>
        <v>3000</v>
      </c>
      <c r="O489" s="60">
        <f t="shared" si="538"/>
        <v>3000</v>
      </c>
      <c r="P489" s="60">
        <f t="shared" si="528"/>
        <v>55000</v>
      </c>
      <c r="HS489" s="138"/>
      <c r="HT489" s="138"/>
      <c r="HU489" s="138"/>
      <c r="HV489" s="138"/>
      <c r="HW489" s="138"/>
      <c r="HX489" s="138"/>
      <c r="HY489" s="138"/>
      <c r="HZ489" s="138"/>
      <c r="IA489" s="138"/>
      <c r="IB489" s="138"/>
      <c r="IC489" s="138"/>
      <c r="ID489" s="138"/>
      <c r="IE489" s="138"/>
      <c r="IF489" s="138"/>
      <c r="IG489" s="138"/>
      <c r="IH489" s="138"/>
      <c r="II489" s="138"/>
    </row>
    <row r="490" spans="1:243" s="140" customFormat="1">
      <c r="A490" s="97" t="s">
        <v>2792</v>
      </c>
      <c r="B490" s="97" t="s">
        <v>998</v>
      </c>
      <c r="C490" s="100" t="s">
        <v>283</v>
      </c>
      <c r="D490" s="60">
        <v>19050</v>
      </c>
      <c r="E490" s="60">
        <v>97930</v>
      </c>
      <c r="F490" s="60">
        <v>72840</v>
      </c>
      <c r="G490" s="60">
        <v>60140</v>
      </c>
      <c r="H490" s="60">
        <v>11700</v>
      </c>
      <c r="I490" s="60">
        <v>166737</v>
      </c>
      <c r="J490" s="60">
        <v>0</v>
      </c>
      <c r="K490" s="60">
        <f>H490</f>
        <v>11700</v>
      </c>
      <c r="L490" s="60">
        <f t="shared" si="538"/>
        <v>11700</v>
      </c>
      <c r="M490" s="60">
        <f t="shared" si="538"/>
        <v>11700</v>
      </c>
      <c r="N490" s="60">
        <f t="shared" si="538"/>
        <v>11700</v>
      </c>
      <c r="O490" s="60">
        <f t="shared" si="538"/>
        <v>11700</v>
      </c>
      <c r="P490" s="60">
        <f t="shared" si="528"/>
        <v>486897</v>
      </c>
      <c r="HS490" s="138"/>
      <c r="HT490" s="138"/>
      <c r="HU490" s="138"/>
      <c r="HV490" s="138"/>
      <c r="HW490" s="138"/>
      <c r="HX490" s="138"/>
      <c r="HY490" s="138"/>
      <c r="HZ490" s="138"/>
      <c r="IA490" s="138"/>
      <c r="IB490" s="138"/>
      <c r="IC490" s="138"/>
      <c r="ID490" s="138"/>
      <c r="IE490" s="138"/>
      <c r="IF490" s="138"/>
      <c r="IG490" s="138"/>
      <c r="IH490" s="138"/>
      <c r="II490" s="138"/>
    </row>
    <row r="491" spans="1:243" s="140" customFormat="1">
      <c r="A491" s="97" t="s">
        <v>2793</v>
      </c>
      <c r="B491" s="97" t="s">
        <v>1721</v>
      </c>
      <c r="C491" s="100" t="s">
        <v>1568</v>
      </c>
      <c r="D491" s="60">
        <v>0</v>
      </c>
      <c r="E491" s="60">
        <v>0</v>
      </c>
      <c r="F491" s="60">
        <v>0</v>
      </c>
      <c r="G491" s="60">
        <v>0</v>
      </c>
      <c r="H491" s="60">
        <v>0</v>
      </c>
      <c r="I491" s="60">
        <v>0</v>
      </c>
      <c r="J491" s="60">
        <v>0</v>
      </c>
      <c r="K491" s="60"/>
      <c r="L491" s="60">
        <f t="shared" si="538"/>
        <v>0</v>
      </c>
      <c r="M491" s="60">
        <f t="shared" si="538"/>
        <v>0</v>
      </c>
      <c r="N491" s="60">
        <f t="shared" si="538"/>
        <v>0</v>
      </c>
      <c r="O491" s="60">
        <f t="shared" si="538"/>
        <v>0</v>
      </c>
      <c r="P491" s="60">
        <f t="shared" si="528"/>
        <v>0</v>
      </c>
      <c r="HS491" s="138"/>
      <c r="HT491" s="138"/>
      <c r="HU491" s="138"/>
      <c r="HV491" s="138"/>
      <c r="HW491" s="138"/>
      <c r="HX491" s="138"/>
      <c r="HY491" s="138"/>
      <c r="HZ491" s="138"/>
      <c r="IA491" s="138"/>
      <c r="IB491" s="138"/>
      <c r="IC491" s="138"/>
      <c r="ID491" s="138"/>
      <c r="IE491" s="138"/>
      <c r="IF491" s="138"/>
      <c r="IG491" s="138"/>
      <c r="IH491" s="138"/>
      <c r="II491" s="138"/>
    </row>
    <row r="492" spans="1:243" s="140" customFormat="1">
      <c r="A492" s="97" t="s">
        <v>2794</v>
      </c>
      <c r="B492" s="97" t="s">
        <v>994</v>
      </c>
      <c r="C492" s="100" t="s">
        <v>328</v>
      </c>
      <c r="D492" s="60">
        <v>0</v>
      </c>
      <c r="E492" s="60">
        <v>0</v>
      </c>
      <c r="F492" s="60">
        <v>139996.78</v>
      </c>
      <c r="G492" s="60">
        <v>332992.37</v>
      </c>
      <c r="H492" s="60">
        <v>279804.49</v>
      </c>
      <c r="I492" s="60">
        <v>136367</v>
      </c>
      <c r="J492" s="60">
        <v>350696.75</v>
      </c>
      <c r="K492" s="60">
        <f>I492</f>
        <v>136367</v>
      </c>
      <c r="L492" s="60">
        <f t="shared" si="538"/>
        <v>136367</v>
      </c>
      <c r="M492" s="60">
        <f t="shared" si="538"/>
        <v>136367</v>
      </c>
      <c r="N492" s="60">
        <f t="shared" si="538"/>
        <v>136367</v>
      </c>
      <c r="O492" s="60">
        <f t="shared" si="538"/>
        <v>136367</v>
      </c>
      <c r="P492" s="60">
        <f t="shared" si="528"/>
        <v>1921692.3900000001</v>
      </c>
      <c r="HS492" s="138"/>
      <c r="HT492" s="138"/>
      <c r="HU492" s="138"/>
      <c r="HV492" s="138"/>
      <c r="HW492" s="138"/>
      <c r="HX492" s="138"/>
      <c r="HY492" s="138"/>
      <c r="HZ492" s="138"/>
      <c r="IA492" s="138"/>
      <c r="IB492" s="138"/>
      <c r="IC492" s="138"/>
      <c r="ID492" s="138"/>
      <c r="IE492" s="138"/>
      <c r="IF492" s="138"/>
      <c r="IG492" s="138"/>
      <c r="IH492" s="138"/>
      <c r="II492" s="138"/>
    </row>
    <row r="493" spans="1:243" s="140" customFormat="1">
      <c r="A493" s="97" t="s">
        <v>2795</v>
      </c>
      <c r="B493" s="97" t="s">
        <v>2796</v>
      </c>
      <c r="C493" s="100" t="s">
        <v>271</v>
      </c>
      <c r="D493" s="60">
        <v>12000</v>
      </c>
      <c r="E493" s="60">
        <v>24000</v>
      </c>
      <c r="F493" s="60">
        <v>12000</v>
      </c>
      <c r="G493" s="60">
        <v>24000</v>
      </c>
      <c r="H493" s="60">
        <v>12000</v>
      </c>
      <c r="I493" s="60">
        <v>12000</v>
      </c>
      <c r="J493" s="60">
        <v>12000</v>
      </c>
      <c r="K493" s="60">
        <f>J493</f>
        <v>12000</v>
      </c>
      <c r="L493" s="60">
        <f t="shared" si="538"/>
        <v>12000</v>
      </c>
      <c r="M493" s="60">
        <f t="shared" si="538"/>
        <v>12000</v>
      </c>
      <c r="N493" s="60">
        <f t="shared" si="538"/>
        <v>12000</v>
      </c>
      <c r="O493" s="60">
        <f t="shared" si="538"/>
        <v>12000</v>
      </c>
      <c r="P493" s="60">
        <f t="shared" si="528"/>
        <v>168000</v>
      </c>
      <c r="HS493" s="138"/>
      <c r="HT493" s="138"/>
      <c r="HU493" s="138"/>
      <c r="HV493" s="138"/>
      <c r="HW493" s="138"/>
      <c r="HX493" s="138"/>
      <c r="HY493" s="138"/>
      <c r="HZ493" s="138"/>
      <c r="IA493" s="138"/>
      <c r="IB493" s="138"/>
      <c r="IC493" s="138"/>
      <c r="ID493" s="138"/>
      <c r="IE493" s="138"/>
      <c r="IF493" s="138"/>
      <c r="IG493" s="138"/>
      <c r="IH493" s="138"/>
      <c r="II493" s="138"/>
    </row>
    <row r="494" spans="1:243" s="140" customFormat="1">
      <c r="A494" s="97" t="s">
        <v>2797</v>
      </c>
      <c r="B494" s="97" t="s">
        <v>2798</v>
      </c>
      <c r="C494" s="100" t="s">
        <v>310</v>
      </c>
      <c r="D494" s="60">
        <v>0</v>
      </c>
      <c r="E494" s="60">
        <v>0</v>
      </c>
      <c r="F494" s="60">
        <v>0</v>
      </c>
      <c r="G494" s="60">
        <v>0</v>
      </c>
      <c r="H494" s="60">
        <v>0</v>
      </c>
      <c r="I494" s="60">
        <v>0</v>
      </c>
      <c r="J494" s="60">
        <v>0</v>
      </c>
      <c r="K494" s="60"/>
      <c r="L494" s="60"/>
      <c r="M494" s="60"/>
      <c r="N494" s="60"/>
      <c r="O494" s="60"/>
      <c r="P494" s="60">
        <f t="shared" si="528"/>
        <v>0</v>
      </c>
      <c r="HS494" s="138"/>
      <c r="HT494" s="138"/>
      <c r="HU494" s="138"/>
      <c r="HV494" s="138"/>
      <c r="HW494" s="138"/>
      <c r="HX494" s="138"/>
      <c r="HY494" s="138"/>
      <c r="HZ494" s="138"/>
      <c r="IA494" s="138"/>
      <c r="IB494" s="138"/>
      <c r="IC494" s="138"/>
      <c r="ID494" s="138"/>
      <c r="IE494" s="138"/>
      <c r="IF494" s="138"/>
      <c r="IG494" s="138"/>
      <c r="IH494" s="138"/>
      <c r="II494" s="138"/>
    </row>
    <row r="495" spans="1:243" s="140" customFormat="1">
      <c r="A495" s="97" t="s">
        <v>3721</v>
      </c>
      <c r="B495" s="97" t="s">
        <v>3722</v>
      </c>
      <c r="C495" s="100" t="s">
        <v>1059</v>
      </c>
      <c r="D495" s="60"/>
      <c r="E495" s="60"/>
      <c r="F495" s="60"/>
      <c r="G495" s="60">
        <v>100000</v>
      </c>
      <c r="H495" s="60">
        <v>0</v>
      </c>
      <c r="I495" s="60">
        <v>50000</v>
      </c>
      <c r="J495" s="60">
        <v>0</v>
      </c>
      <c r="K495" s="60"/>
      <c r="L495" s="60"/>
      <c r="M495" s="60"/>
      <c r="N495" s="60"/>
      <c r="O495" s="60"/>
      <c r="P495" s="60">
        <f t="shared" si="528"/>
        <v>150000</v>
      </c>
      <c r="HS495" s="138"/>
      <c r="HT495" s="138"/>
      <c r="HU495" s="138"/>
      <c r="HV495" s="138"/>
      <c r="HW495" s="138"/>
      <c r="HX495" s="138"/>
      <c r="HY495" s="138"/>
      <c r="HZ495" s="138"/>
      <c r="IA495" s="138"/>
      <c r="IB495" s="138"/>
      <c r="IC495" s="138"/>
      <c r="ID495" s="138"/>
      <c r="IE495" s="138"/>
      <c r="IF495" s="138"/>
      <c r="IG495" s="138"/>
      <c r="IH495" s="138"/>
      <c r="II495" s="138"/>
    </row>
    <row r="496" spans="1:243" s="140" customFormat="1">
      <c r="A496" s="97" t="s">
        <v>2799</v>
      </c>
      <c r="B496" s="97" t="s">
        <v>2800</v>
      </c>
      <c r="C496" s="100"/>
      <c r="D496" s="58">
        <f t="shared" ref="D496:P497" si="539">D497</f>
        <v>0</v>
      </c>
      <c r="E496" s="58">
        <f t="shared" si="539"/>
        <v>0</v>
      </c>
      <c r="F496" s="58">
        <f t="shared" si="539"/>
        <v>0</v>
      </c>
      <c r="G496" s="58">
        <f t="shared" si="539"/>
        <v>12819.53</v>
      </c>
      <c r="H496" s="58">
        <f t="shared" si="539"/>
        <v>0</v>
      </c>
      <c r="I496" s="58">
        <f t="shared" si="539"/>
        <v>0</v>
      </c>
      <c r="J496" s="58">
        <f t="shared" si="539"/>
        <v>168</v>
      </c>
      <c r="K496" s="58">
        <f t="shared" si="539"/>
        <v>0</v>
      </c>
      <c r="L496" s="58">
        <f t="shared" si="539"/>
        <v>0</v>
      </c>
      <c r="M496" s="58">
        <f t="shared" si="539"/>
        <v>0</v>
      </c>
      <c r="N496" s="58">
        <f t="shared" si="539"/>
        <v>0</v>
      </c>
      <c r="O496" s="58">
        <f t="shared" si="539"/>
        <v>0</v>
      </c>
      <c r="P496" s="58">
        <f t="shared" si="539"/>
        <v>12987.53</v>
      </c>
      <c r="HS496" s="138"/>
      <c r="HT496" s="138"/>
      <c r="HU496" s="138"/>
      <c r="HV496" s="138"/>
      <c r="HW496" s="138"/>
      <c r="HX496" s="138"/>
      <c r="HY496" s="138"/>
      <c r="HZ496" s="138"/>
      <c r="IA496" s="138"/>
      <c r="IB496" s="138"/>
      <c r="IC496" s="138"/>
      <c r="ID496" s="138"/>
      <c r="IE496" s="138"/>
      <c r="IF496" s="138"/>
      <c r="IG496" s="138"/>
      <c r="IH496" s="138"/>
      <c r="II496" s="138"/>
    </row>
    <row r="497" spans="1:243" s="140" customFormat="1">
      <c r="A497" s="97" t="s">
        <v>2801</v>
      </c>
      <c r="B497" s="97" t="s">
        <v>2800</v>
      </c>
      <c r="C497" s="100"/>
      <c r="D497" s="58">
        <f t="shared" si="539"/>
        <v>0</v>
      </c>
      <c r="E497" s="58">
        <f t="shared" si="539"/>
        <v>0</v>
      </c>
      <c r="F497" s="58">
        <f t="shared" si="539"/>
        <v>0</v>
      </c>
      <c r="G497" s="58">
        <f t="shared" si="539"/>
        <v>12819.53</v>
      </c>
      <c r="H497" s="58">
        <f t="shared" si="539"/>
        <v>0</v>
      </c>
      <c r="I497" s="58">
        <f t="shared" si="539"/>
        <v>0</v>
      </c>
      <c r="J497" s="58">
        <f t="shared" si="539"/>
        <v>168</v>
      </c>
      <c r="K497" s="58">
        <f t="shared" si="539"/>
        <v>0</v>
      </c>
      <c r="L497" s="58">
        <f t="shared" si="539"/>
        <v>0</v>
      </c>
      <c r="M497" s="58">
        <f t="shared" si="539"/>
        <v>0</v>
      </c>
      <c r="N497" s="58">
        <f t="shared" si="539"/>
        <v>0</v>
      </c>
      <c r="O497" s="58">
        <f t="shared" si="539"/>
        <v>0</v>
      </c>
      <c r="P497" s="58">
        <f t="shared" si="539"/>
        <v>12987.53</v>
      </c>
      <c r="HS497" s="138"/>
      <c r="HT497" s="138"/>
      <c r="HU497" s="138"/>
      <c r="HV497" s="138"/>
      <c r="HW497" s="138"/>
      <c r="HX497" s="138"/>
      <c r="HY497" s="138"/>
      <c r="HZ497" s="138"/>
      <c r="IA497" s="138"/>
      <c r="IB497" s="138"/>
      <c r="IC497" s="138"/>
      <c r="ID497" s="138"/>
      <c r="IE497" s="138"/>
      <c r="IF497" s="138"/>
      <c r="IG497" s="138"/>
      <c r="IH497" s="138"/>
      <c r="II497" s="138"/>
    </row>
    <row r="498" spans="1:243" s="140" customFormat="1">
      <c r="A498" s="97" t="s">
        <v>2802</v>
      </c>
      <c r="B498" s="97" t="s">
        <v>2803</v>
      </c>
      <c r="C498" s="100"/>
      <c r="D498" s="58">
        <f t="shared" ref="D498:I498" si="540">D499+D500</f>
        <v>0</v>
      </c>
      <c r="E498" s="58">
        <f t="shared" si="540"/>
        <v>0</v>
      </c>
      <c r="F498" s="58">
        <f t="shared" si="540"/>
        <v>0</v>
      </c>
      <c r="G498" s="58">
        <f t="shared" si="540"/>
        <v>12819.53</v>
      </c>
      <c r="H498" s="58">
        <f t="shared" si="540"/>
        <v>0</v>
      </c>
      <c r="I498" s="58">
        <f t="shared" si="540"/>
        <v>0</v>
      </c>
      <c r="J498" s="58">
        <f t="shared" ref="J498:P498" si="541">J499+J500</f>
        <v>168</v>
      </c>
      <c r="K498" s="58">
        <f t="shared" si="541"/>
        <v>0</v>
      </c>
      <c r="L498" s="58">
        <f t="shared" si="541"/>
        <v>0</v>
      </c>
      <c r="M498" s="58">
        <f t="shared" si="541"/>
        <v>0</v>
      </c>
      <c r="N498" s="58">
        <f t="shared" si="541"/>
        <v>0</v>
      </c>
      <c r="O498" s="58">
        <f t="shared" si="541"/>
        <v>0</v>
      </c>
      <c r="P498" s="58">
        <f t="shared" si="541"/>
        <v>12987.53</v>
      </c>
      <c r="HS498" s="138"/>
      <c r="HT498" s="138"/>
      <c r="HU498" s="138"/>
      <c r="HV498" s="138"/>
      <c r="HW498" s="138"/>
      <c r="HX498" s="138"/>
      <c r="HY498" s="138"/>
      <c r="HZ498" s="138"/>
      <c r="IA498" s="138"/>
      <c r="IB498" s="138"/>
      <c r="IC498" s="138"/>
      <c r="ID498" s="138"/>
      <c r="IE498" s="138"/>
      <c r="IF498" s="138"/>
      <c r="IG498" s="138"/>
      <c r="IH498" s="138"/>
      <c r="II498" s="138"/>
    </row>
    <row r="499" spans="1:243" s="140" customFormat="1">
      <c r="A499" s="97" t="s">
        <v>2804</v>
      </c>
      <c r="B499" s="97" t="s">
        <v>2805</v>
      </c>
      <c r="C499" s="100" t="s">
        <v>471</v>
      </c>
      <c r="D499" s="60"/>
      <c r="E499" s="60"/>
      <c r="F499" s="60"/>
      <c r="G499" s="60"/>
      <c r="H499" s="60"/>
      <c r="I499" s="60">
        <v>0</v>
      </c>
      <c r="J499" s="60">
        <v>168</v>
      </c>
      <c r="K499" s="60"/>
      <c r="L499" s="60"/>
      <c r="M499" s="60"/>
      <c r="N499" s="60"/>
      <c r="O499" s="60"/>
      <c r="P499" s="60">
        <f>SUM(D499:O499)</f>
        <v>168</v>
      </c>
      <c r="HS499" s="138"/>
      <c r="HT499" s="138"/>
      <c r="HU499" s="138"/>
      <c r="HV499" s="138"/>
      <c r="HW499" s="138"/>
      <c r="HX499" s="138"/>
      <c r="HY499" s="138"/>
      <c r="HZ499" s="138"/>
      <c r="IA499" s="138"/>
      <c r="IB499" s="138"/>
      <c r="IC499" s="138"/>
      <c r="ID499" s="138"/>
      <c r="IE499" s="138"/>
      <c r="IF499" s="138"/>
      <c r="IG499" s="138"/>
      <c r="IH499" s="138"/>
      <c r="II499" s="138"/>
    </row>
    <row r="500" spans="1:243" s="140" customFormat="1">
      <c r="A500" s="97" t="s">
        <v>2806</v>
      </c>
      <c r="B500" s="97" t="s">
        <v>2805</v>
      </c>
      <c r="C500" s="100" t="s">
        <v>474</v>
      </c>
      <c r="D500" s="60"/>
      <c r="E500" s="60"/>
      <c r="F500" s="60"/>
      <c r="G500" s="60">
        <v>12819.53</v>
      </c>
      <c r="H500" s="60"/>
      <c r="I500" s="60">
        <v>0</v>
      </c>
      <c r="J500" s="60"/>
      <c r="K500" s="60"/>
      <c r="L500" s="60"/>
      <c r="M500" s="60"/>
      <c r="N500" s="60"/>
      <c r="O500" s="60"/>
      <c r="P500" s="60">
        <f>SUM(D500:O500)</f>
        <v>12819.53</v>
      </c>
      <c r="HS500" s="138"/>
      <c r="HT500" s="138"/>
      <c r="HU500" s="138"/>
      <c r="HV500" s="138"/>
      <c r="HW500" s="138"/>
      <c r="HX500" s="138"/>
      <c r="HY500" s="138"/>
      <c r="HZ500" s="138"/>
      <c r="IA500" s="138"/>
      <c r="IB500" s="138"/>
      <c r="IC500" s="138"/>
      <c r="ID500" s="138"/>
      <c r="IE500" s="138"/>
      <c r="IF500" s="138"/>
      <c r="IG500" s="138"/>
      <c r="IH500" s="138"/>
      <c r="II500" s="138"/>
    </row>
    <row r="501" spans="1:243" s="140" customFormat="1">
      <c r="A501" s="97" t="s">
        <v>2807</v>
      </c>
      <c r="B501" s="97" t="s">
        <v>2808</v>
      </c>
      <c r="C501" s="100"/>
      <c r="D501" s="60">
        <f t="shared" ref="D501:P502" si="542">D502</f>
        <v>0</v>
      </c>
      <c r="E501" s="60">
        <f t="shared" si="542"/>
        <v>0</v>
      </c>
      <c r="F501" s="60">
        <f t="shared" si="542"/>
        <v>0</v>
      </c>
      <c r="G501" s="60">
        <f t="shared" si="542"/>
        <v>0</v>
      </c>
      <c r="H501" s="60">
        <f t="shared" si="542"/>
        <v>0</v>
      </c>
      <c r="I501" s="60">
        <f t="shared" si="542"/>
        <v>0</v>
      </c>
      <c r="J501" s="60">
        <f t="shared" si="542"/>
        <v>0</v>
      </c>
      <c r="K501" s="60">
        <f t="shared" si="542"/>
        <v>0</v>
      </c>
      <c r="L501" s="60">
        <f t="shared" si="542"/>
        <v>0</v>
      </c>
      <c r="M501" s="60">
        <f t="shared" si="542"/>
        <v>0</v>
      </c>
      <c r="N501" s="60">
        <f t="shared" si="542"/>
        <v>0</v>
      </c>
      <c r="O501" s="60">
        <f t="shared" si="542"/>
        <v>0</v>
      </c>
      <c r="P501" s="60">
        <f t="shared" si="542"/>
        <v>0</v>
      </c>
      <c r="HS501" s="138"/>
      <c r="HT501" s="138"/>
      <c r="HU501" s="138"/>
      <c r="HV501" s="138"/>
      <c r="HW501" s="138"/>
      <c r="HX501" s="138"/>
      <c r="HY501" s="138"/>
      <c r="HZ501" s="138"/>
      <c r="IA501" s="138"/>
      <c r="IB501" s="138"/>
      <c r="IC501" s="138"/>
      <c r="ID501" s="138"/>
      <c r="IE501" s="138"/>
      <c r="IF501" s="138"/>
      <c r="IG501" s="138"/>
      <c r="IH501" s="138"/>
      <c r="II501" s="138"/>
    </row>
    <row r="502" spans="1:243" s="140" customFormat="1">
      <c r="A502" s="97" t="s">
        <v>2809</v>
      </c>
      <c r="B502" s="97" t="s">
        <v>2810</v>
      </c>
      <c r="C502" s="100"/>
      <c r="D502" s="60">
        <f t="shared" si="542"/>
        <v>0</v>
      </c>
      <c r="E502" s="60">
        <f t="shared" si="542"/>
        <v>0</v>
      </c>
      <c r="F502" s="60">
        <f t="shared" si="542"/>
        <v>0</v>
      </c>
      <c r="G502" s="60">
        <f t="shared" si="542"/>
        <v>0</v>
      </c>
      <c r="H502" s="60">
        <f t="shared" si="542"/>
        <v>0</v>
      </c>
      <c r="I502" s="60">
        <f t="shared" si="542"/>
        <v>0</v>
      </c>
      <c r="J502" s="60">
        <f t="shared" si="542"/>
        <v>0</v>
      </c>
      <c r="K502" s="60">
        <f t="shared" si="542"/>
        <v>0</v>
      </c>
      <c r="L502" s="60">
        <f t="shared" si="542"/>
        <v>0</v>
      </c>
      <c r="M502" s="60">
        <f t="shared" si="542"/>
        <v>0</v>
      </c>
      <c r="N502" s="60">
        <f t="shared" si="542"/>
        <v>0</v>
      </c>
      <c r="O502" s="60">
        <f t="shared" si="542"/>
        <v>0</v>
      </c>
      <c r="P502" s="60">
        <f t="shared" si="542"/>
        <v>0</v>
      </c>
      <c r="HS502" s="138"/>
      <c r="HT502" s="138"/>
      <c r="HU502" s="138"/>
      <c r="HV502" s="138"/>
      <c r="HW502" s="138"/>
      <c r="HX502" s="138"/>
      <c r="HY502" s="138"/>
      <c r="HZ502" s="138"/>
      <c r="IA502" s="138"/>
      <c r="IB502" s="138"/>
      <c r="IC502" s="138"/>
      <c r="ID502" s="138"/>
      <c r="IE502" s="138"/>
      <c r="IF502" s="138"/>
      <c r="IG502" s="138"/>
      <c r="IH502" s="138"/>
      <c r="II502" s="138"/>
    </row>
    <row r="503" spans="1:243" s="140" customFormat="1">
      <c r="A503" s="97" t="s">
        <v>2811</v>
      </c>
      <c r="B503" s="97" t="s">
        <v>2812</v>
      </c>
      <c r="C503" s="100"/>
      <c r="D503" s="60">
        <f t="shared" ref="D503:I503" si="543">SUM(D504:D505)</f>
        <v>0</v>
      </c>
      <c r="E503" s="60">
        <f t="shared" si="543"/>
        <v>0</v>
      </c>
      <c r="F503" s="60">
        <f t="shared" si="543"/>
        <v>0</v>
      </c>
      <c r="G503" s="60">
        <f t="shared" si="543"/>
        <v>0</v>
      </c>
      <c r="H503" s="60">
        <f t="shared" si="543"/>
        <v>0</v>
      </c>
      <c r="I503" s="60">
        <f t="shared" si="543"/>
        <v>0</v>
      </c>
      <c r="J503" s="60">
        <f t="shared" ref="J503:P503" si="544">SUM(J504:J505)</f>
        <v>0</v>
      </c>
      <c r="K503" s="60">
        <f t="shared" si="544"/>
        <v>0</v>
      </c>
      <c r="L503" s="60">
        <f t="shared" si="544"/>
        <v>0</v>
      </c>
      <c r="M503" s="60">
        <f t="shared" si="544"/>
        <v>0</v>
      </c>
      <c r="N503" s="60">
        <f t="shared" si="544"/>
        <v>0</v>
      </c>
      <c r="O503" s="60">
        <f t="shared" si="544"/>
        <v>0</v>
      </c>
      <c r="P503" s="60">
        <f t="shared" si="544"/>
        <v>0</v>
      </c>
      <c r="HS503" s="138"/>
      <c r="HT503" s="138"/>
      <c r="HU503" s="138"/>
      <c r="HV503" s="138"/>
      <c r="HW503" s="138"/>
      <c r="HX503" s="138"/>
      <c r="HY503" s="138"/>
      <c r="HZ503" s="138"/>
      <c r="IA503" s="138"/>
      <c r="IB503" s="138"/>
      <c r="IC503" s="138"/>
      <c r="ID503" s="138"/>
      <c r="IE503" s="138"/>
      <c r="IF503" s="138"/>
      <c r="IG503" s="138"/>
      <c r="IH503" s="138"/>
      <c r="II503" s="138"/>
    </row>
    <row r="504" spans="1:243" s="140" customFormat="1">
      <c r="A504" s="97" t="s">
        <v>3336</v>
      </c>
      <c r="B504" s="97" t="s">
        <v>2813</v>
      </c>
      <c r="C504" s="100" t="s">
        <v>2478</v>
      </c>
      <c r="D504" s="60"/>
      <c r="E504" s="60"/>
      <c r="F504" s="60"/>
      <c r="G504" s="60"/>
      <c r="H504" s="60"/>
      <c r="I504" s="60">
        <v>0</v>
      </c>
      <c r="J504" s="60"/>
      <c r="K504" s="60"/>
      <c r="L504" s="60"/>
      <c r="M504" s="60"/>
      <c r="N504" s="60"/>
      <c r="O504" s="60"/>
      <c r="P504" s="60">
        <f>SUM(D504:O504)</f>
        <v>0</v>
      </c>
      <c r="HS504" s="138"/>
      <c r="HT504" s="138"/>
      <c r="HU504" s="138"/>
      <c r="HV504" s="138"/>
      <c r="HW504" s="138"/>
      <c r="HX504" s="138"/>
      <c r="HY504" s="138"/>
      <c r="HZ504" s="138"/>
      <c r="IA504" s="138"/>
      <c r="IB504" s="138"/>
      <c r="IC504" s="138"/>
      <c r="ID504" s="138"/>
      <c r="IE504" s="138"/>
      <c r="IF504" s="138"/>
      <c r="IG504" s="138"/>
      <c r="IH504" s="138"/>
      <c r="II504" s="138"/>
    </row>
    <row r="505" spans="1:243" s="140" customFormat="1">
      <c r="A505" s="97" t="s">
        <v>3337</v>
      </c>
      <c r="B505" s="97" t="s">
        <v>3338</v>
      </c>
      <c r="C505" s="100" t="s">
        <v>3339</v>
      </c>
      <c r="D505" s="60">
        <v>0</v>
      </c>
      <c r="E505" s="60"/>
      <c r="F505" s="60"/>
      <c r="G505" s="60"/>
      <c r="H505" s="60"/>
      <c r="I505" s="60">
        <v>0</v>
      </c>
      <c r="J505" s="60"/>
      <c r="K505" s="60"/>
      <c r="L505" s="60"/>
      <c r="M505" s="60"/>
      <c r="N505" s="60"/>
      <c r="O505" s="60"/>
      <c r="P505" s="60">
        <f>SUM(D505:O505)</f>
        <v>0</v>
      </c>
      <c r="HS505" s="138"/>
      <c r="HT505" s="138"/>
      <c r="HU505" s="138"/>
      <c r="HV505" s="138"/>
      <c r="HW505" s="138"/>
      <c r="HX505" s="138"/>
      <c r="HY505" s="138"/>
      <c r="HZ505" s="138"/>
      <c r="IA505" s="138"/>
      <c r="IB505" s="138"/>
      <c r="IC505" s="138"/>
      <c r="ID505" s="138"/>
      <c r="IE505" s="138"/>
      <c r="IF505" s="138"/>
      <c r="IG505" s="138"/>
      <c r="IH505" s="138"/>
      <c r="II505" s="138"/>
    </row>
    <row r="506" spans="1:243" s="107" customFormat="1" ht="14.25" customHeight="1">
      <c r="A506" s="99" t="s">
        <v>2814</v>
      </c>
      <c r="B506" s="116" t="s">
        <v>2815</v>
      </c>
      <c r="C506" s="136"/>
      <c r="D506" s="58">
        <f t="shared" ref="D506:P507" si="545">D507</f>
        <v>2847.16</v>
      </c>
      <c r="E506" s="58">
        <f t="shared" si="545"/>
        <v>1020.62</v>
      </c>
      <c r="F506" s="58">
        <f t="shared" si="545"/>
        <v>3031.8</v>
      </c>
      <c r="G506" s="58">
        <f t="shared" si="545"/>
        <v>5101.1899999999996</v>
      </c>
      <c r="H506" s="58">
        <f t="shared" si="545"/>
        <v>5700.69</v>
      </c>
      <c r="I506" s="58">
        <f t="shared" si="545"/>
        <v>2408.6799999999998</v>
      </c>
      <c r="J506" s="58">
        <f t="shared" si="545"/>
        <v>4403.5199999999995</v>
      </c>
      <c r="K506" s="58">
        <f t="shared" si="545"/>
        <v>4170.9633333333331</v>
      </c>
      <c r="L506" s="58">
        <f t="shared" si="545"/>
        <v>3661.054444444444</v>
      </c>
      <c r="M506" s="58">
        <f t="shared" si="545"/>
        <v>4078.5125925925927</v>
      </c>
      <c r="N506" s="58">
        <f t="shared" si="545"/>
        <v>3970.1767901234566</v>
      </c>
      <c r="O506" s="58">
        <f t="shared" si="545"/>
        <v>3903.2479423868313</v>
      </c>
      <c r="P506" s="58">
        <f t="shared" si="545"/>
        <v>44297.615102880649</v>
      </c>
      <c r="HS506" s="106"/>
      <c r="HT506" s="106"/>
      <c r="HU506" s="106"/>
      <c r="HV506" s="106"/>
      <c r="HW506" s="106"/>
      <c r="HX506" s="106"/>
      <c r="HY506" s="106"/>
      <c r="HZ506" s="106"/>
      <c r="IA506" s="106"/>
      <c r="IB506" s="106"/>
      <c r="IC506" s="106"/>
      <c r="ID506" s="106"/>
      <c r="IE506" s="106"/>
      <c r="IF506" s="106"/>
      <c r="IG506" s="106"/>
      <c r="IH506" s="106"/>
      <c r="II506" s="106"/>
    </row>
    <row r="507" spans="1:243" s="107" customFormat="1" ht="14.25" customHeight="1">
      <c r="A507" s="99" t="s">
        <v>2816</v>
      </c>
      <c r="B507" s="116" t="s">
        <v>2815</v>
      </c>
      <c r="C507" s="136"/>
      <c r="D507" s="58">
        <f t="shared" si="545"/>
        <v>2847.16</v>
      </c>
      <c r="E507" s="58">
        <f t="shared" si="545"/>
        <v>1020.62</v>
      </c>
      <c r="F507" s="58">
        <f t="shared" si="545"/>
        <v>3031.8</v>
      </c>
      <c r="G507" s="58">
        <f t="shared" si="545"/>
        <v>5101.1899999999996</v>
      </c>
      <c r="H507" s="58">
        <f t="shared" si="545"/>
        <v>5700.69</v>
      </c>
      <c r="I507" s="58">
        <f t="shared" si="545"/>
        <v>2408.6799999999998</v>
      </c>
      <c r="J507" s="58">
        <f t="shared" si="545"/>
        <v>4403.5199999999995</v>
      </c>
      <c r="K507" s="58">
        <f t="shared" si="545"/>
        <v>4170.9633333333331</v>
      </c>
      <c r="L507" s="58">
        <f t="shared" si="545"/>
        <v>3661.054444444444</v>
      </c>
      <c r="M507" s="58">
        <f t="shared" si="545"/>
        <v>4078.5125925925927</v>
      </c>
      <c r="N507" s="58">
        <f t="shared" si="545"/>
        <v>3970.1767901234566</v>
      </c>
      <c r="O507" s="58">
        <f t="shared" si="545"/>
        <v>3903.2479423868313</v>
      </c>
      <c r="P507" s="58">
        <f t="shared" si="545"/>
        <v>44297.615102880649</v>
      </c>
      <c r="HS507" s="106"/>
      <c r="HT507" s="106"/>
      <c r="HU507" s="106"/>
      <c r="HV507" s="106"/>
      <c r="HW507" s="106"/>
      <c r="HX507" s="106"/>
      <c r="HY507" s="106"/>
      <c r="HZ507" s="106"/>
      <c r="IA507" s="106"/>
      <c r="IB507" s="106"/>
      <c r="IC507" s="106"/>
      <c r="ID507" s="106"/>
      <c r="IE507" s="106"/>
      <c r="IF507" s="106"/>
      <c r="IG507" s="106"/>
      <c r="IH507" s="106"/>
      <c r="II507" s="106"/>
    </row>
    <row r="508" spans="1:243" s="107" customFormat="1" ht="14.25" customHeight="1">
      <c r="A508" s="222" t="s">
        <v>2817</v>
      </c>
      <c r="B508" s="221" t="s">
        <v>2818</v>
      </c>
      <c r="C508" s="136"/>
      <c r="D508" s="58">
        <f t="shared" ref="D508:I508" si="546">SUM(D509:D509)</f>
        <v>2847.16</v>
      </c>
      <c r="E508" s="58">
        <f t="shared" si="546"/>
        <v>1020.62</v>
      </c>
      <c r="F508" s="58">
        <f t="shared" si="546"/>
        <v>3031.8</v>
      </c>
      <c r="G508" s="58">
        <f t="shared" si="546"/>
        <v>5101.1899999999996</v>
      </c>
      <c r="H508" s="58">
        <f t="shared" si="546"/>
        <v>5700.69</v>
      </c>
      <c r="I508" s="58">
        <f t="shared" si="546"/>
        <v>2408.6799999999998</v>
      </c>
      <c r="J508" s="58">
        <f t="shared" ref="J508:P508" si="547">SUM(J509:J509)</f>
        <v>4403.5199999999995</v>
      </c>
      <c r="K508" s="58">
        <f t="shared" si="547"/>
        <v>4170.9633333333331</v>
      </c>
      <c r="L508" s="58">
        <f t="shared" si="547"/>
        <v>3661.054444444444</v>
      </c>
      <c r="M508" s="58">
        <f t="shared" si="547"/>
        <v>4078.5125925925927</v>
      </c>
      <c r="N508" s="58">
        <f t="shared" si="547"/>
        <v>3970.1767901234566</v>
      </c>
      <c r="O508" s="58">
        <f t="shared" si="547"/>
        <v>3903.2479423868313</v>
      </c>
      <c r="P508" s="58">
        <f t="shared" si="547"/>
        <v>44297.615102880649</v>
      </c>
      <c r="HS508" s="106"/>
      <c r="HT508" s="106"/>
      <c r="HU508" s="106"/>
      <c r="HV508" s="106"/>
      <c r="HW508" s="106"/>
      <c r="HX508" s="106"/>
      <c r="HY508" s="106"/>
      <c r="HZ508" s="106"/>
      <c r="IA508" s="106"/>
      <c r="IB508" s="106"/>
      <c r="IC508" s="106"/>
      <c r="ID508" s="106"/>
      <c r="IE508" s="106"/>
      <c r="IF508" s="106"/>
      <c r="IG508" s="106"/>
      <c r="IH508" s="106"/>
      <c r="II508" s="106"/>
    </row>
    <row r="509" spans="1:243" s="140" customFormat="1">
      <c r="A509" s="97" t="s">
        <v>2819</v>
      </c>
      <c r="B509" s="117" t="s">
        <v>2820</v>
      </c>
      <c r="C509" s="136" t="s">
        <v>542</v>
      </c>
      <c r="D509" s="60">
        <v>2847.16</v>
      </c>
      <c r="E509" s="60">
        <v>1020.62</v>
      </c>
      <c r="F509" s="60">
        <v>3031.8</v>
      </c>
      <c r="G509" s="60">
        <v>5101.1899999999996</v>
      </c>
      <c r="H509" s="60">
        <v>5700.69</v>
      </c>
      <c r="I509" s="60">
        <v>2408.6799999999998</v>
      </c>
      <c r="J509" s="60">
        <f>SUM(G509:I509)/3</f>
        <v>4403.5199999999995</v>
      </c>
      <c r="K509" s="60">
        <f t="shared" ref="K509:M509" si="548">SUM(H509:J509)/3</f>
        <v>4170.9633333333331</v>
      </c>
      <c r="L509" s="60">
        <f t="shared" si="548"/>
        <v>3661.054444444444</v>
      </c>
      <c r="M509" s="60">
        <f t="shared" si="548"/>
        <v>4078.5125925925927</v>
      </c>
      <c r="N509" s="60">
        <f>SUM(K509:M509)/3</f>
        <v>3970.1767901234566</v>
      </c>
      <c r="O509" s="60">
        <f t="shared" ref="O509" si="549">SUM(L509:N509)/3</f>
        <v>3903.2479423868313</v>
      </c>
      <c r="P509" s="60">
        <f>SUM(D509:O509)</f>
        <v>44297.615102880649</v>
      </c>
      <c r="HS509" s="138"/>
      <c r="HT509" s="138"/>
      <c r="HU509" s="138"/>
      <c r="HV509" s="138"/>
      <c r="HW509" s="138"/>
      <c r="HX509" s="138"/>
      <c r="HY509" s="138"/>
      <c r="HZ509" s="138"/>
      <c r="IA509" s="138"/>
      <c r="IB509" s="138"/>
      <c r="IC509" s="138"/>
      <c r="ID509" s="138"/>
      <c r="IE509" s="138"/>
      <c r="IF509" s="138"/>
      <c r="IG509" s="138"/>
      <c r="IH509" s="138"/>
      <c r="II509" s="138"/>
    </row>
    <row r="510" spans="1:243" s="201" customFormat="1" ht="21.75" customHeight="1">
      <c r="A510" s="99" t="s">
        <v>2821</v>
      </c>
      <c r="B510" s="116" t="s">
        <v>2822</v>
      </c>
      <c r="C510" s="136"/>
      <c r="D510" s="58">
        <f>D511</f>
        <v>0</v>
      </c>
      <c r="E510" s="58">
        <f t="shared" ref="E510:P512" si="550">E511</f>
        <v>0</v>
      </c>
      <c r="F510" s="58">
        <f t="shared" si="550"/>
        <v>53557.8</v>
      </c>
      <c r="G510" s="58">
        <f t="shared" si="550"/>
        <v>1275.6500000000001</v>
      </c>
      <c r="H510" s="58">
        <f t="shared" si="550"/>
        <v>0</v>
      </c>
      <c r="I510" s="58">
        <f t="shared" si="550"/>
        <v>0</v>
      </c>
      <c r="J510" s="58">
        <f t="shared" si="550"/>
        <v>1688.11</v>
      </c>
      <c r="K510" s="58">
        <f t="shared" si="550"/>
        <v>562.70333333333326</v>
      </c>
      <c r="L510" s="58">
        <f t="shared" si="550"/>
        <v>750.27111111111105</v>
      </c>
      <c r="M510" s="58">
        <f t="shared" si="550"/>
        <v>1000.3614814814814</v>
      </c>
      <c r="N510" s="58">
        <f t="shared" si="550"/>
        <v>771.11197530864195</v>
      </c>
      <c r="O510" s="58">
        <f t="shared" si="550"/>
        <v>840.58152263374484</v>
      </c>
      <c r="P510" s="58">
        <f t="shared" si="550"/>
        <v>60446.58942386831</v>
      </c>
      <c r="Q510" s="200"/>
      <c r="R510" s="200"/>
      <c r="S510" s="200"/>
      <c r="T510" s="200"/>
      <c r="U510" s="200"/>
      <c r="V510" s="200"/>
      <c r="W510" s="200"/>
      <c r="X510" s="200"/>
      <c r="Y510" s="200"/>
      <c r="Z510" s="200"/>
      <c r="AA510" s="200"/>
      <c r="AB510" s="200"/>
      <c r="AC510" s="200"/>
      <c r="AD510" s="200"/>
      <c r="AE510" s="200"/>
      <c r="AF510" s="200"/>
      <c r="AG510" s="200"/>
      <c r="AH510" s="200"/>
      <c r="AI510" s="200"/>
      <c r="AJ510" s="200"/>
      <c r="AK510" s="200"/>
      <c r="AL510" s="200"/>
      <c r="AM510" s="200"/>
      <c r="AN510" s="200"/>
      <c r="AO510" s="200"/>
      <c r="AP510" s="200"/>
      <c r="AQ510" s="200"/>
      <c r="AR510" s="200"/>
      <c r="AS510" s="200"/>
      <c r="AT510" s="200"/>
      <c r="AU510" s="200"/>
      <c r="AV510" s="200"/>
      <c r="AW510" s="200"/>
      <c r="AX510" s="200"/>
      <c r="AY510" s="200"/>
      <c r="AZ510" s="200"/>
      <c r="BA510" s="200"/>
      <c r="BB510" s="200"/>
      <c r="BC510" s="200"/>
      <c r="BD510" s="200"/>
      <c r="BE510" s="200"/>
      <c r="BF510" s="200"/>
      <c r="BG510" s="200"/>
      <c r="BH510" s="200"/>
      <c r="BI510" s="200"/>
      <c r="BJ510" s="200"/>
      <c r="BK510" s="200"/>
      <c r="BL510" s="200"/>
      <c r="BM510" s="200"/>
      <c r="BN510" s="200"/>
      <c r="BO510" s="200"/>
      <c r="BP510" s="200"/>
      <c r="BQ510" s="200"/>
      <c r="BR510" s="200"/>
      <c r="BS510" s="200"/>
      <c r="BT510" s="200"/>
      <c r="BU510" s="200"/>
      <c r="BV510" s="200"/>
      <c r="BW510" s="200"/>
      <c r="BX510" s="200"/>
      <c r="BY510" s="200"/>
      <c r="BZ510" s="200"/>
      <c r="CA510" s="200"/>
      <c r="CB510" s="200"/>
      <c r="CC510" s="200"/>
      <c r="CD510" s="200"/>
      <c r="CE510" s="200"/>
      <c r="CF510" s="200"/>
      <c r="CG510" s="200"/>
      <c r="CH510" s="200"/>
      <c r="CI510" s="200"/>
      <c r="CJ510" s="200"/>
      <c r="CK510" s="200"/>
      <c r="CL510" s="200"/>
      <c r="CM510" s="200"/>
      <c r="CN510" s="200"/>
      <c r="CO510" s="200"/>
      <c r="CP510" s="200"/>
      <c r="CQ510" s="200"/>
      <c r="CR510" s="200"/>
      <c r="CS510" s="200"/>
      <c r="CT510" s="200"/>
      <c r="CU510" s="200"/>
      <c r="CV510" s="200"/>
      <c r="CW510" s="200"/>
      <c r="CX510" s="200"/>
      <c r="CY510" s="200"/>
      <c r="CZ510" s="200"/>
      <c r="DA510" s="200"/>
      <c r="DB510" s="200"/>
      <c r="DC510" s="200"/>
      <c r="DD510" s="200"/>
      <c r="DE510" s="200"/>
      <c r="DF510" s="200"/>
      <c r="DG510" s="200"/>
      <c r="DH510" s="200"/>
      <c r="DI510" s="200"/>
      <c r="DJ510" s="200"/>
      <c r="DK510" s="200"/>
      <c r="DL510" s="200"/>
      <c r="DM510" s="200"/>
      <c r="DN510" s="200"/>
      <c r="DO510" s="200"/>
      <c r="DP510" s="200"/>
      <c r="DQ510" s="200"/>
      <c r="DR510" s="200"/>
      <c r="DS510" s="200"/>
      <c r="DT510" s="200"/>
      <c r="DU510" s="200"/>
      <c r="DV510" s="200"/>
      <c r="DW510" s="200"/>
      <c r="DX510" s="200"/>
      <c r="DY510" s="200"/>
      <c r="DZ510" s="200"/>
      <c r="EA510" s="200"/>
      <c r="EB510" s="200"/>
      <c r="EC510" s="200"/>
      <c r="ED510" s="200"/>
      <c r="EE510" s="200"/>
      <c r="EF510" s="200"/>
      <c r="EG510" s="200"/>
      <c r="EH510" s="200"/>
      <c r="EI510" s="200"/>
      <c r="EJ510" s="200"/>
      <c r="EK510" s="200"/>
      <c r="EL510" s="200"/>
      <c r="EM510" s="200"/>
      <c r="EN510" s="200"/>
      <c r="EO510" s="200"/>
      <c r="EP510" s="200"/>
      <c r="EQ510" s="200"/>
      <c r="ER510" s="200"/>
      <c r="ES510" s="200"/>
      <c r="ET510" s="200"/>
      <c r="EU510" s="200"/>
      <c r="EV510" s="200"/>
      <c r="EW510" s="200"/>
      <c r="EX510" s="200"/>
      <c r="EY510" s="200"/>
      <c r="EZ510" s="200"/>
      <c r="FA510" s="200"/>
      <c r="FB510" s="200"/>
      <c r="FC510" s="200"/>
      <c r="FD510" s="200"/>
      <c r="FE510" s="200"/>
      <c r="FF510" s="200"/>
      <c r="FG510" s="200"/>
      <c r="FH510" s="200"/>
      <c r="FI510" s="200"/>
      <c r="FJ510" s="200"/>
      <c r="FK510" s="200"/>
      <c r="FL510" s="200"/>
      <c r="FM510" s="200"/>
      <c r="FN510" s="200"/>
      <c r="FO510" s="200"/>
      <c r="FP510" s="200"/>
      <c r="FQ510" s="200"/>
      <c r="FR510" s="200"/>
      <c r="FS510" s="200"/>
      <c r="FT510" s="200"/>
      <c r="FU510" s="200"/>
      <c r="FV510" s="200"/>
      <c r="FW510" s="200"/>
      <c r="FX510" s="200"/>
      <c r="FY510" s="200"/>
      <c r="FZ510" s="200"/>
      <c r="GA510" s="200"/>
      <c r="GB510" s="200"/>
      <c r="GC510" s="200"/>
      <c r="GD510" s="200"/>
      <c r="GE510" s="200"/>
      <c r="GF510" s="200"/>
      <c r="GG510" s="200"/>
      <c r="GH510" s="200"/>
      <c r="GI510" s="200"/>
      <c r="GJ510" s="200"/>
      <c r="GK510" s="200"/>
      <c r="GL510" s="200"/>
      <c r="GM510" s="200"/>
      <c r="GN510" s="200"/>
      <c r="GO510" s="200"/>
      <c r="GP510" s="200"/>
      <c r="GQ510" s="200"/>
      <c r="GR510" s="200"/>
      <c r="GS510" s="200"/>
      <c r="GT510" s="200"/>
      <c r="GU510" s="200"/>
      <c r="GV510" s="200"/>
      <c r="GW510" s="200"/>
      <c r="GX510" s="200"/>
      <c r="GY510" s="200"/>
      <c r="GZ510" s="200"/>
      <c r="HA510" s="200"/>
      <c r="HB510" s="200"/>
      <c r="HC510" s="200"/>
      <c r="HD510" s="200"/>
      <c r="HE510" s="200"/>
      <c r="HF510" s="200"/>
      <c r="HG510" s="200"/>
      <c r="HH510" s="200"/>
      <c r="HI510" s="200"/>
      <c r="HJ510" s="200"/>
      <c r="HK510" s="200"/>
      <c r="HL510" s="200"/>
      <c r="HM510" s="200"/>
      <c r="HN510" s="200"/>
      <c r="HO510" s="200"/>
      <c r="HP510" s="200"/>
      <c r="HQ510" s="200"/>
      <c r="HR510" s="200"/>
    </row>
    <row r="511" spans="1:243" s="201" customFormat="1" ht="21.75" customHeight="1">
      <c r="A511" s="99" t="s">
        <v>2823</v>
      </c>
      <c r="B511" s="116" t="s">
        <v>2822</v>
      </c>
      <c r="C511" s="136"/>
      <c r="D511" s="58">
        <f>D512</f>
        <v>0</v>
      </c>
      <c r="E511" s="58">
        <f t="shared" si="550"/>
        <v>0</v>
      </c>
      <c r="F511" s="58">
        <f t="shared" si="550"/>
        <v>53557.8</v>
      </c>
      <c r="G511" s="58">
        <f t="shared" si="550"/>
        <v>1275.6500000000001</v>
      </c>
      <c r="H511" s="58">
        <f t="shared" si="550"/>
        <v>0</v>
      </c>
      <c r="I511" s="58">
        <f t="shared" si="550"/>
        <v>0</v>
      </c>
      <c r="J511" s="58">
        <f t="shared" si="550"/>
        <v>1688.11</v>
      </c>
      <c r="K511" s="58">
        <f t="shared" si="550"/>
        <v>562.70333333333326</v>
      </c>
      <c r="L511" s="58">
        <f t="shared" si="550"/>
        <v>750.27111111111105</v>
      </c>
      <c r="M511" s="58">
        <f t="shared" si="550"/>
        <v>1000.3614814814814</v>
      </c>
      <c r="N511" s="58">
        <f t="shared" si="550"/>
        <v>771.11197530864195</v>
      </c>
      <c r="O511" s="58">
        <f t="shared" si="550"/>
        <v>840.58152263374484</v>
      </c>
      <c r="P511" s="58">
        <f t="shared" si="550"/>
        <v>60446.58942386831</v>
      </c>
      <c r="Q511" s="200"/>
      <c r="R511" s="200"/>
      <c r="S511" s="200"/>
      <c r="T511" s="200"/>
      <c r="U511" s="200"/>
      <c r="V511" s="200"/>
      <c r="W511" s="200"/>
      <c r="X511" s="200"/>
      <c r="Y511" s="200"/>
      <c r="Z511" s="200"/>
      <c r="AA511" s="200"/>
      <c r="AB511" s="200"/>
      <c r="AC511" s="200"/>
      <c r="AD511" s="200"/>
      <c r="AE511" s="200"/>
      <c r="AF511" s="200"/>
      <c r="AG511" s="200"/>
      <c r="AH511" s="200"/>
      <c r="AI511" s="200"/>
      <c r="AJ511" s="200"/>
      <c r="AK511" s="200"/>
      <c r="AL511" s="200"/>
      <c r="AM511" s="200"/>
      <c r="AN511" s="200"/>
      <c r="AO511" s="200"/>
      <c r="AP511" s="200"/>
      <c r="AQ511" s="200"/>
      <c r="AR511" s="200"/>
      <c r="AS511" s="200"/>
      <c r="AT511" s="200"/>
      <c r="AU511" s="200"/>
      <c r="AV511" s="200"/>
      <c r="AW511" s="200"/>
      <c r="AX511" s="200"/>
      <c r="AY511" s="200"/>
      <c r="AZ511" s="200"/>
      <c r="BA511" s="200"/>
      <c r="BB511" s="200"/>
      <c r="BC511" s="200"/>
      <c r="BD511" s="200"/>
      <c r="BE511" s="200"/>
      <c r="BF511" s="200"/>
      <c r="BG511" s="200"/>
      <c r="BH511" s="200"/>
      <c r="BI511" s="200"/>
      <c r="BJ511" s="200"/>
      <c r="BK511" s="200"/>
      <c r="BL511" s="200"/>
      <c r="BM511" s="200"/>
      <c r="BN511" s="200"/>
      <c r="BO511" s="200"/>
      <c r="BP511" s="200"/>
      <c r="BQ511" s="200"/>
      <c r="BR511" s="200"/>
      <c r="BS511" s="200"/>
      <c r="BT511" s="200"/>
      <c r="BU511" s="200"/>
      <c r="BV511" s="200"/>
      <c r="BW511" s="200"/>
      <c r="BX511" s="200"/>
      <c r="BY511" s="200"/>
      <c r="BZ511" s="200"/>
      <c r="CA511" s="200"/>
      <c r="CB511" s="200"/>
      <c r="CC511" s="200"/>
      <c r="CD511" s="200"/>
      <c r="CE511" s="200"/>
      <c r="CF511" s="200"/>
      <c r="CG511" s="200"/>
      <c r="CH511" s="200"/>
      <c r="CI511" s="200"/>
      <c r="CJ511" s="200"/>
      <c r="CK511" s="200"/>
      <c r="CL511" s="200"/>
      <c r="CM511" s="200"/>
      <c r="CN511" s="200"/>
      <c r="CO511" s="200"/>
      <c r="CP511" s="200"/>
      <c r="CQ511" s="200"/>
      <c r="CR511" s="200"/>
      <c r="CS511" s="200"/>
      <c r="CT511" s="200"/>
      <c r="CU511" s="200"/>
      <c r="CV511" s="200"/>
      <c r="CW511" s="200"/>
      <c r="CX511" s="200"/>
      <c r="CY511" s="200"/>
      <c r="CZ511" s="200"/>
      <c r="DA511" s="200"/>
      <c r="DB511" s="200"/>
      <c r="DC511" s="200"/>
      <c r="DD511" s="200"/>
      <c r="DE511" s="200"/>
      <c r="DF511" s="200"/>
      <c r="DG511" s="200"/>
      <c r="DH511" s="200"/>
      <c r="DI511" s="200"/>
      <c r="DJ511" s="200"/>
      <c r="DK511" s="200"/>
      <c r="DL511" s="200"/>
      <c r="DM511" s="200"/>
      <c r="DN511" s="200"/>
      <c r="DO511" s="200"/>
      <c r="DP511" s="200"/>
      <c r="DQ511" s="200"/>
      <c r="DR511" s="200"/>
      <c r="DS511" s="200"/>
      <c r="DT511" s="200"/>
      <c r="DU511" s="200"/>
      <c r="DV511" s="200"/>
      <c r="DW511" s="200"/>
      <c r="DX511" s="200"/>
      <c r="DY511" s="200"/>
      <c r="DZ511" s="200"/>
      <c r="EA511" s="200"/>
      <c r="EB511" s="200"/>
      <c r="EC511" s="200"/>
      <c r="ED511" s="200"/>
      <c r="EE511" s="200"/>
      <c r="EF511" s="200"/>
      <c r="EG511" s="200"/>
      <c r="EH511" s="200"/>
      <c r="EI511" s="200"/>
      <c r="EJ511" s="200"/>
      <c r="EK511" s="200"/>
      <c r="EL511" s="200"/>
      <c r="EM511" s="200"/>
      <c r="EN511" s="200"/>
      <c r="EO511" s="200"/>
      <c r="EP511" s="200"/>
      <c r="EQ511" s="200"/>
      <c r="ER511" s="200"/>
      <c r="ES511" s="200"/>
      <c r="ET511" s="200"/>
      <c r="EU511" s="200"/>
      <c r="EV511" s="200"/>
      <c r="EW511" s="200"/>
      <c r="EX511" s="200"/>
      <c r="EY511" s="200"/>
      <c r="EZ511" s="200"/>
      <c r="FA511" s="200"/>
      <c r="FB511" s="200"/>
      <c r="FC511" s="200"/>
      <c r="FD511" s="200"/>
      <c r="FE511" s="200"/>
      <c r="FF511" s="200"/>
      <c r="FG511" s="200"/>
      <c r="FH511" s="200"/>
      <c r="FI511" s="200"/>
      <c r="FJ511" s="200"/>
      <c r="FK511" s="200"/>
      <c r="FL511" s="200"/>
      <c r="FM511" s="200"/>
      <c r="FN511" s="200"/>
      <c r="FO511" s="200"/>
      <c r="FP511" s="200"/>
      <c r="FQ511" s="200"/>
      <c r="FR511" s="200"/>
      <c r="FS511" s="200"/>
      <c r="FT511" s="200"/>
      <c r="FU511" s="200"/>
      <c r="FV511" s="200"/>
      <c r="FW511" s="200"/>
      <c r="FX511" s="200"/>
      <c r="FY511" s="200"/>
      <c r="FZ511" s="200"/>
      <c r="GA511" s="200"/>
      <c r="GB511" s="200"/>
      <c r="GC511" s="200"/>
      <c r="GD511" s="200"/>
      <c r="GE511" s="200"/>
      <c r="GF511" s="200"/>
      <c r="GG511" s="200"/>
      <c r="GH511" s="200"/>
      <c r="GI511" s="200"/>
      <c r="GJ511" s="200"/>
      <c r="GK511" s="200"/>
      <c r="GL511" s="200"/>
      <c r="GM511" s="200"/>
      <c r="GN511" s="200"/>
      <c r="GO511" s="200"/>
      <c r="GP511" s="200"/>
      <c r="GQ511" s="200"/>
      <c r="GR511" s="200"/>
      <c r="GS511" s="200"/>
      <c r="GT511" s="200"/>
      <c r="GU511" s="200"/>
      <c r="GV511" s="200"/>
      <c r="GW511" s="200"/>
      <c r="GX511" s="200"/>
      <c r="GY511" s="200"/>
      <c r="GZ511" s="200"/>
      <c r="HA511" s="200"/>
      <c r="HB511" s="200"/>
      <c r="HC511" s="200"/>
      <c r="HD511" s="200"/>
      <c r="HE511" s="200"/>
      <c r="HF511" s="200"/>
      <c r="HG511" s="200"/>
      <c r="HH511" s="200"/>
      <c r="HI511" s="200"/>
      <c r="HJ511" s="200"/>
      <c r="HK511" s="200"/>
      <c r="HL511" s="200"/>
      <c r="HM511" s="200"/>
      <c r="HN511" s="200"/>
      <c r="HO511" s="200"/>
      <c r="HP511" s="200"/>
      <c r="HQ511" s="200"/>
      <c r="HR511" s="200"/>
    </row>
    <row r="512" spans="1:243" s="201" customFormat="1" ht="21.75" customHeight="1">
      <c r="A512" s="99" t="s">
        <v>2824</v>
      </c>
      <c r="B512" s="116" t="s">
        <v>2825</v>
      </c>
      <c r="C512" s="136"/>
      <c r="D512" s="58">
        <f>D513</f>
        <v>0</v>
      </c>
      <c r="E512" s="58">
        <f t="shared" si="550"/>
        <v>0</v>
      </c>
      <c r="F512" s="58">
        <f t="shared" si="550"/>
        <v>53557.8</v>
      </c>
      <c r="G512" s="58">
        <f t="shared" si="550"/>
        <v>1275.6500000000001</v>
      </c>
      <c r="H512" s="58">
        <f t="shared" si="550"/>
        <v>0</v>
      </c>
      <c r="I512" s="58">
        <f t="shared" si="550"/>
        <v>0</v>
      </c>
      <c r="J512" s="58">
        <f t="shared" si="550"/>
        <v>1688.11</v>
      </c>
      <c r="K512" s="58">
        <f t="shared" si="550"/>
        <v>562.70333333333326</v>
      </c>
      <c r="L512" s="58">
        <f t="shared" si="550"/>
        <v>750.27111111111105</v>
      </c>
      <c r="M512" s="58">
        <f t="shared" si="550"/>
        <v>1000.3614814814814</v>
      </c>
      <c r="N512" s="58">
        <f t="shared" si="550"/>
        <v>771.11197530864195</v>
      </c>
      <c r="O512" s="58">
        <f t="shared" si="550"/>
        <v>840.58152263374484</v>
      </c>
      <c r="P512" s="58">
        <f t="shared" si="550"/>
        <v>60446.58942386831</v>
      </c>
      <c r="Q512" s="200"/>
      <c r="R512" s="200"/>
      <c r="S512" s="200"/>
      <c r="T512" s="200"/>
      <c r="U512" s="200"/>
      <c r="V512" s="200"/>
      <c r="W512" s="200"/>
      <c r="X512" s="200"/>
      <c r="Y512" s="200"/>
      <c r="Z512" s="200"/>
      <c r="AA512" s="200"/>
      <c r="AB512" s="200"/>
      <c r="AC512" s="200"/>
      <c r="AD512" s="200"/>
      <c r="AE512" s="200"/>
      <c r="AF512" s="200"/>
      <c r="AG512" s="200"/>
      <c r="AH512" s="200"/>
      <c r="AI512" s="200"/>
      <c r="AJ512" s="200"/>
      <c r="AK512" s="200"/>
      <c r="AL512" s="200"/>
      <c r="AM512" s="200"/>
      <c r="AN512" s="200"/>
      <c r="AO512" s="200"/>
      <c r="AP512" s="200"/>
      <c r="AQ512" s="200"/>
      <c r="AR512" s="200"/>
      <c r="AS512" s="200"/>
      <c r="AT512" s="200"/>
      <c r="AU512" s="200"/>
      <c r="AV512" s="200"/>
      <c r="AW512" s="200"/>
      <c r="AX512" s="200"/>
      <c r="AY512" s="200"/>
      <c r="AZ512" s="200"/>
      <c r="BA512" s="200"/>
      <c r="BB512" s="200"/>
      <c r="BC512" s="200"/>
      <c r="BD512" s="200"/>
      <c r="BE512" s="200"/>
      <c r="BF512" s="200"/>
      <c r="BG512" s="200"/>
      <c r="BH512" s="200"/>
      <c r="BI512" s="200"/>
      <c r="BJ512" s="200"/>
      <c r="BK512" s="200"/>
      <c r="BL512" s="200"/>
      <c r="BM512" s="200"/>
      <c r="BN512" s="200"/>
      <c r="BO512" s="200"/>
      <c r="BP512" s="200"/>
      <c r="BQ512" s="200"/>
      <c r="BR512" s="200"/>
      <c r="BS512" s="200"/>
      <c r="BT512" s="200"/>
      <c r="BU512" s="200"/>
      <c r="BV512" s="200"/>
      <c r="BW512" s="200"/>
      <c r="BX512" s="200"/>
      <c r="BY512" s="200"/>
      <c r="BZ512" s="200"/>
      <c r="CA512" s="200"/>
      <c r="CB512" s="200"/>
      <c r="CC512" s="200"/>
      <c r="CD512" s="200"/>
      <c r="CE512" s="200"/>
      <c r="CF512" s="200"/>
      <c r="CG512" s="200"/>
      <c r="CH512" s="200"/>
      <c r="CI512" s="200"/>
      <c r="CJ512" s="200"/>
      <c r="CK512" s="200"/>
      <c r="CL512" s="200"/>
      <c r="CM512" s="200"/>
      <c r="CN512" s="200"/>
      <c r="CO512" s="200"/>
      <c r="CP512" s="200"/>
      <c r="CQ512" s="200"/>
      <c r="CR512" s="200"/>
      <c r="CS512" s="200"/>
      <c r="CT512" s="200"/>
      <c r="CU512" s="200"/>
      <c r="CV512" s="200"/>
      <c r="CW512" s="200"/>
      <c r="CX512" s="200"/>
      <c r="CY512" s="200"/>
      <c r="CZ512" s="200"/>
      <c r="DA512" s="200"/>
      <c r="DB512" s="200"/>
      <c r="DC512" s="200"/>
      <c r="DD512" s="200"/>
      <c r="DE512" s="200"/>
      <c r="DF512" s="200"/>
      <c r="DG512" s="200"/>
      <c r="DH512" s="200"/>
      <c r="DI512" s="200"/>
      <c r="DJ512" s="200"/>
      <c r="DK512" s="200"/>
      <c r="DL512" s="200"/>
      <c r="DM512" s="200"/>
      <c r="DN512" s="200"/>
      <c r="DO512" s="200"/>
      <c r="DP512" s="200"/>
      <c r="DQ512" s="200"/>
      <c r="DR512" s="200"/>
      <c r="DS512" s="200"/>
      <c r="DT512" s="200"/>
      <c r="DU512" s="200"/>
      <c r="DV512" s="200"/>
      <c r="DW512" s="200"/>
      <c r="DX512" s="200"/>
      <c r="DY512" s="200"/>
      <c r="DZ512" s="200"/>
      <c r="EA512" s="200"/>
      <c r="EB512" s="200"/>
      <c r="EC512" s="200"/>
      <c r="ED512" s="200"/>
      <c r="EE512" s="200"/>
      <c r="EF512" s="200"/>
      <c r="EG512" s="200"/>
      <c r="EH512" s="200"/>
      <c r="EI512" s="200"/>
      <c r="EJ512" s="200"/>
      <c r="EK512" s="200"/>
      <c r="EL512" s="200"/>
      <c r="EM512" s="200"/>
      <c r="EN512" s="200"/>
      <c r="EO512" s="200"/>
      <c r="EP512" s="200"/>
      <c r="EQ512" s="200"/>
      <c r="ER512" s="200"/>
      <c r="ES512" s="200"/>
      <c r="ET512" s="200"/>
      <c r="EU512" s="200"/>
      <c r="EV512" s="200"/>
      <c r="EW512" s="200"/>
      <c r="EX512" s="200"/>
      <c r="EY512" s="200"/>
      <c r="EZ512" s="200"/>
      <c r="FA512" s="200"/>
      <c r="FB512" s="200"/>
      <c r="FC512" s="200"/>
      <c r="FD512" s="200"/>
      <c r="FE512" s="200"/>
      <c r="FF512" s="200"/>
      <c r="FG512" s="200"/>
      <c r="FH512" s="200"/>
      <c r="FI512" s="200"/>
      <c r="FJ512" s="200"/>
      <c r="FK512" s="200"/>
      <c r="FL512" s="200"/>
      <c r="FM512" s="200"/>
      <c r="FN512" s="200"/>
      <c r="FO512" s="200"/>
      <c r="FP512" s="200"/>
      <c r="FQ512" s="200"/>
      <c r="FR512" s="200"/>
      <c r="FS512" s="200"/>
      <c r="FT512" s="200"/>
      <c r="FU512" s="200"/>
      <c r="FV512" s="200"/>
      <c r="FW512" s="200"/>
      <c r="FX512" s="200"/>
      <c r="FY512" s="200"/>
      <c r="FZ512" s="200"/>
      <c r="GA512" s="200"/>
      <c r="GB512" s="200"/>
      <c r="GC512" s="200"/>
      <c r="GD512" s="200"/>
      <c r="GE512" s="200"/>
      <c r="GF512" s="200"/>
      <c r="GG512" s="200"/>
      <c r="GH512" s="200"/>
      <c r="GI512" s="200"/>
      <c r="GJ512" s="200"/>
      <c r="GK512" s="200"/>
      <c r="GL512" s="200"/>
      <c r="GM512" s="200"/>
      <c r="GN512" s="200"/>
      <c r="GO512" s="200"/>
      <c r="GP512" s="200"/>
      <c r="GQ512" s="200"/>
      <c r="GR512" s="200"/>
      <c r="GS512" s="200"/>
      <c r="GT512" s="200"/>
      <c r="GU512" s="200"/>
      <c r="GV512" s="200"/>
      <c r="GW512" s="200"/>
      <c r="GX512" s="200"/>
      <c r="GY512" s="200"/>
      <c r="GZ512" s="200"/>
      <c r="HA512" s="200"/>
      <c r="HB512" s="200"/>
      <c r="HC512" s="200"/>
      <c r="HD512" s="200"/>
      <c r="HE512" s="200"/>
      <c r="HF512" s="200"/>
      <c r="HG512" s="200"/>
      <c r="HH512" s="200"/>
      <c r="HI512" s="200"/>
      <c r="HJ512" s="200"/>
      <c r="HK512" s="200"/>
      <c r="HL512" s="200"/>
      <c r="HM512" s="200"/>
      <c r="HN512" s="200"/>
      <c r="HO512" s="200"/>
      <c r="HP512" s="200"/>
      <c r="HQ512" s="200"/>
      <c r="HR512" s="200"/>
    </row>
    <row r="513" spans="1:243" s="201" customFormat="1" ht="21.75" customHeight="1">
      <c r="A513" s="97" t="s">
        <v>2826</v>
      </c>
      <c r="B513" s="117" t="s">
        <v>2827</v>
      </c>
      <c r="C513" s="136" t="s">
        <v>2828</v>
      </c>
      <c r="D513" s="60"/>
      <c r="E513" s="60">
        <v>0</v>
      </c>
      <c r="F513" s="60">
        <v>53557.8</v>
      </c>
      <c r="G513" s="60">
        <v>1275.6500000000001</v>
      </c>
      <c r="H513" s="60">
        <v>0</v>
      </c>
      <c r="I513" s="60">
        <v>0</v>
      </c>
      <c r="J513" s="60">
        <v>1688.11</v>
      </c>
      <c r="K513" s="60">
        <f>SUM(H513:J513)/3</f>
        <v>562.70333333333326</v>
      </c>
      <c r="L513" s="60">
        <f>SUM(I513:K513)/3</f>
        <v>750.27111111111105</v>
      </c>
      <c r="M513" s="60">
        <f>SUM(J513:L513)/3</f>
        <v>1000.3614814814814</v>
      </c>
      <c r="N513" s="60">
        <f>SUM(K513:M513)/3</f>
        <v>771.11197530864195</v>
      </c>
      <c r="O513" s="60">
        <f>SUM(L513:N513)/3</f>
        <v>840.58152263374484</v>
      </c>
      <c r="P513" s="60">
        <f>SUM(D513:O513)</f>
        <v>60446.58942386831</v>
      </c>
      <c r="Q513" s="200"/>
      <c r="R513" s="200"/>
      <c r="S513" s="200"/>
      <c r="T513" s="200"/>
      <c r="U513" s="200"/>
      <c r="V513" s="200"/>
      <c r="W513" s="200"/>
      <c r="X513" s="200"/>
      <c r="Y513" s="200"/>
      <c r="Z513" s="200"/>
      <c r="AA513" s="200"/>
      <c r="AB513" s="200"/>
      <c r="AC513" s="200"/>
      <c r="AD513" s="200"/>
      <c r="AE513" s="200"/>
      <c r="AF513" s="200"/>
      <c r="AG513" s="200"/>
      <c r="AH513" s="200"/>
      <c r="AI513" s="200"/>
      <c r="AJ513" s="200"/>
      <c r="AK513" s="200"/>
      <c r="AL513" s="200"/>
      <c r="AM513" s="200"/>
      <c r="AN513" s="200"/>
      <c r="AO513" s="200"/>
      <c r="AP513" s="200"/>
      <c r="AQ513" s="200"/>
      <c r="AR513" s="200"/>
      <c r="AS513" s="200"/>
      <c r="AT513" s="200"/>
      <c r="AU513" s="200"/>
      <c r="AV513" s="200"/>
      <c r="AW513" s="200"/>
      <c r="AX513" s="200"/>
      <c r="AY513" s="200"/>
      <c r="AZ513" s="200"/>
      <c r="BA513" s="200"/>
      <c r="BB513" s="200"/>
      <c r="BC513" s="200"/>
      <c r="BD513" s="200"/>
      <c r="BE513" s="200"/>
      <c r="BF513" s="200"/>
      <c r="BG513" s="200"/>
      <c r="BH513" s="200"/>
      <c r="BI513" s="200"/>
      <c r="BJ513" s="200"/>
      <c r="BK513" s="200"/>
      <c r="BL513" s="200"/>
      <c r="BM513" s="200"/>
      <c r="BN513" s="200"/>
      <c r="BO513" s="200"/>
      <c r="BP513" s="200"/>
      <c r="BQ513" s="200"/>
      <c r="BR513" s="200"/>
      <c r="BS513" s="200"/>
      <c r="BT513" s="200"/>
      <c r="BU513" s="200"/>
      <c r="BV513" s="200"/>
      <c r="BW513" s="200"/>
      <c r="BX513" s="200"/>
      <c r="BY513" s="200"/>
      <c r="BZ513" s="200"/>
      <c r="CA513" s="200"/>
      <c r="CB513" s="200"/>
      <c r="CC513" s="200"/>
      <c r="CD513" s="200"/>
      <c r="CE513" s="200"/>
      <c r="CF513" s="200"/>
      <c r="CG513" s="200"/>
      <c r="CH513" s="200"/>
      <c r="CI513" s="200"/>
      <c r="CJ513" s="200"/>
      <c r="CK513" s="200"/>
      <c r="CL513" s="200"/>
      <c r="CM513" s="200"/>
      <c r="CN513" s="200"/>
      <c r="CO513" s="200"/>
      <c r="CP513" s="200"/>
      <c r="CQ513" s="200"/>
      <c r="CR513" s="200"/>
      <c r="CS513" s="200"/>
      <c r="CT513" s="200"/>
      <c r="CU513" s="200"/>
      <c r="CV513" s="200"/>
      <c r="CW513" s="200"/>
      <c r="CX513" s="200"/>
      <c r="CY513" s="200"/>
      <c r="CZ513" s="200"/>
      <c r="DA513" s="200"/>
      <c r="DB513" s="200"/>
      <c r="DC513" s="200"/>
      <c r="DD513" s="200"/>
      <c r="DE513" s="200"/>
      <c r="DF513" s="200"/>
      <c r="DG513" s="200"/>
      <c r="DH513" s="200"/>
      <c r="DI513" s="200"/>
      <c r="DJ513" s="200"/>
      <c r="DK513" s="200"/>
      <c r="DL513" s="200"/>
      <c r="DM513" s="200"/>
      <c r="DN513" s="200"/>
      <c r="DO513" s="200"/>
      <c r="DP513" s="200"/>
      <c r="DQ513" s="200"/>
      <c r="DR513" s="200"/>
      <c r="DS513" s="200"/>
      <c r="DT513" s="200"/>
      <c r="DU513" s="200"/>
      <c r="DV513" s="200"/>
      <c r="DW513" s="200"/>
      <c r="DX513" s="200"/>
      <c r="DY513" s="200"/>
      <c r="DZ513" s="200"/>
      <c r="EA513" s="200"/>
      <c r="EB513" s="200"/>
      <c r="EC513" s="200"/>
      <c r="ED513" s="200"/>
      <c r="EE513" s="200"/>
      <c r="EF513" s="200"/>
      <c r="EG513" s="200"/>
      <c r="EH513" s="200"/>
      <c r="EI513" s="200"/>
      <c r="EJ513" s="200"/>
      <c r="EK513" s="200"/>
      <c r="EL513" s="200"/>
      <c r="EM513" s="200"/>
      <c r="EN513" s="200"/>
      <c r="EO513" s="200"/>
      <c r="EP513" s="200"/>
      <c r="EQ513" s="200"/>
      <c r="ER513" s="200"/>
      <c r="ES513" s="200"/>
      <c r="ET513" s="200"/>
      <c r="EU513" s="200"/>
      <c r="EV513" s="200"/>
      <c r="EW513" s="200"/>
      <c r="EX513" s="200"/>
      <c r="EY513" s="200"/>
      <c r="EZ513" s="200"/>
      <c r="FA513" s="200"/>
      <c r="FB513" s="200"/>
      <c r="FC513" s="200"/>
      <c r="FD513" s="200"/>
      <c r="FE513" s="200"/>
      <c r="FF513" s="200"/>
      <c r="FG513" s="200"/>
      <c r="FH513" s="200"/>
      <c r="FI513" s="200"/>
      <c r="FJ513" s="200"/>
      <c r="FK513" s="200"/>
      <c r="FL513" s="200"/>
      <c r="FM513" s="200"/>
      <c r="FN513" s="200"/>
      <c r="FO513" s="200"/>
      <c r="FP513" s="200"/>
      <c r="FQ513" s="200"/>
      <c r="FR513" s="200"/>
      <c r="FS513" s="200"/>
      <c r="FT513" s="200"/>
      <c r="FU513" s="200"/>
      <c r="FV513" s="200"/>
      <c r="FW513" s="200"/>
      <c r="FX513" s="200"/>
      <c r="FY513" s="200"/>
      <c r="FZ513" s="200"/>
      <c r="GA513" s="200"/>
      <c r="GB513" s="200"/>
      <c r="GC513" s="200"/>
      <c r="GD513" s="200"/>
      <c r="GE513" s="200"/>
      <c r="GF513" s="200"/>
      <c r="GG513" s="200"/>
      <c r="GH513" s="200"/>
      <c r="GI513" s="200"/>
      <c r="GJ513" s="200"/>
      <c r="GK513" s="200"/>
      <c r="GL513" s="200"/>
      <c r="GM513" s="200"/>
      <c r="GN513" s="200"/>
      <c r="GO513" s="200"/>
      <c r="GP513" s="200"/>
      <c r="GQ513" s="200"/>
      <c r="GR513" s="200"/>
      <c r="GS513" s="200"/>
      <c r="GT513" s="200"/>
      <c r="GU513" s="200"/>
      <c r="GV513" s="200"/>
      <c r="GW513" s="200"/>
      <c r="GX513" s="200"/>
      <c r="GY513" s="200"/>
      <c r="GZ513" s="200"/>
      <c r="HA513" s="200"/>
      <c r="HB513" s="200"/>
      <c r="HC513" s="200"/>
      <c r="HD513" s="200"/>
      <c r="HE513" s="200"/>
      <c r="HF513" s="200"/>
      <c r="HG513" s="200"/>
      <c r="HH513" s="200"/>
      <c r="HI513" s="200"/>
      <c r="HJ513" s="200"/>
      <c r="HK513" s="200"/>
      <c r="HL513" s="200"/>
      <c r="HM513" s="200"/>
      <c r="HN513" s="200"/>
      <c r="HO513" s="200"/>
      <c r="HP513" s="200"/>
      <c r="HQ513" s="200"/>
      <c r="HR513" s="200"/>
    </row>
    <row r="514" spans="1:243" s="20" customFormat="1" ht="15.75" customHeight="1">
      <c r="A514" s="99" t="s">
        <v>2829</v>
      </c>
      <c r="B514" s="116" t="s">
        <v>2830</v>
      </c>
      <c r="C514" s="136"/>
      <c r="D514" s="58">
        <f t="shared" ref="D514" si="551">D515</f>
        <v>0</v>
      </c>
      <c r="E514" s="58">
        <f>E515</f>
        <v>0</v>
      </c>
      <c r="F514" s="58">
        <f t="shared" ref="F514:P517" si="552">F515</f>
        <v>5000</v>
      </c>
      <c r="G514" s="58">
        <f t="shared" si="552"/>
        <v>496789.44</v>
      </c>
      <c r="H514" s="58">
        <f t="shared" si="552"/>
        <v>6703.25</v>
      </c>
      <c r="I514" s="58">
        <f t="shared" si="552"/>
        <v>7377.2</v>
      </c>
      <c r="J514" s="58">
        <f t="shared" si="552"/>
        <v>1208.9099999999999</v>
      </c>
      <c r="K514" s="58">
        <f t="shared" si="552"/>
        <v>0</v>
      </c>
      <c r="L514" s="58">
        <f t="shared" si="552"/>
        <v>0</v>
      </c>
      <c r="M514" s="58">
        <f t="shared" si="552"/>
        <v>0</v>
      </c>
      <c r="N514" s="58">
        <f t="shared" si="552"/>
        <v>0</v>
      </c>
      <c r="O514" s="58">
        <f t="shared" si="552"/>
        <v>0</v>
      </c>
      <c r="P514" s="58">
        <f t="shared" si="552"/>
        <v>517078.8</v>
      </c>
      <c r="HS514" s="106"/>
      <c r="HT514" s="106"/>
      <c r="HU514" s="106"/>
      <c r="HV514" s="106"/>
      <c r="HW514" s="106"/>
      <c r="HX514" s="106"/>
      <c r="HY514" s="106"/>
      <c r="HZ514" s="106"/>
      <c r="IA514" s="106"/>
      <c r="IB514" s="106"/>
      <c r="IC514" s="106"/>
      <c r="ID514" s="106"/>
      <c r="IE514" s="106"/>
      <c r="IF514" s="106"/>
      <c r="IG514" s="106"/>
      <c r="IH514" s="106"/>
      <c r="II514" s="106"/>
    </row>
    <row r="515" spans="1:243" ht="15.75" customHeight="1">
      <c r="A515" s="99" t="s">
        <v>3727</v>
      </c>
      <c r="B515" s="116" t="s">
        <v>3728</v>
      </c>
      <c r="C515" s="136"/>
      <c r="D515" s="58">
        <f>D518</f>
        <v>0</v>
      </c>
      <c r="E515" s="58">
        <f>E516</f>
        <v>0</v>
      </c>
      <c r="F515" s="58">
        <f t="shared" si="552"/>
        <v>5000</v>
      </c>
      <c r="G515" s="58">
        <f t="shared" si="552"/>
        <v>496789.44</v>
      </c>
      <c r="H515" s="58">
        <f t="shared" si="552"/>
        <v>6703.25</v>
      </c>
      <c r="I515" s="58">
        <f t="shared" si="552"/>
        <v>7377.2</v>
      </c>
      <c r="J515" s="58">
        <f t="shared" si="552"/>
        <v>1208.9099999999999</v>
      </c>
      <c r="K515" s="58">
        <f t="shared" si="552"/>
        <v>0</v>
      </c>
      <c r="L515" s="58">
        <f t="shared" si="552"/>
        <v>0</v>
      </c>
      <c r="M515" s="58">
        <f t="shared" si="552"/>
        <v>0</v>
      </c>
      <c r="N515" s="58">
        <f t="shared" si="552"/>
        <v>0</v>
      </c>
      <c r="O515" s="58">
        <f t="shared" si="552"/>
        <v>0</v>
      </c>
      <c r="P515" s="58">
        <f t="shared" si="552"/>
        <v>517078.8</v>
      </c>
    </row>
    <row r="516" spans="1:243" ht="15.75" customHeight="1">
      <c r="A516" s="99" t="s">
        <v>3729</v>
      </c>
      <c r="B516" s="116" t="s">
        <v>3730</v>
      </c>
      <c r="C516" s="136"/>
      <c r="D516" s="58"/>
      <c r="E516" s="58">
        <f>E517</f>
        <v>0</v>
      </c>
      <c r="F516" s="58">
        <f t="shared" si="552"/>
        <v>5000</v>
      </c>
      <c r="G516" s="58">
        <f t="shared" si="552"/>
        <v>496789.44</v>
      </c>
      <c r="H516" s="58">
        <f t="shared" si="552"/>
        <v>6703.25</v>
      </c>
      <c r="I516" s="58">
        <f t="shared" si="552"/>
        <v>7377.2</v>
      </c>
      <c r="J516" s="58">
        <f t="shared" si="552"/>
        <v>1208.9099999999999</v>
      </c>
      <c r="K516" s="58">
        <f t="shared" si="552"/>
        <v>0</v>
      </c>
      <c r="L516" s="58">
        <f t="shared" si="552"/>
        <v>0</v>
      </c>
      <c r="M516" s="58">
        <f t="shared" si="552"/>
        <v>0</v>
      </c>
      <c r="N516" s="58">
        <f t="shared" si="552"/>
        <v>0</v>
      </c>
      <c r="O516" s="58">
        <f t="shared" si="552"/>
        <v>0</v>
      </c>
      <c r="P516" s="58">
        <f t="shared" si="552"/>
        <v>517078.8</v>
      </c>
    </row>
    <row r="517" spans="1:243" ht="15.75" customHeight="1">
      <c r="A517" s="99" t="s">
        <v>3731</v>
      </c>
      <c r="B517" s="116" t="s">
        <v>3730</v>
      </c>
      <c r="C517" s="136"/>
      <c r="D517" s="58"/>
      <c r="E517" s="58">
        <f>E518</f>
        <v>0</v>
      </c>
      <c r="F517" s="58">
        <f t="shared" si="552"/>
        <v>5000</v>
      </c>
      <c r="G517" s="58">
        <f t="shared" si="552"/>
        <v>496789.44</v>
      </c>
      <c r="H517" s="58">
        <f t="shared" si="552"/>
        <v>6703.25</v>
      </c>
      <c r="I517" s="58">
        <f t="shared" si="552"/>
        <v>7377.2</v>
      </c>
      <c r="J517" s="58">
        <f t="shared" si="552"/>
        <v>1208.9099999999999</v>
      </c>
      <c r="K517" s="58">
        <f t="shared" si="552"/>
        <v>0</v>
      </c>
      <c r="L517" s="58">
        <f t="shared" si="552"/>
        <v>0</v>
      </c>
      <c r="M517" s="58">
        <f t="shared" si="552"/>
        <v>0</v>
      </c>
      <c r="N517" s="58">
        <f t="shared" si="552"/>
        <v>0</v>
      </c>
      <c r="O517" s="58">
        <f t="shared" si="552"/>
        <v>0</v>
      </c>
      <c r="P517" s="58">
        <f t="shared" si="552"/>
        <v>517078.8</v>
      </c>
    </row>
    <row r="518" spans="1:243" s="107" customFormat="1" ht="22.5" customHeight="1">
      <c r="A518" s="99" t="s">
        <v>3732</v>
      </c>
      <c r="B518" s="116" t="s">
        <v>3733</v>
      </c>
      <c r="C518" s="136"/>
      <c r="D518" s="58">
        <f>SUM(D519:D520)</f>
        <v>0</v>
      </c>
      <c r="E518" s="58">
        <f>SUM(E519:E520)</f>
        <v>0</v>
      </c>
      <c r="F518" s="58">
        <f t="shared" ref="F518" si="553">SUM(F519:F520)</f>
        <v>5000</v>
      </c>
      <c r="G518" s="58">
        <f>SUM(G519:G521)</f>
        <v>496789.44</v>
      </c>
      <c r="H518" s="58">
        <f>SUM(H519:H521)</f>
        <v>6703.25</v>
      </c>
      <c r="I518" s="58">
        <f>SUM(I519:I521)</f>
        <v>7377.2</v>
      </c>
      <c r="J518" s="58">
        <f t="shared" ref="J518:P518" si="554">SUM(J519:J521)</f>
        <v>1208.9099999999999</v>
      </c>
      <c r="K518" s="58">
        <f t="shared" si="554"/>
        <v>0</v>
      </c>
      <c r="L518" s="58">
        <f t="shared" si="554"/>
        <v>0</v>
      </c>
      <c r="M518" s="58">
        <f t="shared" si="554"/>
        <v>0</v>
      </c>
      <c r="N518" s="58">
        <f t="shared" si="554"/>
        <v>0</v>
      </c>
      <c r="O518" s="58">
        <f t="shared" si="554"/>
        <v>0</v>
      </c>
      <c r="P518" s="58">
        <f t="shared" si="554"/>
        <v>517078.8</v>
      </c>
      <c r="HS518" s="106"/>
      <c r="HT518" s="106"/>
      <c r="HU518" s="106"/>
      <c r="HV518" s="106"/>
      <c r="HW518" s="106"/>
      <c r="HX518" s="106"/>
      <c r="HY518" s="106"/>
      <c r="HZ518" s="106"/>
      <c r="IA518" s="106"/>
      <c r="IB518" s="106"/>
      <c r="IC518" s="106"/>
      <c r="ID518" s="106"/>
      <c r="IE518" s="106"/>
      <c r="IF518" s="106"/>
      <c r="IG518" s="106"/>
      <c r="IH518" s="106"/>
      <c r="II518" s="106"/>
    </row>
    <row r="519" spans="1:243" s="140" customFormat="1" ht="22.5" customHeight="1">
      <c r="A519" s="99" t="s">
        <v>3726</v>
      </c>
      <c r="B519" s="116" t="s">
        <v>2831</v>
      </c>
      <c r="C519" s="136" t="s">
        <v>218</v>
      </c>
      <c r="D519" s="58">
        <v>0</v>
      </c>
      <c r="E519" s="58">
        <v>0</v>
      </c>
      <c r="F519" s="58">
        <v>5000</v>
      </c>
      <c r="G519" s="58">
        <v>0</v>
      </c>
      <c r="H519" s="58">
        <v>0</v>
      </c>
      <c r="I519" s="58">
        <v>0</v>
      </c>
      <c r="J519" s="58">
        <v>494.39</v>
      </c>
      <c r="K519" s="58"/>
      <c r="L519" s="58"/>
      <c r="M519" s="58"/>
      <c r="N519" s="58"/>
      <c r="O519" s="58"/>
      <c r="P519" s="60">
        <f>SUM(D519:O519)</f>
        <v>5494.39</v>
      </c>
      <c r="HS519" s="138"/>
      <c r="HT519" s="138"/>
      <c r="HU519" s="138"/>
      <c r="HV519" s="138"/>
      <c r="HW519" s="138"/>
      <c r="HX519" s="138"/>
      <c r="HY519" s="138"/>
      <c r="HZ519" s="138"/>
      <c r="IA519" s="138"/>
      <c r="IB519" s="138"/>
      <c r="IC519" s="138"/>
      <c r="ID519" s="138"/>
      <c r="IE519" s="138"/>
      <c r="IF519" s="138"/>
      <c r="IG519" s="138"/>
      <c r="IH519" s="138"/>
      <c r="II519" s="138"/>
    </row>
    <row r="520" spans="1:243" s="140" customFormat="1" ht="21.75" customHeight="1">
      <c r="A520" s="99" t="s">
        <v>3725</v>
      </c>
      <c r="B520" s="116" t="s">
        <v>2832</v>
      </c>
      <c r="C520" s="136" t="s">
        <v>221</v>
      </c>
      <c r="D520" s="58">
        <v>0</v>
      </c>
      <c r="E520" s="58">
        <v>0</v>
      </c>
      <c r="F520" s="58">
        <v>0</v>
      </c>
      <c r="G520" s="58">
        <v>0</v>
      </c>
      <c r="H520" s="58">
        <v>0</v>
      </c>
      <c r="I520" s="58">
        <v>7421.28</v>
      </c>
      <c r="J520" s="58">
        <v>714.52</v>
      </c>
      <c r="K520" s="58"/>
      <c r="L520" s="58"/>
      <c r="M520" s="58"/>
      <c r="N520" s="58"/>
      <c r="O520" s="58"/>
      <c r="P520" s="60">
        <f>SUM(D520:O520)</f>
        <v>8135.7999999999993</v>
      </c>
      <c r="HS520" s="138"/>
      <c r="HT520" s="138"/>
      <c r="HU520" s="138"/>
      <c r="HV520" s="138"/>
      <c r="HW520" s="138"/>
      <c r="HX520" s="138"/>
      <c r="HY520" s="138"/>
      <c r="HZ520" s="138"/>
      <c r="IA520" s="138"/>
      <c r="IB520" s="138"/>
      <c r="IC520" s="138"/>
      <c r="ID520" s="138"/>
      <c r="IE520" s="138"/>
      <c r="IF520" s="138"/>
      <c r="IG520" s="138"/>
      <c r="IH520" s="138"/>
      <c r="II520" s="138"/>
    </row>
    <row r="521" spans="1:243" s="140" customFormat="1" ht="21.75" customHeight="1">
      <c r="A521" s="99" t="s">
        <v>3723</v>
      </c>
      <c r="B521" s="116" t="s">
        <v>3724</v>
      </c>
      <c r="C521" s="136" t="s">
        <v>3719</v>
      </c>
      <c r="D521" s="58"/>
      <c r="E521" s="58"/>
      <c r="F521" s="58"/>
      <c r="G521" s="58">
        <v>496789.44</v>
      </c>
      <c r="H521" s="58">
        <v>6703.25</v>
      </c>
      <c r="I521" s="58">
        <v>-44.08</v>
      </c>
      <c r="J521" s="58">
        <v>0</v>
      </c>
      <c r="K521" s="58"/>
      <c r="L521" s="58"/>
      <c r="M521" s="58"/>
      <c r="N521" s="58"/>
      <c r="O521" s="58"/>
      <c r="P521" s="60">
        <f>SUM(D521:O521)</f>
        <v>503448.61</v>
      </c>
      <c r="HS521" s="138"/>
      <c r="HT521" s="138"/>
      <c r="HU521" s="138"/>
      <c r="HV521" s="138"/>
      <c r="HW521" s="138"/>
      <c r="HX521" s="138"/>
      <c r="HY521" s="138"/>
      <c r="HZ521" s="138"/>
      <c r="IA521" s="138"/>
      <c r="IB521" s="138"/>
      <c r="IC521" s="138"/>
      <c r="ID521" s="138"/>
      <c r="IE521" s="138"/>
      <c r="IF521" s="138"/>
      <c r="IG521" s="138"/>
      <c r="IH521" s="138"/>
      <c r="II521" s="138"/>
    </row>
    <row r="522" spans="1:243" s="20" customFormat="1" ht="21.75" customHeight="1">
      <c r="A522" s="99" t="s">
        <v>2833</v>
      </c>
      <c r="B522" s="116" t="s">
        <v>2834</v>
      </c>
      <c r="C522" s="136"/>
      <c r="D522" s="58">
        <f t="shared" ref="D522:P525" si="555">D523</f>
        <v>11440934.43</v>
      </c>
      <c r="E522" s="58">
        <f t="shared" si="555"/>
        <v>8976719.7899999991</v>
      </c>
      <c r="F522" s="58">
        <f t="shared" si="555"/>
        <v>9293299.8900000006</v>
      </c>
      <c r="G522" s="58">
        <f t="shared" si="555"/>
        <v>8281500.8399999999</v>
      </c>
      <c r="H522" s="58">
        <f t="shared" si="555"/>
        <v>6794434.3700000001</v>
      </c>
      <c r="I522" s="58">
        <f t="shared" si="555"/>
        <v>6488988.4000000004</v>
      </c>
      <c r="J522" s="58">
        <f t="shared" si="555"/>
        <v>7786205.6299999999</v>
      </c>
      <c r="K522" s="58">
        <f t="shared" si="555"/>
        <v>7745656</v>
      </c>
      <c r="L522" s="58">
        <f t="shared" si="555"/>
        <v>7132170</v>
      </c>
      <c r="M522" s="58">
        <f t="shared" si="555"/>
        <v>7999436</v>
      </c>
      <c r="N522" s="58">
        <f t="shared" si="555"/>
        <v>7819118</v>
      </c>
      <c r="O522" s="58">
        <f t="shared" si="555"/>
        <v>9922076</v>
      </c>
      <c r="P522" s="58">
        <f t="shared" si="555"/>
        <v>99680539.349999994</v>
      </c>
      <c r="HS522" s="106"/>
      <c r="HT522" s="106"/>
      <c r="HU522" s="106"/>
      <c r="HV522" s="106"/>
      <c r="HW522" s="106"/>
      <c r="HX522" s="106"/>
      <c r="HY522" s="106"/>
      <c r="HZ522" s="106"/>
      <c r="IA522" s="106"/>
      <c r="IB522" s="106"/>
      <c r="IC522" s="106"/>
      <c r="ID522" s="106"/>
      <c r="IE522" s="106"/>
      <c r="IF522" s="106"/>
      <c r="IG522" s="106"/>
      <c r="IH522" s="106"/>
      <c r="II522" s="106"/>
    </row>
    <row r="523" spans="1:243" ht="18.75" customHeight="1">
      <c r="A523" s="99" t="s">
        <v>2835</v>
      </c>
      <c r="B523" s="116" t="s">
        <v>2836</v>
      </c>
      <c r="C523" s="136"/>
      <c r="D523" s="58">
        <f t="shared" si="555"/>
        <v>11440934.43</v>
      </c>
      <c r="E523" s="58">
        <f t="shared" si="555"/>
        <v>8976719.7899999991</v>
      </c>
      <c r="F523" s="58">
        <f t="shared" si="555"/>
        <v>9293299.8900000006</v>
      </c>
      <c r="G523" s="58">
        <f t="shared" si="555"/>
        <v>8281500.8399999999</v>
      </c>
      <c r="H523" s="58">
        <f t="shared" si="555"/>
        <v>6794434.3700000001</v>
      </c>
      <c r="I523" s="58">
        <f t="shared" si="555"/>
        <v>6488988.4000000004</v>
      </c>
      <c r="J523" s="58">
        <f t="shared" si="555"/>
        <v>7786205.6299999999</v>
      </c>
      <c r="K523" s="58">
        <f t="shared" si="555"/>
        <v>7745656</v>
      </c>
      <c r="L523" s="58">
        <f t="shared" si="555"/>
        <v>7132170</v>
      </c>
      <c r="M523" s="58">
        <f t="shared" si="555"/>
        <v>7999436</v>
      </c>
      <c r="N523" s="58">
        <f t="shared" si="555"/>
        <v>7819118</v>
      </c>
      <c r="O523" s="58">
        <f t="shared" si="555"/>
        <v>9922076</v>
      </c>
      <c r="P523" s="58">
        <f t="shared" si="555"/>
        <v>99680539.349999994</v>
      </c>
    </row>
    <row r="524" spans="1:243" s="107" customFormat="1" ht="22.5" customHeight="1">
      <c r="A524" s="99" t="s">
        <v>2837</v>
      </c>
      <c r="B524" s="116" t="s">
        <v>2838</v>
      </c>
      <c r="C524" s="136"/>
      <c r="D524" s="58">
        <f t="shared" si="555"/>
        <v>11440934.43</v>
      </c>
      <c r="E524" s="58">
        <f t="shared" si="555"/>
        <v>8976719.7899999991</v>
      </c>
      <c r="F524" s="58">
        <f t="shared" si="555"/>
        <v>9293299.8900000006</v>
      </c>
      <c r="G524" s="58">
        <f t="shared" si="555"/>
        <v>8281500.8399999999</v>
      </c>
      <c r="H524" s="58">
        <f t="shared" si="555"/>
        <v>6794434.3700000001</v>
      </c>
      <c r="I524" s="58">
        <f t="shared" si="555"/>
        <v>6488988.4000000004</v>
      </c>
      <c r="J524" s="58">
        <f t="shared" si="555"/>
        <v>7786205.6299999999</v>
      </c>
      <c r="K524" s="58">
        <f t="shared" si="555"/>
        <v>7745656</v>
      </c>
      <c r="L524" s="58">
        <f t="shared" si="555"/>
        <v>7132170</v>
      </c>
      <c r="M524" s="58">
        <f t="shared" si="555"/>
        <v>7999436</v>
      </c>
      <c r="N524" s="58">
        <f t="shared" si="555"/>
        <v>7819118</v>
      </c>
      <c r="O524" s="58">
        <f t="shared" si="555"/>
        <v>9922076</v>
      </c>
      <c r="P524" s="58">
        <f t="shared" si="555"/>
        <v>99680539.349999994</v>
      </c>
      <c r="HS524" s="106"/>
      <c r="HT524" s="106"/>
      <c r="HU524" s="106"/>
      <c r="HV524" s="106"/>
      <c r="HW524" s="106"/>
      <c r="HX524" s="106"/>
      <c r="HY524" s="106"/>
      <c r="HZ524" s="106"/>
      <c r="IA524" s="106"/>
      <c r="IB524" s="106"/>
      <c r="IC524" s="106"/>
      <c r="ID524" s="106"/>
      <c r="IE524" s="106"/>
      <c r="IF524" s="106"/>
      <c r="IG524" s="106"/>
      <c r="IH524" s="106"/>
      <c r="II524" s="106"/>
    </row>
    <row r="525" spans="1:243" s="107" customFormat="1" ht="22.5" customHeight="1">
      <c r="A525" s="99" t="s">
        <v>2839</v>
      </c>
      <c r="B525" s="116" t="s">
        <v>2838</v>
      </c>
      <c r="C525" s="136"/>
      <c r="D525" s="58">
        <f t="shared" si="555"/>
        <v>11440934.43</v>
      </c>
      <c r="E525" s="58">
        <f t="shared" si="555"/>
        <v>8976719.7899999991</v>
      </c>
      <c r="F525" s="58">
        <f t="shared" si="555"/>
        <v>9293299.8900000006</v>
      </c>
      <c r="G525" s="58">
        <f t="shared" si="555"/>
        <v>8281500.8399999999</v>
      </c>
      <c r="H525" s="58">
        <f t="shared" si="555"/>
        <v>6794434.3700000001</v>
      </c>
      <c r="I525" s="58">
        <f t="shared" si="555"/>
        <v>6488988.4000000004</v>
      </c>
      <c r="J525" s="58">
        <f t="shared" si="555"/>
        <v>7786205.6299999999</v>
      </c>
      <c r="K525" s="58">
        <f t="shared" si="555"/>
        <v>7745656</v>
      </c>
      <c r="L525" s="58">
        <f t="shared" si="555"/>
        <v>7132170</v>
      </c>
      <c r="M525" s="58">
        <f t="shared" si="555"/>
        <v>7999436</v>
      </c>
      <c r="N525" s="58">
        <f t="shared" si="555"/>
        <v>7819118</v>
      </c>
      <c r="O525" s="58">
        <f t="shared" si="555"/>
        <v>9922076</v>
      </c>
      <c r="P525" s="58">
        <f t="shared" si="555"/>
        <v>99680539.349999994</v>
      </c>
      <c r="HS525" s="106"/>
      <c r="HT525" s="106"/>
      <c r="HU525" s="106"/>
      <c r="HV525" s="106"/>
      <c r="HW525" s="106"/>
      <c r="HX525" s="106"/>
      <c r="HY525" s="106"/>
      <c r="HZ525" s="106"/>
      <c r="IA525" s="106"/>
      <c r="IB525" s="106"/>
      <c r="IC525" s="106"/>
      <c r="ID525" s="106"/>
      <c r="IE525" s="106"/>
      <c r="IF525" s="106"/>
      <c r="IG525" s="106"/>
      <c r="IH525" s="106"/>
      <c r="II525" s="106"/>
    </row>
    <row r="526" spans="1:243" s="140" customFormat="1" ht="22.5" customHeight="1">
      <c r="A526" s="222" t="s">
        <v>2840</v>
      </c>
      <c r="B526" s="221" t="s">
        <v>2841</v>
      </c>
      <c r="C526" s="136" t="s">
        <v>249</v>
      </c>
      <c r="D526" s="58">
        <v>11440934.43</v>
      </c>
      <c r="E526" s="58">
        <v>8976719.7899999991</v>
      </c>
      <c r="F526" s="58">
        <v>9293299.8900000006</v>
      </c>
      <c r="G526" s="58">
        <v>8281500.8399999999</v>
      </c>
      <c r="H526" s="58">
        <v>6794434.3700000001</v>
      </c>
      <c r="I526" s="58">
        <v>6488988.4000000004</v>
      </c>
      <c r="J526" s="58">
        <v>7786205.6299999999</v>
      </c>
      <c r="K526" s="58">
        <v>7745656</v>
      </c>
      <c r="L526" s="58">
        <v>7132170</v>
      </c>
      <c r="M526" s="58">
        <v>7999436</v>
      </c>
      <c r="N526" s="58">
        <v>7819118</v>
      </c>
      <c r="O526" s="58">
        <v>9922076</v>
      </c>
      <c r="P526" s="58">
        <f>SUM(D526:O526)</f>
        <v>99680539.349999994</v>
      </c>
      <c r="HS526" s="138"/>
      <c r="HT526" s="138"/>
      <c r="HU526" s="138"/>
      <c r="HV526" s="138"/>
      <c r="HW526" s="138"/>
      <c r="HX526" s="138"/>
      <c r="HY526" s="138"/>
      <c r="HZ526" s="138"/>
      <c r="IA526" s="138"/>
      <c r="IB526" s="138"/>
      <c r="IC526" s="138"/>
      <c r="ID526" s="138"/>
      <c r="IE526" s="138"/>
      <c r="IF526" s="138"/>
      <c r="IG526" s="138"/>
      <c r="IH526" s="138"/>
      <c r="II526" s="138"/>
    </row>
    <row r="527" spans="1:243" s="20" customFormat="1" ht="16.5" customHeight="1">
      <c r="A527" s="99" t="s">
        <v>2842</v>
      </c>
      <c r="B527" s="116" t="s">
        <v>2843</v>
      </c>
      <c r="C527" s="136"/>
      <c r="D527" s="58">
        <f t="shared" ref="D527:P528" si="556">D528</f>
        <v>400.97</v>
      </c>
      <c r="E527" s="58">
        <f t="shared" si="556"/>
        <v>-340.97</v>
      </c>
      <c r="F527" s="58">
        <f t="shared" si="556"/>
        <v>14475.94</v>
      </c>
      <c r="G527" s="58">
        <f t="shared" si="556"/>
        <v>30</v>
      </c>
      <c r="H527" s="58">
        <f t="shared" si="556"/>
        <v>567.62</v>
      </c>
      <c r="I527" s="58">
        <f t="shared" si="556"/>
        <v>5374.61</v>
      </c>
      <c r="J527" s="58">
        <f t="shared" si="556"/>
        <v>489199.17</v>
      </c>
      <c r="K527" s="58">
        <f t="shared" si="556"/>
        <v>0</v>
      </c>
      <c r="L527" s="58">
        <f t="shared" si="556"/>
        <v>0</v>
      </c>
      <c r="M527" s="58">
        <f t="shared" si="556"/>
        <v>0</v>
      </c>
      <c r="N527" s="58">
        <f t="shared" si="556"/>
        <v>0</v>
      </c>
      <c r="O527" s="58">
        <f t="shared" si="556"/>
        <v>0</v>
      </c>
      <c r="P527" s="58">
        <f t="shared" si="556"/>
        <v>509707.33999999997</v>
      </c>
      <c r="HS527" s="106"/>
      <c r="HT527" s="106"/>
      <c r="HU527" s="106"/>
      <c r="HV527" s="106"/>
      <c r="HW527" s="106"/>
      <c r="HX527" s="106"/>
      <c r="HY527" s="106"/>
      <c r="HZ527" s="106"/>
      <c r="IA527" s="106"/>
      <c r="IB527" s="106"/>
      <c r="IC527" s="106"/>
      <c r="ID527" s="106"/>
      <c r="IE527" s="106"/>
      <c r="IF527" s="106"/>
      <c r="IG527" s="106"/>
      <c r="IH527" s="106"/>
      <c r="II527" s="106"/>
    </row>
    <row r="528" spans="1:243" ht="15.75" customHeight="1">
      <c r="A528" s="132" t="s">
        <v>2844</v>
      </c>
      <c r="B528" s="133" t="s">
        <v>2843</v>
      </c>
      <c r="C528" s="134"/>
      <c r="D528" s="58">
        <f t="shared" si="556"/>
        <v>400.97</v>
      </c>
      <c r="E528" s="58">
        <f t="shared" si="556"/>
        <v>-340.97</v>
      </c>
      <c r="F528" s="58">
        <f t="shared" si="556"/>
        <v>14475.94</v>
      </c>
      <c r="G528" s="58">
        <f t="shared" si="556"/>
        <v>30</v>
      </c>
      <c r="H528" s="58">
        <f t="shared" si="556"/>
        <v>567.62</v>
      </c>
      <c r="I528" s="58">
        <f t="shared" si="556"/>
        <v>5374.61</v>
      </c>
      <c r="J528" s="58">
        <f t="shared" si="556"/>
        <v>489199.17</v>
      </c>
      <c r="K528" s="58">
        <f t="shared" si="556"/>
        <v>0</v>
      </c>
      <c r="L528" s="58">
        <f t="shared" si="556"/>
        <v>0</v>
      </c>
      <c r="M528" s="58">
        <f t="shared" si="556"/>
        <v>0</v>
      </c>
      <c r="N528" s="58">
        <f t="shared" si="556"/>
        <v>0</v>
      </c>
      <c r="O528" s="58">
        <f t="shared" si="556"/>
        <v>0</v>
      </c>
      <c r="P528" s="58">
        <f t="shared" si="556"/>
        <v>509707.33999999997</v>
      </c>
    </row>
    <row r="529" spans="1:243" s="107" customFormat="1" ht="15" customHeight="1">
      <c r="A529" s="99" t="s">
        <v>2845</v>
      </c>
      <c r="B529" s="116" t="s">
        <v>2846</v>
      </c>
      <c r="C529" s="136"/>
      <c r="D529" s="58">
        <f t="shared" ref="D529:I529" si="557">SUM(D530:D531)</f>
        <v>400.97</v>
      </c>
      <c r="E529" s="58">
        <f t="shared" si="557"/>
        <v>-340.97</v>
      </c>
      <c r="F529" s="58">
        <f t="shared" si="557"/>
        <v>14475.94</v>
      </c>
      <c r="G529" s="58">
        <f t="shared" si="557"/>
        <v>30</v>
      </c>
      <c r="H529" s="58">
        <f t="shared" si="557"/>
        <v>567.62</v>
      </c>
      <c r="I529" s="58">
        <f t="shared" si="557"/>
        <v>5374.61</v>
      </c>
      <c r="J529" s="58">
        <f t="shared" ref="J529:P529" si="558">SUM(J530:J531)</f>
        <v>489199.17</v>
      </c>
      <c r="K529" s="58">
        <f t="shared" si="558"/>
        <v>0</v>
      </c>
      <c r="L529" s="58">
        <f t="shared" si="558"/>
        <v>0</v>
      </c>
      <c r="M529" s="58">
        <f t="shared" si="558"/>
        <v>0</v>
      </c>
      <c r="N529" s="58">
        <f t="shared" si="558"/>
        <v>0</v>
      </c>
      <c r="O529" s="58">
        <f t="shared" si="558"/>
        <v>0</v>
      </c>
      <c r="P529" s="58">
        <f t="shared" si="558"/>
        <v>509707.33999999997</v>
      </c>
      <c r="HS529" s="106"/>
      <c r="HT529" s="106"/>
      <c r="HU529" s="106"/>
      <c r="HV529" s="106"/>
      <c r="HW529" s="106"/>
      <c r="HX529" s="106"/>
      <c r="HY529" s="106"/>
      <c r="HZ529" s="106"/>
      <c r="IA529" s="106"/>
      <c r="IB529" s="106"/>
      <c r="IC529" s="106"/>
      <c r="ID529" s="106"/>
      <c r="IE529" s="106"/>
      <c r="IF529" s="106"/>
      <c r="IG529" s="106"/>
      <c r="IH529" s="106"/>
      <c r="II529" s="106"/>
    </row>
    <row r="530" spans="1:243" s="140" customFormat="1" ht="17.25" customHeight="1">
      <c r="A530" s="99" t="s">
        <v>2847</v>
      </c>
      <c r="B530" s="116" t="s">
        <v>2848</v>
      </c>
      <c r="C530" s="136" t="s">
        <v>218</v>
      </c>
      <c r="D530" s="58">
        <v>400.97</v>
      </c>
      <c r="E530" s="58">
        <v>-340.97</v>
      </c>
      <c r="F530" s="58">
        <v>9475.94</v>
      </c>
      <c r="G530" s="58">
        <v>30</v>
      </c>
      <c r="H530" s="58">
        <v>567.58000000000004</v>
      </c>
      <c r="I530" s="58">
        <v>4874.6099999999997</v>
      </c>
      <c r="J530" s="58">
        <v>30</v>
      </c>
      <c r="K530" s="58"/>
      <c r="L530" s="58"/>
      <c r="M530" s="58"/>
      <c r="N530" s="58"/>
      <c r="O530" s="58"/>
      <c r="P530" s="58">
        <f>SUM(D530:O530)</f>
        <v>15038.130000000001</v>
      </c>
      <c r="HS530" s="138"/>
      <c r="HT530" s="138"/>
      <c r="HU530" s="138"/>
      <c r="HV530" s="138"/>
      <c r="HW530" s="138"/>
      <c r="HX530" s="138"/>
      <c r="HY530" s="138"/>
      <c r="HZ530" s="138"/>
      <c r="IA530" s="138"/>
      <c r="IB530" s="138"/>
      <c r="IC530" s="138"/>
      <c r="ID530" s="138"/>
      <c r="IE530" s="138"/>
      <c r="IF530" s="138"/>
      <c r="IG530" s="138"/>
      <c r="IH530" s="138"/>
      <c r="II530" s="138"/>
    </row>
    <row r="531" spans="1:243" s="140" customFormat="1" ht="16.5" customHeight="1">
      <c r="A531" s="99" t="s">
        <v>2849</v>
      </c>
      <c r="B531" s="116" t="s">
        <v>2850</v>
      </c>
      <c r="C531" s="136" t="s">
        <v>221</v>
      </c>
      <c r="D531" s="58">
        <v>0</v>
      </c>
      <c r="E531" s="58"/>
      <c r="F531" s="58">
        <v>5000</v>
      </c>
      <c r="G531" s="58">
        <v>0</v>
      </c>
      <c r="H531" s="58">
        <v>0.04</v>
      </c>
      <c r="I531" s="58">
        <v>500</v>
      </c>
      <c r="J531" s="58">
        <v>489169.17</v>
      </c>
      <c r="K531" s="58"/>
      <c r="L531" s="58"/>
      <c r="M531" s="58"/>
      <c r="N531" s="58"/>
      <c r="O531" s="58"/>
      <c r="P531" s="58">
        <f t="shared" ref="P531:P532" si="559">SUM(D531:O531)</f>
        <v>494669.20999999996</v>
      </c>
      <c r="HS531" s="138"/>
      <c r="HT531" s="138"/>
      <c r="HU531" s="138"/>
      <c r="HV531" s="138"/>
      <c r="HW531" s="138"/>
      <c r="HX531" s="138"/>
      <c r="HY531" s="138"/>
      <c r="HZ531" s="138"/>
      <c r="IA531" s="138"/>
      <c r="IB531" s="138"/>
      <c r="IC531" s="138"/>
      <c r="ID531" s="138"/>
      <c r="IE531" s="138"/>
      <c r="IF531" s="138"/>
      <c r="IG531" s="138"/>
      <c r="IH531" s="138"/>
      <c r="II531" s="138"/>
    </row>
    <row r="532" spans="1:243" s="140" customFormat="1" ht="16.5" customHeight="1">
      <c r="A532" s="99" t="s">
        <v>3435</v>
      </c>
      <c r="B532" s="116" t="s">
        <v>3436</v>
      </c>
      <c r="C532" s="136" t="s">
        <v>3437</v>
      </c>
      <c r="D532" s="58">
        <v>0</v>
      </c>
      <c r="E532" s="58"/>
      <c r="F532" s="58">
        <v>0</v>
      </c>
      <c r="G532" s="58">
        <v>0</v>
      </c>
      <c r="H532" s="58">
        <v>0</v>
      </c>
      <c r="I532" s="58">
        <v>0</v>
      </c>
      <c r="J532" s="58">
        <v>0</v>
      </c>
      <c r="K532" s="58"/>
      <c r="L532" s="58"/>
      <c r="M532" s="58"/>
      <c r="N532" s="58"/>
      <c r="O532" s="58"/>
      <c r="P532" s="58">
        <f t="shared" si="559"/>
        <v>0</v>
      </c>
      <c r="HS532" s="138"/>
      <c r="HT532" s="138"/>
      <c r="HU532" s="138"/>
      <c r="HV532" s="138"/>
      <c r="HW532" s="138"/>
      <c r="HX532" s="138"/>
      <c r="HY532" s="138"/>
      <c r="HZ532" s="138"/>
      <c r="IA532" s="138"/>
      <c r="IB532" s="138"/>
      <c r="IC532" s="138"/>
      <c r="ID532" s="138"/>
      <c r="IE532" s="138"/>
      <c r="IF532" s="138"/>
      <c r="IG532" s="138"/>
      <c r="IH532" s="138"/>
      <c r="II532" s="138"/>
    </row>
    <row r="533" spans="1:243" ht="14.25" customHeight="1">
      <c r="A533" s="129" t="s">
        <v>2851</v>
      </c>
      <c r="B533" s="130" t="s">
        <v>2852</v>
      </c>
      <c r="C533" s="131"/>
      <c r="D533" s="128">
        <f t="shared" ref="D533:F533" si="560">SUM(D534+D592+D627)</f>
        <v>1651480.22</v>
      </c>
      <c r="E533" s="128">
        <f t="shared" si="560"/>
        <v>1197418.33</v>
      </c>
      <c r="F533" s="128">
        <f t="shared" si="560"/>
        <v>947184.67999999993</v>
      </c>
      <c r="G533" s="128">
        <f t="shared" ref="G533:H533" si="561">SUM(G534+G592+G627)</f>
        <v>1336355.7399999998</v>
      </c>
      <c r="H533" s="128">
        <f t="shared" si="561"/>
        <v>1213325.6599999999</v>
      </c>
      <c r="I533" s="128">
        <f t="shared" ref="I533:J533" si="562">SUM(I534+I592+I627)</f>
        <v>955254.25</v>
      </c>
      <c r="J533" s="128">
        <f t="shared" si="562"/>
        <v>1205975.2</v>
      </c>
      <c r="K533" s="128">
        <f t="shared" ref="K533:P533" si="563">SUM(K534+K592+K627)</f>
        <v>553917.79666666663</v>
      </c>
      <c r="L533" s="128">
        <f t="shared" si="563"/>
        <v>529339.67222222232</v>
      </c>
      <c r="M533" s="128">
        <f t="shared" si="563"/>
        <v>591895.36962962965</v>
      </c>
      <c r="N533" s="128">
        <f t="shared" si="563"/>
        <v>558384.27950617275</v>
      </c>
      <c r="O533" s="128">
        <f t="shared" si="563"/>
        <v>559873.10711934173</v>
      </c>
      <c r="P533" s="128">
        <f t="shared" si="563"/>
        <v>14332800.515144033</v>
      </c>
    </row>
    <row r="534" spans="1:243" ht="14.25" customHeight="1">
      <c r="A534" s="99" t="s">
        <v>2853</v>
      </c>
      <c r="B534" s="116" t="s">
        <v>2854</v>
      </c>
      <c r="C534" s="131"/>
      <c r="D534" s="128">
        <f t="shared" ref="D534:I534" si="564">D535+D580+D586</f>
        <v>347137.86</v>
      </c>
      <c r="E534" s="58">
        <f t="shared" si="564"/>
        <v>275801.44999999995</v>
      </c>
      <c r="F534" s="58">
        <f t="shared" si="564"/>
        <v>301303.96000000002</v>
      </c>
      <c r="G534" s="58">
        <f t="shared" si="564"/>
        <v>435925.31999999995</v>
      </c>
      <c r="H534" s="58">
        <f t="shared" si="564"/>
        <v>476957.04</v>
      </c>
      <c r="I534" s="58">
        <f t="shared" si="564"/>
        <v>253941.9</v>
      </c>
      <c r="J534" s="58">
        <f t="shared" ref="J534:P534" si="565">J535+J580+J586</f>
        <v>252720.25999999998</v>
      </c>
      <c r="K534" s="58">
        <f t="shared" si="565"/>
        <v>326236.13</v>
      </c>
      <c r="L534" s="58">
        <f t="shared" si="565"/>
        <v>275995.82666666672</v>
      </c>
      <c r="M534" s="58">
        <f t="shared" si="565"/>
        <v>284984.07222222222</v>
      </c>
      <c r="N534" s="58">
        <f t="shared" si="565"/>
        <v>295738.67629629624</v>
      </c>
      <c r="O534" s="58">
        <f t="shared" si="565"/>
        <v>285572.85839506175</v>
      </c>
      <c r="P534" s="58">
        <f t="shared" si="565"/>
        <v>3812315.3535802476</v>
      </c>
    </row>
    <row r="535" spans="1:243" ht="14.25" customHeight="1">
      <c r="A535" s="99" t="s">
        <v>2855</v>
      </c>
      <c r="B535" s="116" t="s">
        <v>2856</v>
      </c>
      <c r="C535" s="131"/>
      <c r="D535" s="128">
        <f t="shared" ref="D535:I535" si="566">D536</f>
        <v>334345.43</v>
      </c>
      <c r="E535" s="58">
        <f t="shared" si="566"/>
        <v>266463.40999999997</v>
      </c>
      <c r="F535" s="58">
        <f t="shared" si="566"/>
        <v>296121.19</v>
      </c>
      <c r="G535" s="58">
        <f t="shared" si="566"/>
        <v>428577.1</v>
      </c>
      <c r="H535" s="58">
        <f t="shared" si="566"/>
        <v>467833.06</v>
      </c>
      <c r="I535" s="58">
        <f t="shared" si="566"/>
        <v>247707.54</v>
      </c>
      <c r="J535" s="58">
        <f t="shared" ref="J535:P535" si="567">J536</f>
        <v>231134.37999999998</v>
      </c>
      <c r="K535" s="58">
        <f t="shared" si="567"/>
        <v>313921.39</v>
      </c>
      <c r="L535" s="58">
        <f t="shared" si="567"/>
        <v>262617.50000000006</v>
      </c>
      <c r="M535" s="58">
        <f t="shared" si="567"/>
        <v>269224.42333333334</v>
      </c>
      <c r="N535" s="58">
        <f t="shared" si="567"/>
        <v>281921.10444444441</v>
      </c>
      <c r="O535" s="58">
        <f t="shared" si="567"/>
        <v>271254.34259259258</v>
      </c>
      <c r="P535" s="58">
        <f t="shared" si="567"/>
        <v>3671120.8703703708</v>
      </c>
    </row>
    <row r="536" spans="1:243" ht="14.25" customHeight="1">
      <c r="A536" s="99" t="s">
        <v>2857</v>
      </c>
      <c r="B536" s="116" t="s">
        <v>2856</v>
      </c>
      <c r="C536" s="131"/>
      <c r="D536" s="128">
        <f t="shared" ref="D536:I536" si="568">SUM(D537+D550+D560+D570)</f>
        <v>334345.43</v>
      </c>
      <c r="E536" s="58">
        <f t="shared" si="568"/>
        <v>266463.40999999997</v>
      </c>
      <c r="F536" s="58">
        <f t="shared" si="568"/>
        <v>296121.19</v>
      </c>
      <c r="G536" s="58">
        <f t="shared" si="568"/>
        <v>428577.1</v>
      </c>
      <c r="H536" s="58">
        <f t="shared" si="568"/>
        <v>467833.06</v>
      </c>
      <c r="I536" s="58">
        <f t="shared" si="568"/>
        <v>247707.54</v>
      </c>
      <c r="J536" s="58">
        <f t="shared" ref="J536:P536" si="569">SUM(J537+J550+J560+J570)</f>
        <v>231134.37999999998</v>
      </c>
      <c r="K536" s="58">
        <f t="shared" si="569"/>
        <v>313921.39</v>
      </c>
      <c r="L536" s="58">
        <f t="shared" si="569"/>
        <v>262617.50000000006</v>
      </c>
      <c r="M536" s="58">
        <f t="shared" si="569"/>
        <v>269224.42333333334</v>
      </c>
      <c r="N536" s="58">
        <f t="shared" si="569"/>
        <v>281921.10444444441</v>
      </c>
      <c r="O536" s="58">
        <f t="shared" si="569"/>
        <v>271254.34259259258</v>
      </c>
      <c r="P536" s="58">
        <f t="shared" si="569"/>
        <v>3671120.8703703708</v>
      </c>
    </row>
    <row r="537" spans="1:243" s="20" customFormat="1" ht="13.5" customHeight="1">
      <c r="A537" s="222" t="s">
        <v>2858</v>
      </c>
      <c r="B537" s="221" t="s">
        <v>2859</v>
      </c>
      <c r="C537" s="136"/>
      <c r="D537" s="58">
        <f t="shared" ref="D537:I537" si="570">SUM(D538:D541,D548)</f>
        <v>291803.12</v>
      </c>
      <c r="E537" s="58">
        <f t="shared" si="570"/>
        <v>215724.84</v>
      </c>
      <c r="F537" s="58">
        <f t="shared" si="570"/>
        <v>253248.79</v>
      </c>
      <c r="G537" s="58">
        <f t="shared" si="570"/>
        <v>403215.05</v>
      </c>
      <c r="H537" s="58">
        <f t="shared" si="570"/>
        <v>423657.75</v>
      </c>
      <c r="I537" s="58">
        <f t="shared" si="570"/>
        <v>225605.91</v>
      </c>
      <c r="J537" s="58">
        <f t="shared" ref="J537:P537" si="571">SUM(J538:J541,J548)</f>
        <v>206849.37999999998</v>
      </c>
      <c r="K537" s="58">
        <f t="shared" si="571"/>
        <v>283935.10666666669</v>
      </c>
      <c r="L537" s="58">
        <f t="shared" si="571"/>
        <v>237360.89222222226</v>
      </c>
      <c r="M537" s="58">
        <f t="shared" si="571"/>
        <v>242715.12629629628</v>
      </c>
      <c r="N537" s="58">
        <f t="shared" si="571"/>
        <v>254670.37506172841</v>
      </c>
      <c r="O537" s="58">
        <f t="shared" si="571"/>
        <v>244915.46452674898</v>
      </c>
      <c r="P537" s="58">
        <f t="shared" si="571"/>
        <v>3283701.8047736627</v>
      </c>
      <c r="HS537" s="106"/>
      <c r="HT537" s="106"/>
      <c r="HU537" s="106"/>
      <c r="HV537" s="106"/>
      <c r="HW537" s="106"/>
      <c r="HX537" s="106"/>
      <c r="HY537" s="106"/>
      <c r="HZ537" s="106"/>
      <c r="IA537" s="106"/>
      <c r="IB537" s="106"/>
      <c r="IC537" s="106"/>
      <c r="ID537" s="106"/>
      <c r="IE537" s="106"/>
      <c r="IF537" s="106"/>
      <c r="IG537" s="106"/>
      <c r="IH537" s="106"/>
      <c r="II537" s="106"/>
    </row>
    <row r="538" spans="1:243" s="193" customFormat="1" ht="11.25">
      <c r="A538" s="99" t="s">
        <v>2860</v>
      </c>
      <c r="B538" s="116" t="s">
        <v>2861</v>
      </c>
      <c r="C538" s="136" t="s">
        <v>123</v>
      </c>
      <c r="D538" s="58">
        <v>8817.52</v>
      </c>
      <c r="E538" s="58">
        <v>7337.21</v>
      </c>
      <c r="F538" s="58">
        <v>15277.54</v>
      </c>
      <c r="G538" s="58">
        <v>0</v>
      </c>
      <c r="H538" s="58">
        <v>0</v>
      </c>
      <c r="I538" s="58">
        <v>4307.72</v>
      </c>
      <c r="J538" s="58">
        <v>0</v>
      </c>
      <c r="K538" s="58"/>
      <c r="L538" s="58"/>
      <c r="M538" s="58"/>
      <c r="N538" s="58"/>
      <c r="O538" s="58"/>
      <c r="P538" s="58">
        <f>SUM(D538:O538)</f>
        <v>35739.99</v>
      </c>
      <c r="Q538" s="209"/>
      <c r="R538" s="209"/>
      <c r="S538" s="209"/>
      <c r="T538" s="209"/>
      <c r="U538" s="209"/>
      <c r="V538" s="209"/>
      <c r="W538" s="209"/>
      <c r="X538" s="209"/>
      <c r="Y538" s="209"/>
      <c r="Z538" s="209"/>
      <c r="AA538" s="209"/>
      <c r="AB538" s="209"/>
      <c r="AC538" s="209"/>
      <c r="AD538" s="209"/>
      <c r="AE538" s="209"/>
      <c r="AF538" s="209"/>
      <c r="AG538" s="209"/>
      <c r="AH538" s="209"/>
      <c r="AI538" s="209"/>
      <c r="AJ538" s="209"/>
      <c r="AK538" s="209"/>
      <c r="AL538" s="209"/>
      <c r="AM538" s="209"/>
      <c r="AN538" s="209"/>
      <c r="AO538" s="209"/>
      <c r="AP538" s="209"/>
      <c r="AQ538" s="209"/>
      <c r="AR538" s="209"/>
      <c r="AS538" s="209"/>
      <c r="AT538" s="209"/>
      <c r="AU538" s="209"/>
      <c r="AV538" s="209"/>
      <c r="AW538" s="209"/>
      <c r="AX538" s="209"/>
      <c r="AY538" s="209"/>
      <c r="AZ538" s="209"/>
      <c r="BA538" s="209"/>
      <c r="BB538" s="209"/>
      <c r="BC538" s="209"/>
      <c r="BD538" s="209"/>
      <c r="BE538" s="209"/>
      <c r="BF538" s="209"/>
      <c r="BG538" s="209"/>
      <c r="BH538" s="209"/>
      <c r="BI538" s="209"/>
      <c r="BJ538" s="209"/>
      <c r="BK538" s="209"/>
      <c r="BL538" s="209"/>
      <c r="BM538" s="209"/>
      <c r="BN538" s="209"/>
      <c r="BO538" s="209"/>
      <c r="BP538" s="209"/>
      <c r="BQ538" s="209"/>
      <c r="BR538" s="209"/>
      <c r="BS538" s="209"/>
      <c r="BT538" s="209"/>
      <c r="BU538" s="209"/>
      <c r="BV538" s="209"/>
      <c r="BW538" s="209"/>
      <c r="BX538" s="209"/>
      <c r="BY538" s="209"/>
      <c r="BZ538" s="209"/>
      <c r="CA538" s="209"/>
      <c r="CB538" s="209"/>
      <c r="CC538" s="209"/>
      <c r="CD538" s="209"/>
      <c r="CE538" s="209"/>
      <c r="CF538" s="209"/>
      <c r="CG538" s="209"/>
      <c r="CH538" s="209"/>
      <c r="CI538" s="209"/>
      <c r="CJ538" s="209"/>
      <c r="CK538" s="209"/>
      <c r="CL538" s="209"/>
      <c r="CM538" s="209"/>
      <c r="CN538" s="209"/>
      <c r="CO538" s="209"/>
      <c r="CP538" s="209"/>
      <c r="CQ538" s="209"/>
      <c r="CR538" s="209"/>
      <c r="CS538" s="209"/>
      <c r="CT538" s="209"/>
      <c r="CU538" s="209"/>
      <c r="CV538" s="209"/>
      <c r="CW538" s="209"/>
      <c r="CX538" s="209"/>
      <c r="CY538" s="209"/>
      <c r="CZ538" s="209"/>
      <c r="DA538" s="209"/>
      <c r="DB538" s="209"/>
      <c r="DC538" s="209"/>
      <c r="DD538" s="209"/>
      <c r="DE538" s="209"/>
      <c r="DF538" s="209"/>
      <c r="DG538" s="209"/>
      <c r="DH538" s="209"/>
      <c r="DI538" s="209"/>
      <c r="DJ538" s="209"/>
      <c r="DK538" s="209"/>
      <c r="DL538" s="209"/>
      <c r="DM538" s="209"/>
      <c r="DN538" s="209"/>
      <c r="DO538" s="209"/>
      <c r="DP538" s="209"/>
      <c r="DQ538" s="209"/>
      <c r="DR538" s="209"/>
      <c r="DS538" s="209"/>
      <c r="DT538" s="209"/>
      <c r="DU538" s="209"/>
      <c r="DV538" s="209"/>
      <c r="DW538" s="209"/>
      <c r="DX538" s="209"/>
      <c r="DY538" s="209"/>
      <c r="DZ538" s="209"/>
      <c r="EA538" s="209"/>
      <c r="EB538" s="209"/>
      <c r="EC538" s="209"/>
      <c r="ED538" s="209"/>
      <c r="EE538" s="209"/>
      <c r="EF538" s="209"/>
      <c r="EG538" s="209"/>
      <c r="EH538" s="209"/>
      <c r="EI538" s="209"/>
      <c r="EJ538" s="209"/>
      <c r="EK538" s="209"/>
      <c r="EL538" s="209"/>
      <c r="EM538" s="209"/>
      <c r="EN538" s="209"/>
      <c r="EO538" s="209"/>
      <c r="EP538" s="209"/>
      <c r="EQ538" s="209"/>
      <c r="ER538" s="209"/>
      <c r="ES538" s="209"/>
      <c r="ET538" s="209"/>
      <c r="EU538" s="209"/>
      <c r="EV538" s="209"/>
      <c r="EW538" s="209"/>
      <c r="EX538" s="209"/>
      <c r="EY538" s="209"/>
      <c r="EZ538" s="209"/>
      <c r="FA538" s="209"/>
      <c r="FB538" s="209"/>
      <c r="FC538" s="209"/>
      <c r="FD538" s="209"/>
      <c r="FE538" s="209"/>
      <c r="FF538" s="209"/>
      <c r="FG538" s="209"/>
      <c r="FH538" s="209"/>
      <c r="FI538" s="209"/>
      <c r="FJ538" s="209"/>
      <c r="FK538" s="209"/>
      <c r="FL538" s="209"/>
      <c r="FM538" s="209"/>
      <c r="FN538" s="209"/>
      <c r="FO538" s="209"/>
      <c r="FP538" s="209"/>
      <c r="FQ538" s="209"/>
      <c r="FR538" s="209"/>
      <c r="FS538" s="209"/>
      <c r="FT538" s="209"/>
      <c r="FU538" s="209"/>
      <c r="FV538" s="209"/>
      <c r="FW538" s="209"/>
      <c r="FX538" s="209"/>
      <c r="FY538" s="209"/>
      <c r="FZ538" s="209"/>
      <c r="GA538" s="209"/>
      <c r="GB538" s="209"/>
      <c r="GC538" s="209"/>
      <c r="GD538" s="209"/>
      <c r="GE538" s="209"/>
      <c r="GF538" s="209"/>
      <c r="GG538" s="209"/>
      <c r="GH538" s="209"/>
      <c r="GI538" s="209"/>
      <c r="GJ538" s="209"/>
      <c r="GK538" s="209"/>
      <c r="GL538" s="209"/>
      <c r="GM538" s="209"/>
      <c r="GN538" s="209"/>
      <c r="GO538" s="209"/>
      <c r="GP538" s="209"/>
      <c r="GQ538" s="209"/>
      <c r="GR538" s="209"/>
      <c r="GS538" s="209"/>
      <c r="GT538" s="209"/>
      <c r="GU538" s="209"/>
      <c r="GV538" s="209"/>
      <c r="GW538" s="209"/>
      <c r="GX538" s="209"/>
      <c r="GY538" s="209"/>
      <c r="GZ538" s="209"/>
      <c r="HA538" s="209"/>
      <c r="HB538" s="209"/>
      <c r="HC538" s="209"/>
      <c r="HD538" s="209"/>
      <c r="HE538" s="209"/>
      <c r="HF538" s="209"/>
      <c r="HG538" s="209"/>
      <c r="HH538" s="209"/>
      <c r="HI538" s="209"/>
      <c r="HJ538" s="209"/>
      <c r="HK538" s="209"/>
      <c r="HL538" s="209"/>
      <c r="HM538" s="209"/>
      <c r="HN538" s="209"/>
      <c r="HO538" s="209"/>
      <c r="HP538" s="209"/>
      <c r="HQ538" s="209"/>
      <c r="HR538" s="209"/>
    </row>
    <row r="539" spans="1:243" s="108" customFormat="1" ht="11.25">
      <c r="A539" s="99" t="s">
        <v>2862</v>
      </c>
      <c r="B539" s="116" t="s">
        <v>2863</v>
      </c>
      <c r="C539" s="136" t="s">
        <v>581</v>
      </c>
      <c r="D539" s="58">
        <v>0</v>
      </c>
      <c r="E539" s="58">
        <v>0</v>
      </c>
      <c r="F539" s="58">
        <v>0</v>
      </c>
      <c r="G539" s="58">
        <v>0</v>
      </c>
      <c r="H539" s="58">
        <v>0</v>
      </c>
      <c r="I539" s="58">
        <v>0</v>
      </c>
      <c r="J539" s="58">
        <v>0</v>
      </c>
      <c r="K539" s="58"/>
      <c r="L539" s="58"/>
      <c r="M539" s="58"/>
      <c r="N539" s="58"/>
      <c r="O539" s="58"/>
      <c r="P539" s="58">
        <f t="shared" ref="P539:P540" si="572">SUM(D539:O539)</f>
        <v>0</v>
      </c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  <c r="BC539" s="145"/>
      <c r="BD539" s="145"/>
      <c r="BE539" s="145"/>
      <c r="BF539" s="145"/>
      <c r="BG539" s="145"/>
      <c r="BH539" s="145"/>
      <c r="BI539" s="145"/>
      <c r="BJ539" s="145"/>
      <c r="BK539" s="145"/>
      <c r="BL539" s="145"/>
      <c r="BM539" s="145"/>
      <c r="BN539" s="145"/>
      <c r="BO539" s="145"/>
      <c r="BP539" s="145"/>
      <c r="BQ539" s="145"/>
      <c r="BR539" s="145"/>
      <c r="BS539" s="145"/>
      <c r="BT539" s="145"/>
      <c r="BU539" s="145"/>
      <c r="BV539" s="145"/>
      <c r="BW539" s="145"/>
      <c r="BX539" s="145"/>
      <c r="BY539" s="145"/>
      <c r="BZ539" s="145"/>
      <c r="CA539" s="145"/>
      <c r="CB539" s="145"/>
      <c r="CC539" s="145"/>
      <c r="CD539" s="145"/>
      <c r="CE539" s="145"/>
      <c r="CF539" s="145"/>
      <c r="CG539" s="145"/>
      <c r="CH539" s="145"/>
      <c r="CI539" s="145"/>
      <c r="CJ539" s="145"/>
      <c r="CK539" s="145"/>
      <c r="CL539" s="145"/>
      <c r="CM539" s="145"/>
      <c r="CN539" s="145"/>
      <c r="CO539" s="145"/>
      <c r="CP539" s="145"/>
      <c r="CQ539" s="145"/>
      <c r="CR539" s="145"/>
      <c r="CS539" s="145"/>
      <c r="CT539" s="145"/>
      <c r="CU539" s="145"/>
      <c r="CV539" s="145"/>
      <c r="CW539" s="145"/>
      <c r="CX539" s="145"/>
      <c r="CY539" s="145"/>
      <c r="CZ539" s="145"/>
      <c r="DA539" s="145"/>
      <c r="DB539" s="145"/>
      <c r="DC539" s="145"/>
      <c r="DD539" s="145"/>
      <c r="DE539" s="145"/>
      <c r="DF539" s="145"/>
      <c r="DG539" s="145"/>
      <c r="DH539" s="145"/>
      <c r="DI539" s="145"/>
      <c r="DJ539" s="145"/>
      <c r="DK539" s="145"/>
      <c r="DL539" s="145"/>
      <c r="DM539" s="145"/>
      <c r="DN539" s="145"/>
      <c r="DO539" s="145"/>
      <c r="DP539" s="145"/>
      <c r="DQ539" s="145"/>
      <c r="DR539" s="145"/>
      <c r="DS539" s="145"/>
      <c r="DT539" s="145"/>
      <c r="DU539" s="145"/>
      <c r="DV539" s="145"/>
      <c r="DW539" s="145"/>
      <c r="DX539" s="145"/>
      <c r="DY539" s="145"/>
      <c r="DZ539" s="145"/>
      <c r="EA539" s="145"/>
      <c r="EB539" s="145"/>
      <c r="EC539" s="145"/>
      <c r="ED539" s="145"/>
      <c r="EE539" s="145"/>
      <c r="EF539" s="145"/>
      <c r="EG539" s="145"/>
      <c r="EH539" s="145"/>
      <c r="EI539" s="145"/>
      <c r="EJ539" s="145"/>
      <c r="EK539" s="145"/>
      <c r="EL539" s="145"/>
      <c r="EM539" s="145"/>
      <c r="EN539" s="145"/>
      <c r="EO539" s="145"/>
      <c r="EP539" s="145"/>
      <c r="EQ539" s="145"/>
      <c r="ER539" s="145"/>
      <c r="ES539" s="145"/>
      <c r="ET539" s="145"/>
      <c r="EU539" s="145"/>
      <c r="EV539" s="145"/>
      <c r="EW539" s="145"/>
      <c r="EX539" s="145"/>
      <c r="EY539" s="145"/>
      <c r="EZ539" s="145"/>
      <c r="FA539" s="145"/>
      <c r="FB539" s="145"/>
      <c r="FC539" s="145"/>
      <c r="FD539" s="145"/>
      <c r="FE539" s="145"/>
      <c r="FF539" s="145"/>
      <c r="FG539" s="145"/>
      <c r="FH539" s="145"/>
      <c r="FI539" s="145"/>
      <c r="FJ539" s="145"/>
      <c r="FK539" s="145"/>
      <c r="FL539" s="145"/>
      <c r="FM539" s="145"/>
      <c r="FN539" s="145"/>
      <c r="FO539" s="145"/>
      <c r="FP539" s="145"/>
      <c r="FQ539" s="145"/>
      <c r="FR539" s="145"/>
      <c r="FS539" s="145"/>
      <c r="FT539" s="145"/>
      <c r="FU539" s="145"/>
      <c r="FV539" s="145"/>
      <c r="FW539" s="145"/>
      <c r="FX539" s="145"/>
      <c r="FY539" s="145"/>
      <c r="FZ539" s="145"/>
      <c r="GA539" s="145"/>
      <c r="GB539" s="145"/>
      <c r="GC539" s="145"/>
      <c r="GD539" s="145"/>
      <c r="GE539" s="145"/>
      <c r="GF539" s="145"/>
      <c r="GG539" s="145"/>
      <c r="GH539" s="145"/>
      <c r="GI539" s="145"/>
      <c r="GJ539" s="145"/>
      <c r="GK539" s="145"/>
      <c r="GL539" s="145"/>
      <c r="GM539" s="145"/>
      <c r="GN539" s="145"/>
      <c r="GO539" s="145"/>
      <c r="GP539" s="145"/>
      <c r="GQ539" s="145"/>
      <c r="GR539" s="145"/>
      <c r="GS539" s="145"/>
      <c r="GT539" s="145"/>
      <c r="GU539" s="145"/>
      <c r="GV539" s="145"/>
      <c r="GW539" s="145"/>
      <c r="GX539" s="145"/>
      <c r="GY539" s="145"/>
      <c r="GZ539" s="145"/>
      <c r="HA539" s="145"/>
      <c r="HB539" s="145"/>
      <c r="HC539" s="145"/>
      <c r="HD539" s="145"/>
      <c r="HE539" s="145"/>
      <c r="HF539" s="145"/>
      <c r="HG539" s="145"/>
      <c r="HH539" s="145"/>
      <c r="HI539" s="145"/>
      <c r="HJ539" s="145"/>
      <c r="HK539" s="145"/>
      <c r="HL539" s="145"/>
      <c r="HM539" s="145"/>
      <c r="HN539" s="145"/>
      <c r="HO539" s="145"/>
      <c r="HP539" s="145"/>
      <c r="HQ539" s="145"/>
      <c r="HR539" s="145"/>
    </row>
    <row r="540" spans="1:243" s="193" customFormat="1" ht="11.25">
      <c r="A540" s="99" t="s">
        <v>2864</v>
      </c>
      <c r="B540" s="116" t="s">
        <v>2865</v>
      </c>
      <c r="C540" s="136" t="s">
        <v>542</v>
      </c>
      <c r="D540" s="58">
        <v>270195.15999999997</v>
      </c>
      <c r="E540" s="58">
        <v>199787.13</v>
      </c>
      <c r="F540" s="58">
        <v>224400.06</v>
      </c>
      <c r="G540" s="58">
        <v>401082.29</v>
      </c>
      <c r="H540" s="58">
        <v>421524.99</v>
      </c>
      <c r="I540" s="58">
        <v>213671.51</v>
      </c>
      <c r="J540" s="58">
        <v>202412.77</v>
      </c>
      <c r="K540" s="58">
        <f>SUM(H540:J540)/3</f>
        <v>279203.09000000003</v>
      </c>
      <c r="L540" s="58">
        <f t="shared" ref="L540:O540" si="573">SUM(I540:K540)/3</f>
        <v>231762.45666666669</v>
      </c>
      <c r="M540" s="58">
        <f t="shared" si="573"/>
        <v>237792.77222222221</v>
      </c>
      <c r="N540" s="58">
        <f t="shared" si="573"/>
        <v>249586.10629629632</v>
      </c>
      <c r="O540" s="58">
        <f t="shared" si="573"/>
        <v>239713.77839506173</v>
      </c>
      <c r="P540" s="58">
        <f t="shared" si="572"/>
        <v>3171132.1135802469</v>
      </c>
      <c r="Q540" s="209"/>
      <c r="R540" s="209"/>
      <c r="S540" s="209"/>
      <c r="T540" s="209"/>
      <c r="U540" s="209"/>
      <c r="V540" s="209"/>
      <c r="W540" s="209"/>
      <c r="X540" s="209"/>
      <c r="Y540" s="209"/>
      <c r="Z540" s="209"/>
      <c r="AA540" s="209"/>
      <c r="AB540" s="209"/>
      <c r="AC540" s="209"/>
      <c r="AD540" s="209"/>
      <c r="AE540" s="209"/>
      <c r="AF540" s="209"/>
      <c r="AG540" s="209"/>
      <c r="AH540" s="209"/>
      <c r="AI540" s="209"/>
      <c r="AJ540" s="209"/>
      <c r="AK540" s="209"/>
      <c r="AL540" s="209"/>
      <c r="AM540" s="209"/>
      <c r="AN540" s="209"/>
      <c r="AO540" s="209"/>
      <c r="AP540" s="209"/>
      <c r="AQ540" s="209"/>
      <c r="AR540" s="209"/>
      <c r="AS540" s="209"/>
      <c r="AT540" s="209"/>
      <c r="AU540" s="209"/>
      <c r="AV540" s="209"/>
      <c r="AW540" s="209"/>
      <c r="AX540" s="209"/>
      <c r="AY540" s="209"/>
      <c r="AZ540" s="209"/>
      <c r="BA540" s="209"/>
      <c r="BB540" s="209"/>
      <c r="BC540" s="209"/>
      <c r="BD540" s="209"/>
      <c r="BE540" s="209"/>
      <c r="BF540" s="209"/>
      <c r="BG540" s="209"/>
      <c r="BH540" s="209"/>
      <c r="BI540" s="209"/>
      <c r="BJ540" s="209"/>
      <c r="BK540" s="209"/>
      <c r="BL540" s="209"/>
      <c r="BM540" s="209"/>
      <c r="BN540" s="209"/>
      <c r="BO540" s="209"/>
      <c r="BP540" s="209"/>
      <c r="BQ540" s="209"/>
      <c r="BR540" s="209"/>
      <c r="BS540" s="209"/>
      <c r="BT540" s="209"/>
      <c r="BU540" s="209"/>
      <c r="BV540" s="209"/>
      <c r="BW540" s="209"/>
      <c r="BX540" s="209"/>
      <c r="BY540" s="209"/>
      <c r="BZ540" s="209"/>
      <c r="CA540" s="209"/>
      <c r="CB540" s="209"/>
      <c r="CC540" s="209"/>
      <c r="CD540" s="209"/>
      <c r="CE540" s="209"/>
      <c r="CF540" s="209"/>
      <c r="CG540" s="209"/>
      <c r="CH540" s="209"/>
      <c r="CI540" s="209"/>
      <c r="CJ540" s="209"/>
      <c r="CK540" s="209"/>
      <c r="CL540" s="209"/>
      <c r="CM540" s="209"/>
      <c r="CN540" s="209"/>
      <c r="CO540" s="209"/>
      <c r="CP540" s="209"/>
      <c r="CQ540" s="209"/>
      <c r="CR540" s="209"/>
      <c r="CS540" s="209"/>
      <c r="CT540" s="209"/>
      <c r="CU540" s="209"/>
      <c r="CV540" s="209"/>
      <c r="CW540" s="209"/>
      <c r="CX540" s="209"/>
      <c r="CY540" s="209"/>
      <c r="CZ540" s="209"/>
      <c r="DA540" s="209"/>
      <c r="DB540" s="209"/>
      <c r="DC540" s="209"/>
      <c r="DD540" s="209"/>
      <c r="DE540" s="209"/>
      <c r="DF540" s="209"/>
      <c r="DG540" s="209"/>
      <c r="DH540" s="209"/>
      <c r="DI540" s="209"/>
      <c r="DJ540" s="209"/>
      <c r="DK540" s="209"/>
      <c r="DL540" s="209"/>
      <c r="DM540" s="209"/>
      <c r="DN540" s="209"/>
      <c r="DO540" s="209"/>
      <c r="DP540" s="209"/>
      <c r="DQ540" s="209"/>
      <c r="DR540" s="209"/>
      <c r="DS540" s="209"/>
      <c r="DT540" s="209"/>
      <c r="DU540" s="209"/>
      <c r="DV540" s="209"/>
      <c r="DW540" s="209"/>
      <c r="DX540" s="209"/>
      <c r="DY540" s="209"/>
      <c r="DZ540" s="209"/>
      <c r="EA540" s="209"/>
      <c r="EB540" s="209"/>
      <c r="EC540" s="209"/>
      <c r="ED540" s="209"/>
      <c r="EE540" s="209"/>
      <c r="EF540" s="209"/>
      <c r="EG540" s="209"/>
      <c r="EH540" s="209"/>
      <c r="EI540" s="209"/>
      <c r="EJ540" s="209"/>
      <c r="EK540" s="209"/>
      <c r="EL540" s="209"/>
      <c r="EM540" s="209"/>
      <c r="EN540" s="209"/>
      <c r="EO540" s="209"/>
      <c r="EP540" s="209"/>
      <c r="EQ540" s="209"/>
      <c r="ER540" s="209"/>
      <c r="ES540" s="209"/>
      <c r="ET540" s="209"/>
      <c r="EU540" s="209"/>
      <c r="EV540" s="209"/>
      <c r="EW540" s="209"/>
      <c r="EX540" s="209"/>
      <c r="EY540" s="209"/>
      <c r="EZ540" s="209"/>
      <c r="FA540" s="209"/>
      <c r="FB540" s="209"/>
      <c r="FC540" s="209"/>
      <c r="FD540" s="209"/>
      <c r="FE540" s="209"/>
      <c r="FF540" s="209"/>
      <c r="FG540" s="209"/>
      <c r="FH540" s="209"/>
      <c r="FI540" s="209"/>
      <c r="FJ540" s="209"/>
      <c r="FK540" s="209"/>
      <c r="FL540" s="209"/>
      <c r="FM540" s="209"/>
      <c r="FN540" s="209"/>
      <c r="FO540" s="209"/>
      <c r="FP540" s="209"/>
      <c r="FQ540" s="209"/>
      <c r="FR540" s="209"/>
      <c r="FS540" s="209"/>
      <c r="FT540" s="209"/>
      <c r="FU540" s="209"/>
      <c r="FV540" s="209"/>
      <c r="FW540" s="209"/>
      <c r="FX540" s="209"/>
      <c r="FY540" s="209"/>
      <c r="FZ540" s="209"/>
      <c r="GA540" s="209"/>
      <c r="GB540" s="209"/>
      <c r="GC540" s="209"/>
      <c r="GD540" s="209"/>
      <c r="GE540" s="209"/>
      <c r="GF540" s="209"/>
      <c r="GG540" s="209"/>
      <c r="GH540" s="209"/>
      <c r="GI540" s="209"/>
      <c r="GJ540" s="209"/>
      <c r="GK540" s="209"/>
      <c r="GL540" s="209"/>
      <c r="GM540" s="209"/>
      <c r="GN540" s="209"/>
      <c r="GO540" s="209"/>
      <c r="GP540" s="209"/>
      <c r="GQ540" s="209"/>
      <c r="GR540" s="209"/>
      <c r="GS540" s="209"/>
      <c r="GT540" s="209"/>
      <c r="GU540" s="209"/>
      <c r="GV540" s="209"/>
      <c r="GW540" s="209"/>
      <c r="GX540" s="209"/>
      <c r="GY540" s="209"/>
      <c r="GZ540" s="209"/>
      <c r="HA540" s="209"/>
      <c r="HB540" s="209"/>
      <c r="HC540" s="209"/>
      <c r="HD540" s="209"/>
      <c r="HE540" s="209"/>
      <c r="HF540" s="209"/>
      <c r="HG540" s="209"/>
      <c r="HH540" s="209"/>
      <c r="HI540" s="209"/>
      <c r="HJ540" s="209"/>
      <c r="HK540" s="209"/>
      <c r="HL540" s="209"/>
      <c r="HM540" s="209"/>
      <c r="HN540" s="209"/>
      <c r="HO540" s="209"/>
      <c r="HP540" s="209"/>
      <c r="HQ540" s="209"/>
      <c r="HR540" s="209"/>
    </row>
    <row r="541" spans="1:243" s="193" customFormat="1" ht="11.25">
      <c r="A541" s="99" t="s">
        <v>2866</v>
      </c>
      <c r="B541" s="116" t="s">
        <v>2867</v>
      </c>
      <c r="C541" s="136"/>
      <c r="D541" s="58">
        <f>SUM(D542:D547)</f>
        <v>12790.44</v>
      </c>
      <c r="E541" s="58">
        <f>SUM(E542:E547)</f>
        <v>8600.5</v>
      </c>
      <c r="F541" s="58">
        <f>SUM(F542:F547)</f>
        <v>13571.19</v>
      </c>
      <c r="G541" s="58">
        <f>SUM(G542:G547)</f>
        <v>2132.7600000000002</v>
      </c>
      <c r="H541" s="58">
        <f>SUM(H542:H547)</f>
        <v>2132.7599999999998</v>
      </c>
      <c r="I541" s="58">
        <f t="shared" ref="I541:P541" si="574">SUM(I542:I547)</f>
        <v>7626.6799999999994</v>
      </c>
      <c r="J541" s="58">
        <f t="shared" si="574"/>
        <v>4436.6099999999997</v>
      </c>
      <c r="K541" s="58">
        <f t="shared" si="574"/>
        <v>4732.0166666666664</v>
      </c>
      <c r="L541" s="58">
        <f t="shared" si="574"/>
        <v>5598.4355555555549</v>
      </c>
      <c r="M541" s="58">
        <f t="shared" si="574"/>
        <v>4922.3540740740737</v>
      </c>
      <c r="N541" s="58">
        <f t="shared" si="574"/>
        <v>5084.268765432098</v>
      </c>
      <c r="O541" s="58">
        <f t="shared" si="574"/>
        <v>5201.6861316872428</v>
      </c>
      <c r="P541" s="58">
        <f t="shared" si="574"/>
        <v>76829.701193415633</v>
      </c>
      <c r="Q541" s="209"/>
      <c r="R541" s="209"/>
      <c r="S541" s="209"/>
      <c r="T541" s="209"/>
      <c r="U541" s="209"/>
      <c r="V541" s="209"/>
      <c r="W541" s="209"/>
      <c r="X541" s="209"/>
      <c r="Y541" s="209"/>
      <c r="Z541" s="209"/>
      <c r="AA541" s="209"/>
      <c r="AB541" s="209"/>
      <c r="AC541" s="209"/>
      <c r="AD541" s="209"/>
      <c r="AE541" s="209"/>
      <c r="AF541" s="209"/>
      <c r="AG541" s="209"/>
      <c r="AH541" s="209"/>
      <c r="AI541" s="209"/>
      <c r="AJ541" s="209"/>
      <c r="AK541" s="209"/>
      <c r="AL541" s="209"/>
      <c r="AM541" s="209"/>
      <c r="AN541" s="209"/>
      <c r="AO541" s="209"/>
      <c r="AP541" s="209"/>
      <c r="AQ541" s="209"/>
      <c r="AR541" s="209"/>
      <c r="AS541" s="209"/>
      <c r="AT541" s="209"/>
      <c r="AU541" s="209"/>
      <c r="AV541" s="209"/>
      <c r="AW541" s="209"/>
      <c r="AX541" s="209"/>
      <c r="AY541" s="209"/>
      <c r="AZ541" s="209"/>
      <c r="BA541" s="209"/>
      <c r="BB541" s="209"/>
      <c r="BC541" s="209"/>
      <c r="BD541" s="209"/>
      <c r="BE541" s="209"/>
      <c r="BF541" s="209"/>
      <c r="BG541" s="209"/>
      <c r="BH541" s="209"/>
      <c r="BI541" s="209"/>
      <c r="BJ541" s="209"/>
      <c r="BK541" s="209"/>
      <c r="BL541" s="209"/>
      <c r="BM541" s="209"/>
      <c r="BN541" s="209"/>
      <c r="BO541" s="209"/>
      <c r="BP541" s="209"/>
      <c r="BQ541" s="209"/>
      <c r="BR541" s="209"/>
      <c r="BS541" s="209"/>
      <c r="BT541" s="209"/>
      <c r="BU541" s="209"/>
      <c r="BV541" s="209"/>
      <c r="BW541" s="209"/>
      <c r="BX541" s="209"/>
      <c r="BY541" s="209"/>
      <c r="BZ541" s="209"/>
      <c r="CA541" s="209"/>
      <c r="CB541" s="209"/>
      <c r="CC541" s="209"/>
      <c r="CD541" s="209"/>
      <c r="CE541" s="209"/>
      <c r="CF541" s="209"/>
      <c r="CG541" s="209"/>
      <c r="CH541" s="209"/>
      <c r="CI541" s="209"/>
      <c r="CJ541" s="209"/>
      <c r="CK541" s="209"/>
      <c r="CL541" s="209"/>
      <c r="CM541" s="209"/>
      <c r="CN541" s="209"/>
      <c r="CO541" s="209"/>
      <c r="CP541" s="209"/>
      <c r="CQ541" s="209"/>
      <c r="CR541" s="209"/>
      <c r="CS541" s="209"/>
      <c r="CT541" s="209"/>
      <c r="CU541" s="209"/>
      <c r="CV541" s="209"/>
      <c r="CW541" s="209"/>
      <c r="CX541" s="209"/>
      <c r="CY541" s="209"/>
      <c r="CZ541" s="209"/>
      <c r="DA541" s="209"/>
      <c r="DB541" s="209"/>
      <c r="DC541" s="209"/>
      <c r="DD541" s="209"/>
      <c r="DE541" s="209"/>
      <c r="DF541" s="209"/>
      <c r="DG541" s="209"/>
      <c r="DH541" s="209"/>
      <c r="DI541" s="209"/>
      <c r="DJ541" s="209"/>
      <c r="DK541" s="209"/>
      <c r="DL541" s="209"/>
      <c r="DM541" s="209"/>
      <c r="DN541" s="209"/>
      <c r="DO541" s="209"/>
      <c r="DP541" s="209"/>
      <c r="DQ541" s="209"/>
      <c r="DR541" s="209"/>
      <c r="DS541" s="209"/>
      <c r="DT541" s="209"/>
      <c r="DU541" s="209"/>
      <c r="DV541" s="209"/>
      <c r="DW541" s="209"/>
      <c r="DX541" s="209"/>
      <c r="DY541" s="209"/>
      <c r="DZ541" s="209"/>
      <c r="EA541" s="209"/>
      <c r="EB541" s="209"/>
      <c r="EC541" s="209"/>
      <c r="ED541" s="209"/>
      <c r="EE541" s="209"/>
      <c r="EF541" s="209"/>
      <c r="EG541" s="209"/>
      <c r="EH541" s="209"/>
      <c r="EI541" s="209"/>
      <c r="EJ541" s="209"/>
      <c r="EK541" s="209"/>
      <c r="EL541" s="209"/>
      <c r="EM541" s="209"/>
      <c r="EN541" s="209"/>
      <c r="EO541" s="209"/>
      <c r="EP541" s="209"/>
      <c r="EQ541" s="209"/>
      <c r="ER541" s="209"/>
      <c r="ES541" s="209"/>
      <c r="ET541" s="209"/>
      <c r="EU541" s="209"/>
      <c r="EV541" s="209"/>
      <c r="EW541" s="209"/>
      <c r="EX541" s="209"/>
      <c r="EY541" s="209"/>
      <c r="EZ541" s="209"/>
      <c r="FA541" s="209"/>
      <c r="FB541" s="209"/>
      <c r="FC541" s="209"/>
      <c r="FD541" s="209"/>
      <c r="FE541" s="209"/>
      <c r="FF541" s="209"/>
      <c r="FG541" s="209"/>
      <c r="FH541" s="209"/>
      <c r="FI541" s="209"/>
      <c r="FJ541" s="209"/>
      <c r="FK541" s="209"/>
      <c r="FL541" s="209"/>
      <c r="FM541" s="209"/>
      <c r="FN541" s="209"/>
      <c r="FO541" s="209"/>
      <c r="FP541" s="209"/>
      <c r="FQ541" s="209"/>
      <c r="FR541" s="209"/>
      <c r="FS541" s="209"/>
      <c r="FT541" s="209"/>
      <c r="FU541" s="209"/>
      <c r="FV541" s="209"/>
      <c r="FW541" s="209"/>
      <c r="FX541" s="209"/>
      <c r="FY541" s="209"/>
      <c r="FZ541" s="209"/>
      <c r="GA541" s="209"/>
      <c r="GB541" s="209"/>
      <c r="GC541" s="209"/>
      <c r="GD541" s="209"/>
      <c r="GE541" s="209"/>
      <c r="GF541" s="209"/>
      <c r="GG541" s="209"/>
      <c r="GH541" s="209"/>
      <c r="GI541" s="209"/>
      <c r="GJ541" s="209"/>
      <c r="GK541" s="209"/>
      <c r="GL541" s="209"/>
      <c r="GM541" s="209"/>
      <c r="GN541" s="209"/>
      <c r="GO541" s="209"/>
      <c r="GP541" s="209"/>
      <c r="GQ541" s="209"/>
      <c r="GR541" s="209"/>
      <c r="GS541" s="209"/>
      <c r="GT541" s="209"/>
      <c r="GU541" s="209"/>
      <c r="GV541" s="209"/>
      <c r="GW541" s="209"/>
      <c r="GX541" s="209"/>
      <c r="GY541" s="209"/>
      <c r="GZ541" s="209"/>
      <c r="HA541" s="209"/>
      <c r="HB541" s="209"/>
      <c r="HC541" s="209"/>
      <c r="HD541" s="209"/>
      <c r="HE541" s="209"/>
      <c r="HF541" s="209"/>
      <c r="HG541" s="209"/>
      <c r="HH541" s="209"/>
      <c r="HI541" s="209"/>
      <c r="HJ541" s="209"/>
      <c r="HK541" s="209"/>
      <c r="HL541" s="209"/>
      <c r="HM541" s="209"/>
      <c r="HN541" s="209"/>
      <c r="HO541" s="209"/>
      <c r="HP541" s="209"/>
      <c r="HQ541" s="209"/>
      <c r="HR541" s="209"/>
    </row>
    <row r="542" spans="1:243" s="140" customFormat="1">
      <c r="A542" s="97" t="s">
        <v>2868</v>
      </c>
      <c r="B542" s="117" t="s">
        <v>1209</v>
      </c>
      <c r="C542" s="136" t="s">
        <v>29</v>
      </c>
      <c r="D542" s="60">
        <v>0</v>
      </c>
      <c r="E542" s="60">
        <v>0</v>
      </c>
      <c r="F542" s="60">
        <v>0</v>
      </c>
      <c r="G542" s="60">
        <v>0</v>
      </c>
      <c r="H542" s="60">
        <v>0</v>
      </c>
      <c r="I542" s="60">
        <v>0</v>
      </c>
      <c r="J542" s="60">
        <v>0</v>
      </c>
      <c r="K542" s="60">
        <f>SUM(H542:J542)/3</f>
        <v>0</v>
      </c>
      <c r="L542" s="60">
        <f t="shared" ref="L542" si="575">SUM(I542:K542)/3</f>
        <v>0</v>
      </c>
      <c r="M542" s="60">
        <f t="shared" ref="M542" si="576">SUM(J542:L542)/3</f>
        <v>0</v>
      </c>
      <c r="N542" s="60">
        <f t="shared" ref="N542" si="577">SUM(K542:M542)/3</f>
        <v>0</v>
      </c>
      <c r="O542" s="60">
        <f t="shared" ref="O542" si="578">SUM(L542:N542)/3</f>
        <v>0</v>
      </c>
      <c r="P542" s="58">
        <f>SUM(D542:O542)</f>
        <v>0</v>
      </c>
      <c r="HS542" s="138"/>
      <c r="HT542" s="138"/>
      <c r="HU542" s="138"/>
      <c r="HV542" s="138"/>
      <c r="HW542" s="138"/>
      <c r="HX542" s="138"/>
      <c r="HY542" s="138"/>
      <c r="HZ542" s="138"/>
      <c r="IA542" s="138"/>
      <c r="IB542" s="138"/>
      <c r="IC542" s="138"/>
      <c r="ID542" s="138"/>
      <c r="IE542" s="138"/>
      <c r="IF542" s="138"/>
      <c r="IG542" s="138"/>
      <c r="IH542" s="138"/>
      <c r="II542" s="138"/>
    </row>
    <row r="543" spans="1:243" s="140" customFormat="1">
      <c r="A543" s="97" t="s">
        <v>2869</v>
      </c>
      <c r="B543" s="117" t="s">
        <v>1211</v>
      </c>
      <c r="C543" s="136" t="s">
        <v>29</v>
      </c>
      <c r="D543" s="60">
        <v>177.73</v>
      </c>
      <c r="E543" s="60">
        <v>533.19000000000005</v>
      </c>
      <c r="F543" s="60">
        <v>1066.3800000000001</v>
      </c>
      <c r="G543" s="60">
        <v>0</v>
      </c>
      <c r="H543" s="60">
        <v>355.46</v>
      </c>
      <c r="I543" s="60">
        <v>0</v>
      </c>
      <c r="J543" s="60">
        <v>710.92</v>
      </c>
      <c r="K543" s="60">
        <f t="shared" ref="K543:K547" si="579">SUM(H543:J543)/3</f>
        <v>355.46</v>
      </c>
      <c r="L543" s="60">
        <f t="shared" ref="L543:L547" si="580">SUM(I543:K543)/3</f>
        <v>355.46</v>
      </c>
      <c r="M543" s="60">
        <f t="shared" ref="M543:M547" si="581">SUM(J543:L543)/3</f>
        <v>473.94666666666666</v>
      </c>
      <c r="N543" s="60">
        <f t="shared" ref="N543:N547" si="582">SUM(K543:M543)/3</f>
        <v>394.95555555555552</v>
      </c>
      <c r="O543" s="60">
        <f t="shared" ref="O543:O547" si="583">SUM(L543:N543)/3</f>
        <v>408.1207407407407</v>
      </c>
      <c r="P543" s="58">
        <f t="shared" ref="P543:P579" si="584">SUM(D543:O543)</f>
        <v>4831.6229629629634</v>
      </c>
      <c r="HS543" s="138"/>
      <c r="HT543" s="138"/>
      <c r="HU543" s="138"/>
      <c r="HV543" s="138"/>
      <c r="HW543" s="138"/>
      <c r="HX543" s="138"/>
      <c r="HY543" s="138"/>
      <c r="HZ543" s="138"/>
      <c r="IA543" s="138"/>
      <c r="IB543" s="138"/>
      <c r="IC543" s="138"/>
      <c r="ID543" s="138"/>
      <c r="IE543" s="138"/>
      <c r="IF543" s="138"/>
      <c r="IG543" s="138"/>
      <c r="IH543" s="138"/>
      <c r="II543" s="138"/>
    </row>
    <row r="544" spans="1:243" s="140" customFormat="1">
      <c r="A544" s="97" t="s">
        <v>2870</v>
      </c>
      <c r="B544" s="117" t="s">
        <v>1213</v>
      </c>
      <c r="C544" s="136" t="s">
        <v>29</v>
      </c>
      <c r="D544" s="60">
        <v>1655.1</v>
      </c>
      <c r="E544" s="60">
        <v>1128.3800000000001</v>
      </c>
      <c r="F544" s="60">
        <v>272.24</v>
      </c>
      <c r="G544" s="60">
        <v>0</v>
      </c>
      <c r="H544" s="60">
        <v>0</v>
      </c>
      <c r="I544" s="60">
        <v>485.32</v>
      </c>
      <c r="J544" s="60">
        <v>0</v>
      </c>
      <c r="K544" s="60">
        <f t="shared" si="579"/>
        <v>161.77333333333334</v>
      </c>
      <c r="L544" s="60">
        <f t="shared" si="580"/>
        <v>215.69777777777779</v>
      </c>
      <c r="M544" s="60">
        <f t="shared" si="581"/>
        <v>125.8237037037037</v>
      </c>
      <c r="N544" s="60">
        <f t="shared" si="582"/>
        <v>167.76493827160493</v>
      </c>
      <c r="O544" s="60">
        <f t="shared" si="583"/>
        <v>169.76213991769546</v>
      </c>
      <c r="P544" s="58">
        <f t="shared" si="584"/>
        <v>4381.8618930041157</v>
      </c>
      <c r="HS544" s="138"/>
      <c r="HT544" s="138"/>
      <c r="HU544" s="138"/>
      <c r="HV544" s="138"/>
      <c r="HW544" s="138"/>
      <c r="HX544" s="138"/>
      <c r="HY544" s="138"/>
      <c r="HZ544" s="138"/>
      <c r="IA544" s="138"/>
      <c r="IB544" s="138"/>
      <c r="IC544" s="138"/>
      <c r="ID544" s="138"/>
      <c r="IE544" s="138"/>
      <c r="IF544" s="138"/>
      <c r="IG544" s="138"/>
      <c r="IH544" s="138"/>
      <c r="II544" s="138"/>
    </row>
    <row r="545" spans="1:243" s="140" customFormat="1">
      <c r="A545" s="97" t="s">
        <v>2871</v>
      </c>
      <c r="B545" s="117" t="s">
        <v>1215</v>
      </c>
      <c r="C545" s="136" t="s">
        <v>29</v>
      </c>
      <c r="D545" s="60">
        <v>5061.7700000000004</v>
      </c>
      <c r="E545" s="60">
        <v>6678.94</v>
      </c>
      <c r="F545" s="60">
        <v>3523.8</v>
      </c>
      <c r="G545" s="60">
        <v>2132.7600000000002</v>
      </c>
      <c r="H545" s="60">
        <v>1777.3</v>
      </c>
      <c r="I545" s="60">
        <v>710.92</v>
      </c>
      <c r="J545" s="60">
        <v>882.01</v>
      </c>
      <c r="K545" s="60">
        <f t="shared" si="579"/>
        <v>1123.4099999999999</v>
      </c>
      <c r="L545" s="60">
        <f t="shared" si="580"/>
        <v>905.4466666666666</v>
      </c>
      <c r="M545" s="60">
        <f t="shared" si="581"/>
        <v>970.28888888888878</v>
      </c>
      <c r="N545" s="60">
        <f t="shared" si="582"/>
        <v>999.71518518518508</v>
      </c>
      <c r="O545" s="60">
        <f t="shared" si="583"/>
        <v>958.48358024691345</v>
      </c>
      <c r="P545" s="58">
        <f t="shared" si="584"/>
        <v>25724.844320987646</v>
      </c>
      <c r="HS545" s="138"/>
      <c r="HT545" s="138"/>
      <c r="HU545" s="138"/>
      <c r="HV545" s="138"/>
      <c r="HW545" s="138"/>
      <c r="HX545" s="138"/>
      <c r="HY545" s="138"/>
      <c r="HZ545" s="138"/>
      <c r="IA545" s="138"/>
      <c r="IB545" s="138"/>
      <c r="IC545" s="138"/>
      <c r="ID545" s="138"/>
      <c r="IE545" s="138"/>
      <c r="IF545" s="138"/>
      <c r="IG545" s="138"/>
      <c r="IH545" s="138"/>
      <c r="II545" s="138"/>
    </row>
    <row r="546" spans="1:243" s="140" customFormat="1">
      <c r="A546" s="97" t="s">
        <v>2872</v>
      </c>
      <c r="B546" s="117" t="s">
        <v>1219</v>
      </c>
      <c r="C546" s="136" t="s">
        <v>29</v>
      </c>
      <c r="D546" s="60">
        <v>5895.84</v>
      </c>
      <c r="E546" s="60">
        <v>259.99</v>
      </c>
      <c r="F546" s="60">
        <v>8708.77</v>
      </c>
      <c r="G546" s="60">
        <v>0</v>
      </c>
      <c r="H546" s="60">
        <v>0</v>
      </c>
      <c r="I546" s="60">
        <v>6430.44</v>
      </c>
      <c r="J546" s="60">
        <v>2843.68</v>
      </c>
      <c r="K546" s="60">
        <f t="shared" si="579"/>
        <v>3091.373333333333</v>
      </c>
      <c r="L546" s="60">
        <f t="shared" si="580"/>
        <v>4121.8311111111107</v>
      </c>
      <c r="M546" s="60">
        <f t="shared" si="581"/>
        <v>3352.2948148148148</v>
      </c>
      <c r="N546" s="60">
        <f t="shared" si="582"/>
        <v>3521.8330864197528</v>
      </c>
      <c r="O546" s="60">
        <f t="shared" si="583"/>
        <v>3665.3196707818929</v>
      </c>
      <c r="P546" s="58">
        <f t="shared" si="584"/>
        <v>41891.372016460911</v>
      </c>
      <c r="HS546" s="138"/>
      <c r="HT546" s="138"/>
      <c r="HU546" s="138"/>
      <c r="HV546" s="138"/>
      <c r="HW546" s="138"/>
      <c r="HX546" s="138"/>
      <c r="HY546" s="138"/>
      <c r="HZ546" s="138"/>
      <c r="IA546" s="138"/>
      <c r="IB546" s="138"/>
      <c r="IC546" s="138"/>
      <c r="ID546" s="138"/>
      <c r="IE546" s="138"/>
      <c r="IF546" s="138"/>
      <c r="IG546" s="138"/>
      <c r="IH546" s="138"/>
      <c r="II546" s="138"/>
    </row>
    <row r="547" spans="1:243" s="140" customFormat="1">
      <c r="A547" s="97" t="s">
        <v>2873</v>
      </c>
      <c r="B547" s="117" t="s">
        <v>2874</v>
      </c>
      <c r="C547" s="136" t="s">
        <v>29</v>
      </c>
      <c r="D547" s="60">
        <v>0</v>
      </c>
      <c r="E547" s="60">
        <v>0</v>
      </c>
      <c r="F547" s="60">
        <v>0</v>
      </c>
      <c r="G547" s="60">
        <v>0</v>
      </c>
      <c r="H547" s="60">
        <v>0</v>
      </c>
      <c r="I547" s="60">
        <v>0</v>
      </c>
      <c r="J547" s="60">
        <v>0</v>
      </c>
      <c r="K547" s="60">
        <f t="shared" si="579"/>
        <v>0</v>
      </c>
      <c r="L547" s="60">
        <f t="shared" si="580"/>
        <v>0</v>
      </c>
      <c r="M547" s="60">
        <f t="shared" si="581"/>
        <v>0</v>
      </c>
      <c r="N547" s="60">
        <f t="shared" si="582"/>
        <v>0</v>
      </c>
      <c r="O547" s="60">
        <f t="shared" si="583"/>
        <v>0</v>
      </c>
      <c r="P547" s="58">
        <f t="shared" si="584"/>
        <v>0</v>
      </c>
      <c r="HS547" s="138"/>
      <c r="HT547" s="138"/>
      <c r="HU547" s="138"/>
      <c r="HV547" s="138"/>
      <c r="HW547" s="138"/>
      <c r="HX547" s="138"/>
      <c r="HY547" s="138"/>
      <c r="HZ547" s="138"/>
      <c r="IA547" s="138"/>
      <c r="IB547" s="138"/>
      <c r="IC547" s="138"/>
      <c r="ID547" s="138"/>
      <c r="IE547" s="138"/>
      <c r="IF547" s="138"/>
      <c r="IG547" s="138"/>
      <c r="IH547" s="138"/>
      <c r="II547" s="138"/>
    </row>
    <row r="548" spans="1:243" s="193" customFormat="1" ht="11.25">
      <c r="A548" s="99" t="s">
        <v>2875</v>
      </c>
      <c r="B548" s="116" t="s">
        <v>2876</v>
      </c>
      <c r="C548" s="136"/>
      <c r="D548" s="58">
        <f>D549</f>
        <v>0</v>
      </c>
      <c r="E548" s="58">
        <f>E549</f>
        <v>0</v>
      </c>
      <c r="F548" s="58">
        <v>0</v>
      </c>
      <c r="G548" s="58">
        <v>0</v>
      </c>
      <c r="H548" s="58">
        <v>0</v>
      </c>
      <c r="I548" s="58">
        <v>0</v>
      </c>
      <c r="J548" s="58">
        <v>0</v>
      </c>
      <c r="K548" s="58"/>
      <c r="L548" s="58"/>
      <c r="M548" s="58"/>
      <c r="N548" s="58"/>
      <c r="O548" s="58"/>
      <c r="P548" s="58">
        <f t="shared" ref="P548" si="585">P549</f>
        <v>0</v>
      </c>
      <c r="Q548" s="209"/>
      <c r="R548" s="209"/>
      <c r="S548" s="209"/>
      <c r="T548" s="209"/>
      <c r="U548" s="209"/>
      <c r="V548" s="209"/>
      <c r="W548" s="209"/>
      <c r="X548" s="209"/>
      <c r="Y548" s="209"/>
      <c r="Z548" s="209"/>
      <c r="AA548" s="209"/>
      <c r="AB548" s="209"/>
      <c r="AC548" s="209"/>
      <c r="AD548" s="209"/>
      <c r="AE548" s="209"/>
      <c r="AF548" s="209"/>
      <c r="AG548" s="209"/>
      <c r="AH548" s="209"/>
      <c r="AI548" s="209"/>
      <c r="AJ548" s="209"/>
      <c r="AK548" s="209"/>
      <c r="AL548" s="209"/>
      <c r="AM548" s="209"/>
      <c r="AN548" s="209"/>
      <c r="AO548" s="209"/>
      <c r="AP548" s="209"/>
      <c r="AQ548" s="209"/>
      <c r="AR548" s="209"/>
      <c r="AS548" s="209"/>
      <c r="AT548" s="209"/>
      <c r="AU548" s="209"/>
      <c r="AV548" s="209"/>
      <c r="AW548" s="209"/>
      <c r="AX548" s="209"/>
      <c r="AY548" s="209"/>
      <c r="AZ548" s="209"/>
      <c r="BA548" s="209"/>
      <c r="BB548" s="209"/>
      <c r="BC548" s="209"/>
      <c r="BD548" s="209"/>
      <c r="BE548" s="209"/>
      <c r="BF548" s="209"/>
      <c r="BG548" s="209"/>
      <c r="BH548" s="209"/>
      <c r="BI548" s="209"/>
      <c r="BJ548" s="209"/>
      <c r="BK548" s="209"/>
      <c r="BL548" s="209"/>
      <c r="BM548" s="209"/>
      <c r="BN548" s="209"/>
      <c r="BO548" s="209"/>
      <c r="BP548" s="209"/>
      <c r="BQ548" s="209"/>
      <c r="BR548" s="209"/>
      <c r="BS548" s="209"/>
      <c r="BT548" s="209"/>
      <c r="BU548" s="209"/>
      <c r="BV548" s="209"/>
      <c r="BW548" s="209"/>
      <c r="BX548" s="209"/>
      <c r="BY548" s="209"/>
      <c r="BZ548" s="209"/>
      <c r="CA548" s="209"/>
      <c r="CB548" s="209"/>
      <c r="CC548" s="209"/>
      <c r="CD548" s="209"/>
      <c r="CE548" s="209"/>
      <c r="CF548" s="209"/>
      <c r="CG548" s="209"/>
      <c r="CH548" s="209"/>
      <c r="CI548" s="209"/>
      <c r="CJ548" s="209"/>
      <c r="CK548" s="209"/>
      <c r="CL548" s="209"/>
      <c r="CM548" s="209"/>
      <c r="CN548" s="209"/>
      <c r="CO548" s="209"/>
      <c r="CP548" s="209"/>
      <c r="CQ548" s="209"/>
      <c r="CR548" s="209"/>
      <c r="CS548" s="209"/>
      <c r="CT548" s="209"/>
      <c r="CU548" s="209"/>
      <c r="CV548" s="209"/>
      <c r="CW548" s="209"/>
      <c r="CX548" s="209"/>
      <c r="CY548" s="209"/>
      <c r="CZ548" s="209"/>
      <c r="DA548" s="209"/>
      <c r="DB548" s="209"/>
      <c r="DC548" s="209"/>
      <c r="DD548" s="209"/>
      <c r="DE548" s="209"/>
      <c r="DF548" s="209"/>
      <c r="DG548" s="209"/>
      <c r="DH548" s="209"/>
      <c r="DI548" s="209"/>
      <c r="DJ548" s="209"/>
      <c r="DK548" s="209"/>
      <c r="DL548" s="209"/>
      <c r="DM548" s="209"/>
      <c r="DN548" s="209"/>
      <c r="DO548" s="209"/>
      <c r="DP548" s="209"/>
      <c r="DQ548" s="209"/>
      <c r="DR548" s="209"/>
      <c r="DS548" s="209"/>
      <c r="DT548" s="209"/>
      <c r="DU548" s="209"/>
      <c r="DV548" s="209"/>
      <c r="DW548" s="209"/>
      <c r="DX548" s="209"/>
      <c r="DY548" s="209"/>
      <c r="DZ548" s="209"/>
      <c r="EA548" s="209"/>
      <c r="EB548" s="209"/>
      <c r="EC548" s="209"/>
      <c r="ED548" s="209"/>
      <c r="EE548" s="209"/>
      <c r="EF548" s="209"/>
      <c r="EG548" s="209"/>
      <c r="EH548" s="209"/>
      <c r="EI548" s="209"/>
      <c r="EJ548" s="209"/>
      <c r="EK548" s="209"/>
      <c r="EL548" s="209"/>
      <c r="EM548" s="209"/>
      <c r="EN548" s="209"/>
      <c r="EO548" s="209"/>
      <c r="EP548" s="209"/>
      <c r="EQ548" s="209"/>
      <c r="ER548" s="209"/>
      <c r="ES548" s="209"/>
      <c r="ET548" s="209"/>
      <c r="EU548" s="209"/>
      <c r="EV548" s="209"/>
      <c r="EW548" s="209"/>
      <c r="EX548" s="209"/>
      <c r="EY548" s="209"/>
      <c r="EZ548" s="209"/>
      <c r="FA548" s="209"/>
      <c r="FB548" s="209"/>
      <c r="FC548" s="209"/>
      <c r="FD548" s="209"/>
      <c r="FE548" s="209"/>
      <c r="FF548" s="209"/>
      <c r="FG548" s="209"/>
      <c r="FH548" s="209"/>
      <c r="FI548" s="209"/>
      <c r="FJ548" s="209"/>
      <c r="FK548" s="209"/>
      <c r="FL548" s="209"/>
      <c r="FM548" s="209"/>
      <c r="FN548" s="209"/>
      <c r="FO548" s="209"/>
      <c r="FP548" s="209"/>
      <c r="FQ548" s="209"/>
      <c r="FR548" s="209"/>
      <c r="FS548" s="209"/>
      <c r="FT548" s="209"/>
      <c r="FU548" s="209"/>
      <c r="FV548" s="209"/>
      <c r="FW548" s="209"/>
      <c r="FX548" s="209"/>
      <c r="FY548" s="209"/>
      <c r="FZ548" s="209"/>
      <c r="GA548" s="209"/>
      <c r="GB548" s="209"/>
      <c r="GC548" s="209"/>
      <c r="GD548" s="209"/>
      <c r="GE548" s="209"/>
      <c r="GF548" s="209"/>
      <c r="GG548" s="209"/>
      <c r="GH548" s="209"/>
      <c r="GI548" s="209"/>
      <c r="GJ548" s="209"/>
      <c r="GK548" s="209"/>
      <c r="GL548" s="209"/>
      <c r="GM548" s="209"/>
      <c r="GN548" s="209"/>
      <c r="GO548" s="209"/>
      <c r="GP548" s="209"/>
      <c r="GQ548" s="209"/>
      <c r="GR548" s="209"/>
      <c r="GS548" s="209"/>
      <c r="GT548" s="209"/>
      <c r="GU548" s="209"/>
      <c r="GV548" s="209"/>
      <c r="GW548" s="209"/>
      <c r="GX548" s="209"/>
      <c r="GY548" s="209"/>
      <c r="GZ548" s="209"/>
      <c r="HA548" s="209"/>
      <c r="HB548" s="209"/>
      <c r="HC548" s="209"/>
      <c r="HD548" s="209"/>
      <c r="HE548" s="209"/>
      <c r="HF548" s="209"/>
      <c r="HG548" s="209"/>
      <c r="HH548" s="209"/>
      <c r="HI548" s="209"/>
      <c r="HJ548" s="209"/>
      <c r="HK548" s="209"/>
      <c r="HL548" s="209"/>
      <c r="HM548" s="209"/>
      <c r="HN548" s="209"/>
      <c r="HO548" s="209"/>
      <c r="HP548" s="209"/>
      <c r="HQ548" s="209"/>
      <c r="HR548" s="209"/>
    </row>
    <row r="549" spans="1:243" s="140" customFormat="1">
      <c r="A549" s="97" t="s">
        <v>2877</v>
      </c>
      <c r="B549" s="117" t="s">
        <v>2878</v>
      </c>
      <c r="C549" s="136" t="s">
        <v>123</v>
      </c>
      <c r="D549" s="60">
        <v>0</v>
      </c>
      <c r="E549" s="60"/>
      <c r="F549" s="60"/>
      <c r="G549" s="60"/>
      <c r="H549" s="60"/>
      <c r="I549" s="60">
        <v>0</v>
      </c>
      <c r="J549" s="60">
        <v>0</v>
      </c>
      <c r="K549" s="60"/>
      <c r="L549" s="60"/>
      <c r="M549" s="60"/>
      <c r="N549" s="60"/>
      <c r="O549" s="60"/>
      <c r="P549" s="58">
        <f t="shared" si="584"/>
        <v>0</v>
      </c>
      <c r="HS549" s="138"/>
      <c r="HT549" s="138"/>
      <c r="HU549" s="138"/>
      <c r="HV549" s="138"/>
      <c r="HW549" s="138"/>
      <c r="HX549" s="138"/>
      <c r="HY549" s="138"/>
      <c r="HZ549" s="138"/>
      <c r="IA549" s="138"/>
      <c r="IB549" s="138"/>
      <c r="IC549" s="138"/>
      <c r="ID549" s="138"/>
      <c r="IE549" s="138"/>
      <c r="IF549" s="138"/>
      <c r="IG549" s="138"/>
      <c r="IH549" s="138"/>
      <c r="II549" s="138"/>
    </row>
    <row r="550" spans="1:243" s="140" customFormat="1" ht="18.75" customHeight="1">
      <c r="A550" s="99" t="s">
        <v>2879</v>
      </c>
      <c r="B550" s="116" t="s">
        <v>2880</v>
      </c>
      <c r="C550" s="136"/>
      <c r="D550" s="58">
        <f>SUM(D551:D553)</f>
        <v>1937.8600000000001</v>
      </c>
      <c r="E550" s="58">
        <f>SUM(E551:E553)</f>
        <v>426.75</v>
      </c>
      <c r="F550" s="58">
        <f>SUM(F551:F553)</f>
        <v>1667.6799999999998</v>
      </c>
      <c r="G550" s="58">
        <f>SUM(G551:G553)</f>
        <v>34.409999999999997</v>
      </c>
      <c r="H550" s="58">
        <f>SUM(H551:H553)</f>
        <v>132.71</v>
      </c>
      <c r="I550" s="58">
        <f t="shared" ref="I550:O550" si="586">SUM(I551:I553)</f>
        <v>840.1</v>
      </c>
      <c r="J550" s="58">
        <f t="shared" si="586"/>
        <v>365.65000000000003</v>
      </c>
      <c r="K550" s="58">
        <f t="shared" si="586"/>
        <v>245.12333333333333</v>
      </c>
      <c r="L550" s="58">
        <f t="shared" si="586"/>
        <v>282.59444444444443</v>
      </c>
      <c r="M550" s="58">
        <f t="shared" si="586"/>
        <v>297.78925925925932</v>
      </c>
      <c r="N550" s="58">
        <f t="shared" si="586"/>
        <v>275.16901234567905</v>
      </c>
      <c r="O550" s="58">
        <f t="shared" si="586"/>
        <v>285.1842386831276</v>
      </c>
      <c r="P550" s="58">
        <f t="shared" ref="P550" si="587">SUM(P551:P553)</f>
        <v>6791.0202880658435</v>
      </c>
      <c r="HS550" s="138"/>
      <c r="HT550" s="138"/>
      <c r="HU550" s="138"/>
      <c r="HV550" s="138"/>
      <c r="HW550" s="138"/>
      <c r="HX550" s="138"/>
      <c r="HY550" s="138"/>
      <c r="HZ550" s="138"/>
      <c r="IA550" s="138"/>
      <c r="IB550" s="138"/>
      <c r="IC550" s="138"/>
      <c r="ID550" s="138"/>
      <c r="IE550" s="138"/>
      <c r="IF550" s="138"/>
      <c r="IG550" s="138"/>
      <c r="IH550" s="138"/>
      <c r="II550" s="138"/>
    </row>
    <row r="551" spans="1:243" s="140" customFormat="1" ht="13.5" customHeight="1">
      <c r="A551" s="97" t="s">
        <v>2881</v>
      </c>
      <c r="B551" s="117" t="s">
        <v>2882</v>
      </c>
      <c r="C551" s="136" t="s">
        <v>123</v>
      </c>
      <c r="D551" s="60">
        <v>364.38</v>
      </c>
      <c r="E551" s="60">
        <v>0</v>
      </c>
      <c r="F551" s="60">
        <v>168.1</v>
      </c>
      <c r="G551" s="60">
        <v>0</v>
      </c>
      <c r="H551" s="60">
        <v>0</v>
      </c>
      <c r="I551" s="60">
        <v>603.09</v>
      </c>
      <c r="J551" s="60">
        <v>0</v>
      </c>
      <c r="K551" s="60"/>
      <c r="L551" s="60"/>
      <c r="M551" s="60"/>
      <c r="N551" s="60"/>
      <c r="O551" s="60"/>
      <c r="P551" s="58">
        <f t="shared" si="584"/>
        <v>1135.5700000000002</v>
      </c>
      <c r="HS551" s="138"/>
      <c r="HT551" s="138"/>
      <c r="HU551" s="138"/>
      <c r="HV551" s="138"/>
      <c r="HW551" s="138"/>
      <c r="HX551" s="138"/>
      <c r="HY551" s="138"/>
      <c r="HZ551" s="138"/>
      <c r="IA551" s="138"/>
      <c r="IB551" s="138"/>
      <c r="IC551" s="138"/>
      <c r="ID551" s="138"/>
      <c r="IE551" s="138"/>
      <c r="IF551" s="138"/>
      <c r="IG551" s="138"/>
      <c r="IH551" s="138"/>
      <c r="II551" s="138"/>
    </row>
    <row r="552" spans="1:243" s="140" customFormat="1" ht="13.5" customHeight="1">
      <c r="A552" s="97" t="s">
        <v>2883</v>
      </c>
      <c r="B552" s="117" t="s">
        <v>2884</v>
      </c>
      <c r="C552" s="136" t="s">
        <v>581</v>
      </c>
      <c r="D552" s="58">
        <v>0</v>
      </c>
      <c r="E552" s="58">
        <v>0</v>
      </c>
      <c r="F552" s="58"/>
      <c r="G552" s="58">
        <v>0</v>
      </c>
      <c r="H552" s="58"/>
      <c r="I552" s="58">
        <v>0</v>
      </c>
      <c r="J552" s="58">
        <v>0</v>
      </c>
      <c r="K552" s="58"/>
      <c r="L552" s="58"/>
      <c r="M552" s="58"/>
      <c r="N552" s="58"/>
      <c r="O552" s="58"/>
      <c r="P552" s="58">
        <f t="shared" si="584"/>
        <v>0</v>
      </c>
      <c r="HS552" s="138"/>
      <c r="HT552" s="138"/>
      <c r="HU552" s="138"/>
      <c r="HV552" s="138"/>
      <c r="HW552" s="138"/>
      <c r="HX552" s="138"/>
      <c r="HY552" s="138"/>
      <c r="HZ552" s="138"/>
      <c r="IA552" s="138"/>
      <c r="IB552" s="138"/>
      <c r="IC552" s="138"/>
      <c r="ID552" s="138"/>
      <c r="IE552" s="138"/>
      <c r="IF552" s="138"/>
      <c r="IG552" s="138"/>
      <c r="IH552" s="138"/>
      <c r="II552" s="138"/>
    </row>
    <row r="553" spans="1:243" s="140" customFormat="1" ht="13.5" customHeight="1">
      <c r="A553" s="97" t="s">
        <v>2885</v>
      </c>
      <c r="B553" s="117" t="s">
        <v>2886</v>
      </c>
      <c r="C553" s="136"/>
      <c r="D553" s="58">
        <f>SUM(D554:D558)</f>
        <v>1573.48</v>
      </c>
      <c r="E553" s="58">
        <f>SUM(E554:E558)</f>
        <v>426.75</v>
      </c>
      <c r="F553" s="58">
        <f>SUM(F554:F558)</f>
        <v>1499.58</v>
      </c>
      <c r="G553" s="58">
        <f>SUM(G554:G558)</f>
        <v>34.409999999999997</v>
      </c>
      <c r="H553" s="58">
        <f>SUM(H554:H558)</f>
        <v>132.71</v>
      </c>
      <c r="I553" s="58">
        <f t="shared" ref="I553:O553" si="588">SUM(I554:I558)</f>
        <v>237.01000000000002</v>
      </c>
      <c r="J553" s="58">
        <f t="shared" si="588"/>
        <v>365.65000000000003</v>
      </c>
      <c r="K553" s="58">
        <f t="shared" si="588"/>
        <v>245.12333333333333</v>
      </c>
      <c r="L553" s="58">
        <f t="shared" si="588"/>
        <v>282.59444444444443</v>
      </c>
      <c r="M553" s="58">
        <f t="shared" si="588"/>
        <v>297.78925925925932</v>
      </c>
      <c r="N553" s="58">
        <f t="shared" si="588"/>
        <v>275.16901234567905</v>
      </c>
      <c r="O553" s="58">
        <f t="shared" si="588"/>
        <v>285.1842386831276</v>
      </c>
      <c r="P553" s="58">
        <f t="shared" ref="P553" si="589">SUM(P554:P559)</f>
        <v>5655.4502880658438</v>
      </c>
      <c r="HS553" s="138"/>
      <c r="HT553" s="138"/>
      <c r="HU553" s="138"/>
      <c r="HV553" s="138"/>
      <c r="HW553" s="138"/>
      <c r="HX553" s="138"/>
      <c r="HY553" s="138"/>
      <c r="HZ553" s="138"/>
      <c r="IA553" s="138"/>
      <c r="IB553" s="138"/>
      <c r="IC553" s="138"/>
      <c r="ID553" s="138"/>
      <c r="IE553" s="138"/>
      <c r="IF553" s="138"/>
      <c r="IG553" s="138"/>
      <c r="IH553" s="138"/>
      <c r="II553" s="138"/>
    </row>
    <row r="554" spans="1:243" s="140" customFormat="1" ht="13.5" customHeight="1">
      <c r="A554" s="97" t="s">
        <v>2887</v>
      </c>
      <c r="B554" s="117" t="s">
        <v>1209</v>
      </c>
      <c r="C554" s="136" t="s">
        <v>29</v>
      </c>
      <c r="D554" s="60">
        <v>0</v>
      </c>
      <c r="E554" s="60">
        <v>0</v>
      </c>
      <c r="F554" s="60">
        <v>0</v>
      </c>
      <c r="G554" s="60">
        <v>0</v>
      </c>
      <c r="H554" s="60">
        <v>0</v>
      </c>
      <c r="I554" s="60">
        <v>0</v>
      </c>
      <c r="J554" s="60">
        <v>0</v>
      </c>
      <c r="K554" s="60">
        <f>SUM(H554:J554)/3</f>
        <v>0</v>
      </c>
      <c r="L554" s="60">
        <f t="shared" ref="L554:L559" si="590">SUM(I554:K554)/3</f>
        <v>0</v>
      </c>
      <c r="M554" s="60">
        <f t="shared" ref="M554:M559" si="591">SUM(J554:L554)/3</f>
        <v>0</v>
      </c>
      <c r="N554" s="60">
        <f t="shared" ref="N554:N559" si="592">SUM(K554:M554)/3</f>
        <v>0</v>
      </c>
      <c r="O554" s="60">
        <f t="shared" ref="O554:O559" si="593">SUM(L554:N554)/3</f>
        <v>0</v>
      </c>
      <c r="P554" s="58">
        <f t="shared" si="584"/>
        <v>0</v>
      </c>
      <c r="HS554" s="138"/>
      <c r="HT554" s="138"/>
      <c r="HU554" s="138"/>
      <c r="HV554" s="138"/>
      <c r="HW554" s="138"/>
      <c r="HX554" s="138"/>
      <c r="HY554" s="138"/>
      <c r="HZ554" s="138"/>
      <c r="IA554" s="138"/>
      <c r="IB554" s="138"/>
      <c r="IC554" s="138"/>
      <c r="ID554" s="138"/>
      <c r="IE554" s="138"/>
      <c r="IF554" s="138"/>
      <c r="IG554" s="138"/>
      <c r="IH554" s="138"/>
      <c r="II554" s="138"/>
    </row>
    <row r="555" spans="1:243" s="140" customFormat="1" ht="13.5" customHeight="1">
      <c r="A555" s="97" t="s">
        <v>2888</v>
      </c>
      <c r="B555" s="117" t="s">
        <v>1211</v>
      </c>
      <c r="C555" s="136" t="s">
        <v>29</v>
      </c>
      <c r="D555" s="60">
        <v>0</v>
      </c>
      <c r="E555" s="60">
        <v>0</v>
      </c>
      <c r="F555" s="60">
        <v>0</v>
      </c>
      <c r="G555" s="60">
        <v>0</v>
      </c>
      <c r="H555" s="60">
        <v>0</v>
      </c>
      <c r="I555" s="60">
        <v>0</v>
      </c>
      <c r="J555" s="60">
        <v>0</v>
      </c>
      <c r="K555" s="60">
        <f t="shared" ref="K555:K561" si="594">SUM(H555:J555)/3</f>
        <v>0</v>
      </c>
      <c r="L555" s="60">
        <f t="shared" si="590"/>
        <v>0</v>
      </c>
      <c r="M555" s="60">
        <f t="shared" si="591"/>
        <v>0</v>
      </c>
      <c r="N555" s="60">
        <f t="shared" si="592"/>
        <v>0</v>
      </c>
      <c r="O555" s="60">
        <f t="shared" si="593"/>
        <v>0</v>
      </c>
      <c r="P555" s="58">
        <f t="shared" si="584"/>
        <v>0</v>
      </c>
      <c r="HS555" s="138"/>
      <c r="HT555" s="138"/>
      <c r="HU555" s="138"/>
      <c r="HV555" s="138"/>
      <c r="HW555" s="138"/>
      <c r="HX555" s="138"/>
      <c r="HY555" s="138"/>
      <c r="HZ555" s="138"/>
      <c r="IA555" s="138"/>
      <c r="IB555" s="138"/>
      <c r="IC555" s="138"/>
      <c r="ID555" s="138"/>
      <c r="IE555" s="138"/>
      <c r="IF555" s="138"/>
      <c r="IG555" s="138"/>
      <c r="IH555" s="138"/>
      <c r="II555" s="138"/>
    </row>
    <row r="556" spans="1:243" s="140" customFormat="1" ht="13.5" customHeight="1">
      <c r="A556" s="97" t="s">
        <v>2889</v>
      </c>
      <c r="B556" s="117" t="s">
        <v>1213</v>
      </c>
      <c r="C556" s="136" t="s">
        <v>29</v>
      </c>
      <c r="D556" s="60">
        <v>72.47</v>
      </c>
      <c r="E556" s="60">
        <v>50.73</v>
      </c>
      <c r="F556" s="60">
        <v>0</v>
      </c>
      <c r="G556" s="60">
        <v>0</v>
      </c>
      <c r="H556" s="60">
        <v>0</v>
      </c>
      <c r="I556" s="60">
        <v>15.72</v>
      </c>
      <c r="J556" s="60">
        <v>0</v>
      </c>
      <c r="K556" s="60">
        <f t="shared" si="594"/>
        <v>5.24</v>
      </c>
      <c r="L556" s="60">
        <f t="shared" si="590"/>
        <v>6.9866666666666672</v>
      </c>
      <c r="M556" s="60">
        <f t="shared" si="591"/>
        <v>4.0755555555555558</v>
      </c>
      <c r="N556" s="60">
        <f t="shared" si="592"/>
        <v>5.4340740740740747</v>
      </c>
      <c r="O556" s="60">
        <f t="shared" si="593"/>
        <v>5.4987654320987653</v>
      </c>
      <c r="P556" s="58">
        <f t="shared" si="584"/>
        <v>166.15506172839505</v>
      </c>
      <c r="HS556" s="138"/>
      <c r="HT556" s="138"/>
      <c r="HU556" s="138"/>
      <c r="HV556" s="138"/>
      <c r="HW556" s="138"/>
      <c r="HX556" s="138"/>
      <c r="HY556" s="138"/>
      <c r="HZ556" s="138"/>
      <c r="IA556" s="138"/>
      <c r="IB556" s="138"/>
      <c r="IC556" s="138"/>
      <c r="ID556" s="138"/>
      <c r="IE556" s="138"/>
      <c r="IF556" s="138"/>
      <c r="IG556" s="138"/>
      <c r="IH556" s="138"/>
      <c r="II556" s="138"/>
    </row>
    <row r="557" spans="1:243" s="140" customFormat="1" ht="13.5" customHeight="1">
      <c r="A557" s="97" t="s">
        <v>2890</v>
      </c>
      <c r="B557" s="117" t="s">
        <v>1215</v>
      </c>
      <c r="C557" s="136" t="s">
        <v>29</v>
      </c>
      <c r="D557" s="60">
        <v>203.83</v>
      </c>
      <c r="E557" s="60">
        <v>369.26</v>
      </c>
      <c r="F557" s="60">
        <v>191.5</v>
      </c>
      <c r="G557" s="60">
        <v>34.409999999999997</v>
      </c>
      <c r="H557" s="60">
        <v>132.71</v>
      </c>
      <c r="I557" s="60">
        <v>117.29</v>
      </c>
      <c r="J557" s="60">
        <v>74.17</v>
      </c>
      <c r="K557" s="60">
        <f t="shared" si="594"/>
        <v>108.05666666666667</v>
      </c>
      <c r="L557" s="60">
        <f t="shared" si="590"/>
        <v>99.838888888888889</v>
      </c>
      <c r="M557" s="60">
        <f t="shared" si="591"/>
        <v>94.021851851851864</v>
      </c>
      <c r="N557" s="60">
        <f t="shared" si="592"/>
        <v>100.63913580246914</v>
      </c>
      <c r="O557" s="60">
        <f t="shared" si="593"/>
        <v>98.166625514403293</v>
      </c>
      <c r="P557" s="58">
        <f t="shared" si="584"/>
        <v>1623.8931687242798</v>
      </c>
      <c r="HS557" s="138"/>
      <c r="HT557" s="138"/>
      <c r="HU557" s="138"/>
      <c r="HV557" s="138"/>
      <c r="HW557" s="138"/>
      <c r="HX557" s="138"/>
      <c r="HY557" s="138"/>
      <c r="HZ557" s="138"/>
      <c r="IA557" s="138"/>
      <c r="IB557" s="138"/>
      <c r="IC557" s="138"/>
      <c r="ID557" s="138"/>
      <c r="IE557" s="138"/>
      <c r="IF557" s="138"/>
      <c r="IG557" s="138"/>
      <c r="IH557" s="138"/>
      <c r="II557" s="138"/>
    </row>
    <row r="558" spans="1:243" s="140" customFormat="1" ht="13.5" customHeight="1">
      <c r="A558" s="97" t="s">
        <v>2891</v>
      </c>
      <c r="B558" s="117" t="s">
        <v>1219</v>
      </c>
      <c r="C558" s="136" t="s">
        <v>29</v>
      </c>
      <c r="D558" s="60">
        <v>1297.18</v>
      </c>
      <c r="E558" s="60">
        <v>6.76</v>
      </c>
      <c r="F558" s="60">
        <v>1308.08</v>
      </c>
      <c r="G558" s="60">
        <v>0</v>
      </c>
      <c r="H558" s="60">
        <v>0</v>
      </c>
      <c r="I558" s="60">
        <v>104</v>
      </c>
      <c r="J558" s="60">
        <v>291.48</v>
      </c>
      <c r="K558" s="60">
        <f t="shared" si="594"/>
        <v>131.82666666666668</v>
      </c>
      <c r="L558" s="60">
        <f t="shared" si="590"/>
        <v>175.76888888888891</v>
      </c>
      <c r="M558" s="60">
        <f t="shared" si="591"/>
        <v>199.69185185185188</v>
      </c>
      <c r="N558" s="60">
        <f t="shared" si="592"/>
        <v>169.09580246913583</v>
      </c>
      <c r="O558" s="60">
        <f t="shared" si="593"/>
        <v>181.51884773662553</v>
      </c>
      <c r="P558" s="58">
        <f t="shared" si="584"/>
        <v>3865.4020576131688</v>
      </c>
      <c r="HS558" s="138"/>
      <c r="HT558" s="138"/>
      <c r="HU558" s="138"/>
      <c r="HV558" s="138"/>
      <c r="HW558" s="138"/>
      <c r="HX558" s="138"/>
      <c r="HY558" s="138"/>
      <c r="HZ558" s="138"/>
      <c r="IA558" s="138"/>
      <c r="IB558" s="138"/>
      <c r="IC558" s="138"/>
      <c r="ID558" s="138"/>
      <c r="IE558" s="138"/>
      <c r="IF558" s="138"/>
      <c r="IG558" s="138"/>
      <c r="IH558" s="138"/>
      <c r="II558" s="138"/>
    </row>
    <row r="559" spans="1:243" s="140" customFormat="1" ht="13.5" customHeight="1">
      <c r="A559" s="97" t="s">
        <v>3438</v>
      </c>
      <c r="B559" s="117" t="s">
        <v>2874</v>
      </c>
      <c r="C559" s="136" t="s">
        <v>29</v>
      </c>
      <c r="D559" s="60"/>
      <c r="E559" s="60">
        <v>0</v>
      </c>
      <c r="F559" s="60">
        <v>0</v>
      </c>
      <c r="G559" s="60">
        <v>0</v>
      </c>
      <c r="H559" s="60">
        <v>0</v>
      </c>
      <c r="I559" s="60">
        <v>0</v>
      </c>
      <c r="J559" s="60">
        <v>0</v>
      </c>
      <c r="K559" s="60">
        <f t="shared" si="594"/>
        <v>0</v>
      </c>
      <c r="L559" s="60">
        <f t="shared" si="590"/>
        <v>0</v>
      </c>
      <c r="M559" s="60">
        <f t="shared" si="591"/>
        <v>0</v>
      </c>
      <c r="N559" s="60">
        <f t="shared" si="592"/>
        <v>0</v>
      </c>
      <c r="O559" s="60">
        <f t="shared" si="593"/>
        <v>0</v>
      </c>
      <c r="P559" s="58">
        <f t="shared" si="584"/>
        <v>0</v>
      </c>
      <c r="HS559" s="138"/>
      <c r="HT559" s="138"/>
      <c r="HU559" s="138"/>
      <c r="HV559" s="138"/>
      <c r="HW559" s="138"/>
      <c r="HX559" s="138"/>
      <c r="HY559" s="138"/>
      <c r="HZ559" s="138"/>
      <c r="IA559" s="138"/>
      <c r="IB559" s="138"/>
      <c r="IC559" s="138"/>
      <c r="ID559" s="138"/>
      <c r="IE559" s="138"/>
      <c r="IF559" s="138"/>
      <c r="IG559" s="138"/>
      <c r="IH559" s="138"/>
      <c r="II559" s="138"/>
    </row>
    <row r="560" spans="1:243" s="140" customFormat="1" ht="14.25" customHeight="1">
      <c r="A560" s="99" t="s">
        <v>2892</v>
      </c>
      <c r="B560" s="116" t="s">
        <v>2893</v>
      </c>
      <c r="C560" s="136"/>
      <c r="D560" s="58">
        <f>SUM(D561:D563)</f>
        <v>27868.05</v>
      </c>
      <c r="E560" s="58">
        <f>SUM(E561:E563)</f>
        <v>35088.259999999995</v>
      </c>
      <c r="F560" s="58">
        <f>SUM(F561:F563)</f>
        <v>29180.409999999996</v>
      </c>
      <c r="G560" s="58">
        <f>SUM(G561:G563)</f>
        <v>16595.870000000003</v>
      </c>
      <c r="H560" s="58">
        <f>SUM(H561:H563)</f>
        <v>27175.479999999996</v>
      </c>
      <c r="I560" s="58">
        <f t="shared" ref="I560:P560" si="595">SUM(I561:I563)</f>
        <v>13806.440000000002</v>
      </c>
      <c r="J560" s="58">
        <f t="shared" si="595"/>
        <v>15760.67</v>
      </c>
      <c r="K560" s="58">
        <f t="shared" si="595"/>
        <v>18914.196666666667</v>
      </c>
      <c r="L560" s="58">
        <f t="shared" si="595"/>
        <v>16160.435555555556</v>
      </c>
      <c r="M560" s="58">
        <f t="shared" si="595"/>
        <v>16945.100740740741</v>
      </c>
      <c r="N560" s="58">
        <f t="shared" si="595"/>
        <v>17339.910987654319</v>
      </c>
      <c r="O560" s="58">
        <f t="shared" si="595"/>
        <v>16815.149094650205</v>
      </c>
      <c r="P560" s="58">
        <f t="shared" si="595"/>
        <v>251649.97304526746</v>
      </c>
      <c r="HS560" s="138"/>
      <c r="HT560" s="138"/>
      <c r="HU560" s="138"/>
      <c r="HV560" s="138"/>
      <c r="HW560" s="138"/>
      <c r="HX560" s="138"/>
      <c r="HY560" s="138"/>
      <c r="HZ560" s="138"/>
      <c r="IA560" s="138"/>
      <c r="IB560" s="138"/>
      <c r="IC560" s="138"/>
      <c r="ID560" s="138"/>
      <c r="IE560" s="138"/>
      <c r="IF560" s="138"/>
      <c r="IG560" s="138"/>
      <c r="IH560" s="138"/>
      <c r="II560" s="138"/>
    </row>
    <row r="561" spans="1:243" s="140" customFormat="1" ht="14.25" customHeight="1">
      <c r="A561" s="97" t="s">
        <v>2894</v>
      </c>
      <c r="B561" s="117" t="s">
        <v>2895</v>
      </c>
      <c r="C561" s="136" t="s">
        <v>123</v>
      </c>
      <c r="D561" s="60">
        <v>6135.16</v>
      </c>
      <c r="E561" s="60">
        <v>8855.3799999999992</v>
      </c>
      <c r="F561" s="60">
        <v>10413.9</v>
      </c>
      <c r="G561" s="60">
        <v>3158.51</v>
      </c>
      <c r="H561" s="60">
        <v>4158.1499999999996</v>
      </c>
      <c r="I561" s="60">
        <v>3313.44</v>
      </c>
      <c r="J561" s="60">
        <v>3307.86</v>
      </c>
      <c r="K561" s="60">
        <f t="shared" si="594"/>
        <v>3593.15</v>
      </c>
      <c r="L561" s="60">
        <f t="shared" ref="L561" si="596">SUM(I561:K561)/3</f>
        <v>3404.8166666666671</v>
      </c>
      <c r="M561" s="60">
        <f t="shared" ref="M561" si="597">SUM(J561:L561)/3</f>
        <v>3435.2755555555559</v>
      </c>
      <c r="N561" s="60">
        <f t="shared" ref="N561" si="598">SUM(K561:M561)/3</f>
        <v>3477.7474074074075</v>
      </c>
      <c r="O561" s="60">
        <f t="shared" ref="O561" si="599">SUM(L561:N561)/3</f>
        <v>3439.2798765432103</v>
      </c>
      <c r="P561" s="58">
        <f t="shared" si="584"/>
        <v>56692.669506172839</v>
      </c>
      <c r="HS561" s="138"/>
      <c r="HT561" s="138"/>
      <c r="HU561" s="138"/>
      <c r="HV561" s="138"/>
      <c r="HW561" s="138"/>
      <c r="HX561" s="138"/>
      <c r="HY561" s="138"/>
      <c r="HZ561" s="138"/>
      <c r="IA561" s="138"/>
      <c r="IB561" s="138"/>
      <c r="IC561" s="138"/>
      <c r="ID561" s="138"/>
      <c r="IE561" s="138"/>
      <c r="IF561" s="138"/>
      <c r="IG561" s="138"/>
      <c r="IH561" s="138"/>
      <c r="II561" s="138"/>
    </row>
    <row r="562" spans="1:243" s="140" customFormat="1" ht="14.25" customHeight="1">
      <c r="A562" s="97" t="s">
        <v>2896</v>
      </c>
      <c r="B562" s="117" t="s">
        <v>2884</v>
      </c>
      <c r="C562" s="136" t="s">
        <v>581</v>
      </c>
      <c r="D562" s="60">
        <v>0</v>
      </c>
      <c r="E562" s="60">
        <v>0</v>
      </c>
      <c r="F562" s="60">
        <v>0</v>
      </c>
      <c r="G562" s="60">
        <v>0</v>
      </c>
      <c r="H562" s="60">
        <v>0</v>
      </c>
      <c r="I562" s="60"/>
      <c r="J562" s="60">
        <v>0</v>
      </c>
      <c r="K562" s="60"/>
      <c r="L562" s="60"/>
      <c r="M562" s="60"/>
      <c r="N562" s="60"/>
      <c r="O562" s="60"/>
      <c r="P562" s="58">
        <f t="shared" si="584"/>
        <v>0</v>
      </c>
      <c r="HS562" s="138"/>
      <c r="HT562" s="138"/>
      <c r="HU562" s="138"/>
      <c r="HV562" s="138"/>
      <c r="HW562" s="138"/>
      <c r="HX562" s="138"/>
      <c r="HY562" s="138"/>
      <c r="HZ562" s="138"/>
      <c r="IA562" s="138"/>
      <c r="IB562" s="138"/>
      <c r="IC562" s="138"/>
      <c r="ID562" s="138"/>
      <c r="IE562" s="138"/>
      <c r="IF562" s="138"/>
      <c r="IG562" s="138"/>
      <c r="IH562" s="138"/>
      <c r="II562" s="138"/>
    </row>
    <row r="563" spans="1:243" s="140" customFormat="1" ht="14.25" customHeight="1">
      <c r="A563" s="97" t="s">
        <v>2897</v>
      </c>
      <c r="B563" s="117" t="s">
        <v>2898</v>
      </c>
      <c r="C563" s="136"/>
      <c r="D563" s="58">
        <f>SUM(D564:D569)</f>
        <v>21732.89</v>
      </c>
      <c r="E563" s="58">
        <f>SUM(E564:E569)</f>
        <v>26232.879999999997</v>
      </c>
      <c r="F563" s="58">
        <f>SUM(F564:F569)</f>
        <v>18766.509999999998</v>
      </c>
      <c r="G563" s="58">
        <f>SUM(G564:G569)</f>
        <v>13437.36</v>
      </c>
      <c r="H563" s="58">
        <f>SUM(H564:H569)</f>
        <v>23017.329999999998</v>
      </c>
      <c r="I563" s="58">
        <f t="shared" ref="I563:P563" si="600">SUM(I564:I569)</f>
        <v>10493.000000000002</v>
      </c>
      <c r="J563" s="58">
        <f t="shared" si="600"/>
        <v>12452.81</v>
      </c>
      <c r="K563" s="58">
        <f t="shared" si="600"/>
        <v>15321.046666666665</v>
      </c>
      <c r="L563" s="58">
        <f t="shared" si="600"/>
        <v>12755.618888888888</v>
      </c>
      <c r="M563" s="58">
        <f t="shared" si="600"/>
        <v>13509.825185185186</v>
      </c>
      <c r="N563" s="58">
        <f t="shared" si="600"/>
        <v>13862.163580246912</v>
      </c>
      <c r="O563" s="58">
        <f t="shared" si="600"/>
        <v>13375.869218106995</v>
      </c>
      <c r="P563" s="58">
        <f t="shared" si="600"/>
        <v>194957.3035390946</v>
      </c>
      <c r="HS563" s="138"/>
      <c r="HT563" s="138"/>
      <c r="HU563" s="138"/>
      <c r="HV563" s="138"/>
      <c r="HW563" s="138"/>
      <c r="HX563" s="138"/>
      <c r="HY563" s="138"/>
      <c r="HZ563" s="138"/>
      <c r="IA563" s="138"/>
      <c r="IB563" s="138"/>
      <c r="IC563" s="138"/>
      <c r="ID563" s="138"/>
      <c r="IE563" s="138"/>
      <c r="IF563" s="138"/>
      <c r="IG563" s="138"/>
      <c r="IH563" s="138"/>
      <c r="II563" s="138"/>
    </row>
    <row r="564" spans="1:243" s="140" customFormat="1" ht="14.25" customHeight="1">
      <c r="A564" s="97" t="s">
        <v>2899</v>
      </c>
      <c r="B564" s="117" t="s">
        <v>1209</v>
      </c>
      <c r="C564" s="136" t="s">
        <v>29</v>
      </c>
      <c r="D564" s="60">
        <v>94.77</v>
      </c>
      <c r="E564" s="60">
        <v>94.77</v>
      </c>
      <c r="F564" s="60">
        <v>94.77</v>
      </c>
      <c r="G564" s="60">
        <v>94.77</v>
      </c>
      <c r="H564" s="60">
        <v>94.77</v>
      </c>
      <c r="I564" s="60">
        <v>272.49</v>
      </c>
      <c r="J564" s="60">
        <v>0</v>
      </c>
      <c r="K564" s="60">
        <f t="shared" ref="K564" si="601">SUM(H564:J564)/3</f>
        <v>122.42</v>
      </c>
      <c r="L564" s="60">
        <f t="shared" ref="L564" si="602">SUM(I564:K564)/3</f>
        <v>131.63666666666668</v>
      </c>
      <c r="M564" s="60">
        <f t="shared" ref="M564" si="603">SUM(J564:L564)/3</f>
        <v>84.685555555555553</v>
      </c>
      <c r="N564" s="60">
        <f t="shared" ref="N564" si="604">SUM(K564:M564)/3</f>
        <v>112.91407407407407</v>
      </c>
      <c r="O564" s="60">
        <f t="shared" ref="O564" si="605">SUM(L564:N564)/3</f>
        <v>109.74543209876543</v>
      </c>
      <c r="P564" s="60">
        <f t="shared" si="584"/>
        <v>1307.7417283950615</v>
      </c>
      <c r="HS564" s="138"/>
      <c r="HT564" s="138"/>
      <c r="HU564" s="138"/>
      <c r="HV564" s="138"/>
      <c r="HW564" s="138"/>
      <c r="HX564" s="138"/>
      <c r="HY564" s="138"/>
      <c r="HZ564" s="138"/>
      <c r="IA564" s="138"/>
      <c r="IB564" s="138"/>
      <c r="IC564" s="138"/>
      <c r="ID564" s="138"/>
      <c r="IE564" s="138"/>
      <c r="IF564" s="138"/>
      <c r="IG564" s="138"/>
      <c r="IH564" s="138"/>
      <c r="II564" s="138"/>
    </row>
    <row r="565" spans="1:243" s="140" customFormat="1" ht="14.25" customHeight="1">
      <c r="A565" s="97" t="s">
        <v>2900</v>
      </c>
      <c r="B565" s="117" t="s">
        <v>1211</v>
      </c>
      <c r="C565" s="136" t="s">
        <v>29</v>
      </c>
      <c r="D565" s="60">
        <v>1972.55</v>
      </c>
      <c r="E565" s="60">
        <v>1424.16</v>
      </c>
      <c r="F565" s="60">
        <v>1049.17</v>
      </c>
      <c r="G565" s="60">
        <v>900.96</v>
      </c>
      <c r="H565" s="60">
        <v>11291.21</v>
      </c>
      <c r="I565" s="60">
        <v>362.27</v>
      </c>
      <c r="J565" s="60">
        <v>561.04</v>
      </c>
      <c r="K565" s="60">
        <f t="shared" ref="K565:K579" si="606">SUM(H565:J565)/3</f>
        <v>4071.5066666666667</v>
      </c>
      <c r="L565" s="60">
        <f t="shared" ref="L565:L569" si="607">SUM(I565:K565)/3</f>
        <v>1664.9388888888889</v>
      </c>
      <c r="M565" s="60">
        <f t="shared" ref="M565:M569" si="608">SUM(J565:L565)/3</f>
        <v>2099.1618518518521</v>
      </c>
      <c r="N565" s="60">
        <f t="shared" ref="N565:N569" si="609">SUM(K565:M565)/3</f>
        <v>2611.8691358024694</v>
      </c>
      <c r="O565" s="60">
        <f t="shared" ref="O565:O569" si="610">SUM(L565:N565)/3</f>
        <v>2125.32329218107</v>
      </c>
      <c r="P565" s="60">
        <f t="shared" si="584"/>
        <v>30134.15983539095</v>
      </c>
      <c r="HS565" s="138"/>
      <c r="HT565" s="138"/>
      <c r="HU565" s="138"/>
      <c r="HV565" s="138"/>
      <c r="HW565" s="138"/>
      <c r="HX565" s="138"/>
      <c r="HY565" s="138"/>
      <c r="HZ565" s="138"/>
      <c r="IA565" s="138"/>
      <c r="IB565" s="138"/>
      <c r="IC565" s="138"/>
      <c r="ID565" s="138"/>
      <c r="IE565" s="138"/>
      <c r="IF565" s="138"/>
      <c r="IG565" s="138"/>
      <c r="IH565" s="138"/>
      <c r="II565" s="138"/>
    </row>
    <row r="566" spans="1:243" s="140" customFormat="1" ht="14.25" customHeight="1">
      <c r="A566" s="97" t="s">
        <v>2901</v>
      </c>
      <c r="B566" s="117" t="s">
        <v>1213</v>
      </c>
      <c r="C566" s="136" t="s">
        <v>29</v>
      </c>
      <c r="D566" s="60">
        <v>2144.86</v>
      </c>
      <c r="E566" s="60">
        <v>2501.02</v>
      </c>
      <c r="F566" s="60">
        <v>999.57</v>
      </c>
      <c r="G566" s="60">
        <v>142.18</v>
      </c>
      <c r="H566" s="60">
        <v>180.22</v>
      </c>
      <c r="I566" s="60">
        <v>193.38</v>
      </c>
      <c r="J566" s="60">
        <v>142.18</v>
      </c>
      <c r="K566" s="60">
        <f t="shared" si="606"/>
        <v>171.92666666666665</v>
      </c>
      <c r="L566" s="60">
        <f t="shared" si="607"/>
        <v>169.16222222222223</v>
      </c>
      <c r="M566" s="60">
        <f t="shared" si="608"/>
        <v>161.08962962962963</v>
      </c>
      <c r="N566" s="60">
        <f t="shared" si="609"/>
        <v>167.39283950617281</v>
      </c>
      <c r="O566" s="60">
        <f t="shared" si="610"/>
        <v>165.8815637860082</v>
      </c>
      <c r="P566" s="60">
        <f t="shared" si="584"/>
        <v>7138.8629218106998</v>
      </c>
      <c r="HS566" s="138"/>
      <c r="HT566" s="138"/>
      <c r="HU566" s="138"/>
      <c r="HV566" s="138"/>
      <c r="HW566" s="138"/>
      <c r="HX566" s="138"/>
      <c r="HY566" s="138"/>
      <c r="HZ566" s="138"/>
      <c r="IA566" s="138"/>
      <c r="IB566" s="138"/>
      <c r="IC566" s="138"/>
      <c r="ID566" s="138"/>
      <c r="IE566" s="138"/>
      <c r="IF566" s="138"/>
      <c r="IG566" s="138"/>
      <c r="IH566" s="138"/>
      <c r="II566" s="138"/>
    </row>
    <row r="567" spans="1:243" s="140" customFormat="1" ht="14.25" customHeight="1">
      <c r="A567" s="97" t="s">
        <v>2902</v>
      </c>
      <c r="B567" s="117" t="s">
        <v>1215</v>
      </c>
      <c r="C567" s="136" t="s">
        <v>29</v>
      </c>
      <c r="D567" s="60">
        <v>6219.29</v>
      </c>
      <c r="E567" s="60">
        <v>9377.82</v>
      </c>
      <c r="F567" s="60">
        <v>7097.73</v>
      </c>
      <c r="G567" s="60">
        <v>3524.59</v>
      </c>
      <c r="H567" s="60">
        <v>4601.46</v>
      </c>
      <c r="I567" s="60">
        <v>3405.92</v>
      </c>
      <c r="J567" s="60">
        <v>5157.5600000000004</v>
      </c>
      <c r="K567" s="60">
        <f t="shared" si="606"/>
        <v>4388.3133333333335</v>
      </c>
      <c r="L567" s="60">
        <f t="shared" si="607"/>
        <v>4317.2644444444441</v>
      </c>
      <c r="M567" s="60">
        <f t="shared" si="608"/>
        <v>4621.045925925926</v>
      </c>
      <c r="N567" s="60">
        <f t="shared" si="609"/>
        <v>4442.2079012345675</v>
      </c>
      <c r="O567" s="60">
        <f t="shared" si="610"/>
        <v>4460.1727572016462</v>
      </c>
      <c r="P567" s="60">
        <f t="shared" si="584"/>
        <v>61613.374362139912</v>
      </c>
      <c r="HS567" s="138"/>
      <c r="HT567" s="138"/>
      <c r="HU567" s="138"/>
      <c r="HV567" s="138"/>
      <c r="HW567" s="138"/>
      <c r="HX567" s="138"/>
      <c r="HY567" s="138"/>
      <c r="HZ567" s="138"/>
      <c r="IA567" s="138"/>
      <c r="IB567" s="138"/>
      <c r="IC567" s="138"/>
      <c r="ID567" s="138"/>
      <c r="IE567" s="138"/>
      <c r="IF567" s="138"/>
      <c r="IG567" s="138"/>
      <c r="IH567" s="138"/>
      <c r="II567" s="138"/>
    </row>
    <row r="568" spans="1:243" s="140" customFormat="1" ht="14.25" customHeight="1">
      <c r="A568" s="97" t="s">
        <v>2903</v>
      </c>
      <c r="B568" s="117" t="s">
        <v>1219</v>
      </c>
      <c r="C568" s="136" t="s">
        <v>29</v>
      </c>
      <c r="D568" s="60">
        <v>10707.78</v>
      </c>
      <c r="E568" s="60">
        <v>12084.08</v>
      </c>
      <c r="F568" s="60">
        <v>9208.51</v>
      </c>
      <c r="G568" s="60">
        <v>8408.33</v>
      </c>
      <c r="H568" s="60">
        <v>6773.83</v>
      </c>
      <c r="I568" s="60">
        <v>5573.75</v>
      </c>
      <c r="J568" s="60">
        <v>6483.2</v>
      </c>
      <c r="K568" s="60">
        <f t="shared" si="606"/>
        <v>6276.9266666666663</v>
      </c>
      <c r="L568" s="60">
        <f t="shared" si="607"/>
        <v>6111.2922222222223</v>
      </c>
      <c r="M568" s="60">
        <f t="shared" si="608"/>
        <v>6290.4729629629628</v>
      </c>
      <c r="N568" s="60">
        <f t="shared" si="609"/>
        <v>6226.2306172839499</v>
      </c>
      <c r="O568" s="60">
        <f t="shared" si="610"/>
        <v>6209.3319341563774</v>
      </c>
      <c r="P568" s="60">
        <f t="shared" si="584"/>
        <v>90353.734403292168</v>
      </c>
      <c r="HS568" s="138"/>
      <c r="HT568" s="138"/>
      <c r="HU568" s="138"/>
      <c r="HV568" s="138"/>
      <c r="HW568" s="138"/>
      <c r="HX568" s="138"/>
      <c r="HY568" s="138"/>
      <c r="HZ568" s="138"/>
      <c r="IA568" s="138"/>
      <c r="IB568" s="138"/>
      <c r="IC568" s="138"/>
      <c r="ID568" s="138"/>
      <c r="IE568" s="138"/>
      <c r="IF568" s="138"/>
      <c r="IG568" s="138"/>
      <c r="IH568" s="138"/>
      <c r="II568" s="138"/>
    </row>
    <row r="569" spans="1:243" s="140" customFormat="1" ht="14.25" customHeight="1">
      <c r="A569" s="97" t="s">
        <v>2904</v>
      </c>
      <c r="B569" s="117" t="s">
        <v>2905</v>
      </c>
      <c r="C569" s="136" t="s">
        <v>29</v>
      </c>
      <c r="D569" s="60">
        <v>593.64</v>
      </c>
      <c r="E569" s="60">
        <v>751.03</v>
      </c>
      <c r="F569" s="60">
        <v>316.76</v>
      </c>
      <c r="G569" s="60">
        <v>366.53</v>
      </c>
      <c r="H569" s="60">
        <v>75.84</v>
      </c>
      <c r="I569" s="60">
        <v>685.19</v>
      </c>
      <c r="J569" s="60">
        <v>108.83</v>
      </c>
      <c r="K569" s="60">
        <f t="shared" si="606"/>
        <v>289.95333333333338</v>
      </c>
      <c r="L569" s="60">
        <f t="shared" si="607"/>
        <v>361.32444444444445</v>
      </c>
      <c r="M569" s="60">
        <f t="shared" si="608"/>
        <v>253.36925925925925</v>
      </c>
      <c r="N569" s="60">
        <f t="shared" si="609"/>
        <v>301.54901234567905</v>
      </c>
      <c r="O569" s="60">
        <f t="shared" si="610"/>
        <v>305.41423868312762</v>
      </c>
      <c r="P569" s="60">
        <f t="shared" si="584"/>
        <v>4409.4302880658433</v>
      </c>
      <c r="HS569" s="138"/>
      <c r="HT569" s="138"/>
      <c r="HU569" s="138"/>
      <c r="HV569" s="138"/>
      <c r="HW569" s="138"/>
      <c r="HX569" s="138"/>
      <c r="HY569" s="138"/>
      <c r="HZ569" s="138"/>
      <c r="IA569" s="138"/>
      <c r="IB569" s="138"/>
      <c r="IC569" s="138"/>
      <c r="ID569" s="138"/>
      <c r="IE569" s="138"/>
      <c r="IF569" s="138"/>
      <c r="IG569" s="138"/>
      <c r="IH569" s="138"/>
      <c r="II569" s="138"/>
    </row>
    <row r="570" spans="1:243" s="140" customFormat="1" ht="18.75" customHeight="1">
      <c r="A570" s="99" t="s">
        <v>2906</v>
      </c>
      <c r="B570" s="116" t="s">
        <v>2907</v>
      </c>
      <c r="C570" s="136"/>
      <c r="D570" s="58">
        <f>SUM(D571:D573)</f>
        <v>12736.400000000001</v>
      </c>
      <c r="E570" s="58">
        <f>SUM(E571:E573)</f>
        <v>15223.56</v>
      </c>
      <c r="F570" s="58">
        <f>SUM(F571:F573)</f>
        <v>12024.309999999998</v>
      </c>
      <c r="G570" s="58">
        <f>SUM(G571:G573)</f>
        <v>8731.77</v>
      </c>
      <c r="H570" s="58">
        <f>SUM(H571:H573)</f>
        <v>16867.12</v>
      </c>
      <c r="I570" s="58">
        <f t="shared" ref="I570:P570" si="611">SUM(I571:I573)</f>
        <v>7455.0899999999992</v>
      </c>
      <c r="J570" s="58">
        <f t="shared" si="611"/>
        <v>8158.68</v>
      </c>
      <c r="K570" s="58">
        <f t="shared" si="611"/>
        <v>10826.963333333335</v>
      </c>
      <c r="L570" s="58">
        <f t="shared" si="611"/>
        <v>8813.5777777777785</v>
      </c>
      <c r="M570" s="58">
        <f t="shared" si="611"/>
        <v>9266.4070370370391</v>
      </c>
      <c r="N570" s="58">
        <f t="shared" si="611"/>
        <v>9635.6493827160502</v>
      </c>
      <c r="O570" s="58">
        <f t="shared" si="611"/>
        <v>9238.5447325102868</v>
      </c>
      <c r="P570" s="58">
        <f t="shared" si="611"/>
        <v>128978.07226337449</v>
      </c>
      <c r="HS570" s="138"/>
      <c r="HT570" s="138"/>
      <c r="HU570" s="138"/>
      <c r="HV570" s="138"/>
      <c r="HW570" s="138"/>
      <c r="HX570" s="138"/>
      <c r="HY570" s="138"/>
      <c r="HZ570" s="138"/>
      <c r="IA570" s="138"/>
      <c r="IB570" s="138"/>
      <c r="IC570" s="138"/>
      <c r="ID570" s="138"/>
      <c r="IE570" s="138"/>
      <c r="IF570" s="138"/>
      <c r="IG570" s="138"/>
      <c r="IH570" s="138"/>
      <c r="II570" s="138"/>
    </row>
    <row r="571" spans="1:243" s="140" customFormat="1" ht="15" customHeight="1">
      <c r="A571" s="97" t="s">
        <v>2908</v>
      </c>
      <c r="B571" s="117" t="s">
        <v>2909</v>
      </c>
      <c r="C571" s="136" t="s">
        <v>123</v>
      </c>
      <c r="D571" s="60">
        <v>1659.79</v>
      </c>
      <c r="E571" s="60">
        <v>1501.58</v>
      </c>
      <c r="F571" s="60">
        <v>2502.79</v>
      </c>
      <c r="G571" s="60">
        <v>698.06</v>
      </c>
      <c r="H571" s="60">
        <v>879.92</v>
      </c>
      <c r="I571" s="60">
        <v>758.14</v>
      </c>
      <c r="J571" s="60">
        <v>734.52</v>
      </c>
      <c r="K571" s="60">
        <f t="shared" si="606"/>
        <v>790.86</v>
      </c>
      <c r="L571" s="60">
        <f t="shared" ref="L571:L572" si="612">SUM(I571:K571)/3</f>
        <v>761.17333333333329</v>
      </c>
      <c r="M571" s="60">
        <f t="shared" ref="M571:M572" si="613">SUM(J571:L571)/3</f>
        <v>762.18444444444447</v>
      </c>
      <c r="N571" s="60">
        <f t="shared" ref="N571:N572" si="614">SUM(K571:M571)/3</f>
        <v>771.405925925926</v>
      </c>
      <c r="O571" s="60">
        <f t="shared" ref="O571:O572" si="615">SUM(L571:N571)/3</f>
        <v>764.92123456790125</v>
      </c>
      <c r="P571" s="60">
        <f t="shared" si="584"/>
        <v>12585.344938271606</v>
      </c>
      <c r="HS571" s="138"/>
      <c r="HT571" s="138"/>
      <c r="HU571" s="138"/>
      <c r="HV571" s="138"/>
      <c r="HW571" s="138"/>
      <c r="HX571" s="138"/>
      <c r="HY571" s="138"/>
      <c r="HZ571" s="138"/>
      <c r="IA571" s="138"/>
      <c r="IB571" s="138"/>
      <c r="IC571" s="138"/>
      <c r="ID571" s="138"/>
      <c r="IE571" s="138"/>
      <c r="IF571" s="138"/>
      <c r="IG571" s="138"/>
      <c r="IH571" s="138"/>
      <c r="II571" s="138"/>
    </row>
    <row r="572" spans="1:243" s="140" customFormat="1" ht="15" customHeight="1">
      <c r="A572" s="97" t="s">
        <v>2910</v>
      </c>
      <c r="B572" s="117" t="s">
        <v>2911</v>
      </c>
      <c r="C572" s="136" t="s">
        <v>581</v>
      </c>
      <c r="D572" s="60">
        <v>0</v>
      </c>
      <c r="E572" s="60">
        <v>0</v>
      </c>
      <c r="F572" s="60">
        <v>0</v>
      </c>
      <c r="G572" s="60">
        <v>0</v>
      </c>
      <c r="H572" s="60">
        <v>0</v>
      </c>
      <c r="I572" s="60">
        <v>0</v>
      </c>
      <c r="J572" s="60">
        <v>0</v>
      </c>
      <c r="K572" s="60">
        <f t="shared" si="606"/>
        <v>0</v>
      </c>
      <c r="L572" s="60">
        <f t="shared" si="612"/>
        <v>0</v>
      </c>
      <c r="M572" s="60">
        <f t="shared" si="613"/>
        <v>0</v>
      </c>
      <c r="N572" s="60">
        <f t="shared" si="614"/>
        <v>0</v>
      </c>
      <c r="O572" s="60">
        <f t="shared" si="615"/>
        <v>0</v>
      </c>
      <c r="P572" s="60">
        <f t="shared" si="584"/>
        <v>0</v>
      </c>
      <c r="HS572" s="138"/>
      <c r="HT572" s="138"/>
      <c r="HU572" s="138"/>
      <c r="HV572" s="138"/>
      <c r="HW572" s="138"/>
      <c r="HX572" s="138"/>
      <c r="HY572" s="138"/>
      <c r="HZ572" s="138"/>
      <c r="IA572" s="138"/>
      <c r="IB572" s="138"/>
      <c r="IC572" s="138"/>
      <c r="ID572" s="138"/>
      <c r="IE572" s="138"/>
      <c r="IF572" s="138"/>
      <c r="IG572" s="138"/>
      <c r="IH572" s="138"/>
      <c r="II572" s="138"/>
    </row>
    <row r="573" spans="1:243" s="140" customFormat="1" ht="15" customHeight="1">
      <c r="A573" s="97" t="s">
        <v>2912</v>
      </c>
      <c r="B573" s="117" t="s">
        <v>2913</v>
      </c>
      <c r="C573" s="136"/>
      <c r="D573" s="58">
        <f>SUM(D574:D579)</f>
        <v>11076.61</v>
      </c>
      <c r="E573" s="58">
        <f>SUM(E574:E579)</f>
        <v>13721.98</v>
      </c>
      <c r="F573" s="58">
        <f>SUM(F574:F579)</f>
        <v>9521.5199999999986</v>
      </c>
      <c r="G573" s="58">
        <f>SUM(G574:G579)</f>
        <v>8033.71</v>
      </c>
      <c r="H573" s="58">
        <f>SUM(H574:H579)</f>
        <v>15987.199999999999</v>
      </c>
      <c r="I573" s="58">
        <f t="shared" ref="I573:P573" si="616">SUM(I574:I579)</f>
        <v>6696.9499999999989</v>
      </c>
      <c r="J573" s="58">
        <f t="shared" si="616"/>
        <v>7424.1600000000008</v>
      </c>
      <c r="K573" s="58">
        <f t="shared" si="616"/>
        <v>10036.103333333334</v>
      </c>
      <c r="L573" s="58">
        <f t="shared" si="616"/>
        <v>8052.4044444444444</v>
      </c>
      <c r="M573" s="58">
        <f t="shared" si="616"/>
        <v>8504.2225925925941</v>
      </c>
      <c r="N573" s="58">
        <f t="shared" si="616"/>
        <v>8864.2434567901237</v>
      </c>
      <c r="O573" s="58">
        <f t="shared" si="616"/>
        <v>8473.6234979423862</v>
      </c>
      <c r="P573" s="58">
        <f t="shared" si="616"/>
        <v>116392.72732510288</v>
      </c>
      <c r="HS573" s="138"/>
      <c r="HT573" s="138"/>
      <c r="HU573" s="138"/>
      <c r="HV573" s="138"/>
      <c r="HW573" s="138"/>
      <c r="HX573" s="138"/>
      <c r="HY573" s="138"/>
      <c r="HZ573" s="138"/>
      <c r="IA573" s="138"/>
      <c r="IB573" s="138"/>
      <c r="IC573" s="138"/>
      <c r="ID573" s="138"/>
      <c r="IE573" s="138"/>
      <c r="IF573" s="138"/>
      <c r="IG573" s="138"/>
      <c r="IH573" s="138"/>
      <c r="II573" s="138"/>
    </row>
    <row r="574" spans="1:243" s="140" customFormat="1" ht="15" customHeight="1">
      <c r="A574" s="97" t="s">
        <v>2914</v>
      </c>
      <c r="B574" s="117" t="s">
        <v>2915</v>
      </c>
      <c r="C574" s="230" t="s">
        <v>29</v>
      </c>
      <c r="D574" s="60">
        <v>91.93</v>
      </c>
      <c r="E574" s="60">
        <v>91.93</v>
      </c>
      <c r="F574" s="60">
        <v>91.93</v>
      </c>
      <c r="G574" s="60">
        <v>91.93</v>
      </c>
      <c r="H574" s="60">
        <v>91.93</v>
      </c>
      <c r="I574" s="60">
        <v>132.79</v>
      </c>
      <c r="J574" s="60">
        <v>0</v>
      </c>
      <c r="K574" s="60">
        <f t="shared" si="606"/>
        <v>74.906666666666666</v>
      </c>
      <c r="L574" s="60">
        <f t="shared" ref="L574:L579" si="617">SUM(I574:K574)/3</f>
        <v>69.232222222222219</v>
      </c>
      <c r="M574" s="60">
        <f t="shared" ref="M574:M579" si="618">SUM(J574:L574)/3</f>
        <v>48.046296296296298</v>
      </c>
      <c r="N574" s="60">
        <f t="shared" ref="N574:N579" si="619">SUM(K574:M574)/3</f>
        <v>64.061728395061735</v>
      </c>
      <c r="O574" s="60">
        <f t="shared" ref="O574:O579" si="620">SUM(L574:N574)/3</f>
        <v>60.446748971193415</v>
      </c>
      <c r="P574" s="60">
        <f t="shared" si="584"/>
        <v>909.13366255144047</v>
      </c>
      <c r="HS574" s="138"/>
      <c r="HT574" s="138"/>
      <c r="HU574" s="138"/>
      <c r="HV574" s="138"/>
      <c r="HW574" s="138"/>
      <c r="HX574" s="138"/>
      <c r="HY574" s="138"/>
      <c r="HZ574" s="138"/>
      <c r="IA574" s="138"/>
      <c r="IB574" s="138"/>
      <c r="IC574" s="138"/>
      <c r="ID574" s="138"/>
      <c r="IE574" s="138"/>
      <c r="IF574" s="138"/>
      <c r="IG574" s="138"/>
      <c r="IH574" s="138"/>
      <c r="II574" s="138"/>
    </row>
    <row r="575" spans="1:243" s="140" customFormat="1" ht="15" customHeight="1">
      <c r="A575" s="97" t="s">
        <v>2916</v>
      </c>
      <c r="B575" s="117" t="s">
        <v>2917</v>
      </c>
      <c r="C575" s="230" t="s">
        <v>29</v>
      </c>
      <c r="D575" s="60">
        <v>1039.53</v>
      </c>
      <c r="E575" s="60">
        <v>936.02</v>
      </c>
      <c r="F575" s="60">
        <v>237.82</v>
      </c>
      <c r="G575" s="60">
        <v>1062.81</v>
      </c>
      <c r="H575" s="60">
        <v>9693.08</v>
      </c>
      <c r="I575" s="60">
        <v>141.04</v>
      </c>
      <c r="J575" s="60">
        <v>194.01</v>
      </c>
      <c r="K575" s="60">
        <f t="shared" si="606"/>
        <v>3342.7100000000005</v>
      </c>
      <c r="L575" s="60">
        <f t="shared" si="617"/>
        <v>1225.92</v>
      </c>
      <c r="M575" s="60">
        <f t="shared" si="618"/>
        <v>1587.5466666666669</v>
      </c>
      <c r="N575" s="60">
        <f t="shared" si="619"/>
        <v>2052.0588888888892</v>
      </c>
      <c r="O575" s="60">
        <f t="shared" si="620"/>
        <v>1621.841851851852</v>
      </c>
      <c r="P575" s="60">
        <f t="shared" si="584"/>
        <v>23134.387407407408</v>
      </c>
      <c r="HS575" s="138"/>
      <c r="HT575" s="138"/>
      <c r="HU575" s="138"/>
      <c r="HV575" s="138"/>
      <c r="HW575" s="138"/>
      <c r="HX575" s="138"/>
      <c r="HY575" s="138"/>
      <c r="HZ575" s="138"/>
      <c r="IA575" s="138"/>
      <c r="IB575" s="138"/>
      <c r="IC575" s="138"/>
      <c r="ID575" s="138"/>
      <c r="IE575" s="138"/>
      <c r="IF575" s="138"/>
      <c r="IG575" s="138"/>
      <c r="IH575" s="138"/>
      <c r="II575" s="138"/>
    </row>
    <row r="576" spans="1:243" s="140" customFormat="1" ht="15" customHeight="1">
      <c r="A576" s="97" t="s">
        <v>2918</v>
      </c>
      <c r="B576" s="117" t="s">
        <v>1213</v>
      </c>
      <c r="C576" s="230" t="s">
        <v>29</v>
      </c>
      <c r="D576" s="60">
        <v>265.23</v>
      </c>
      <c r="E576" s="60">
        <v>1219.8499999999999</v>
      </c>
      <c r="F576" s="60">
        <v>208.53</v>
      </c>
      <c r="G576" s="60">
        <v>47.63</v>
      </c>
      <c r="H576" s="60">
        <v>69.69</v>
      </c>
      <c r="I576" s="60">
        <v>64.37</v>
      </c>
      <c r="J576" s="60">
        <v>47.63</v>
      </c>
      <c r="K576" s="60">
        <f t="shared" si="606"/>
        <v>60.563333333333333</v>
      </c>
      <c r="L576" s="60">
        <f t="shared" si="617"/>
        <v>57.521111111111111</v>
      </c>
      <c r="M576" s="60">
        <f t="shared" si="618"/>
        <v>55.238148148148149</v>
      </c>
      <c r="N576" s="60">
        <f t="shared" si="619"/>
        <v>57.7741975308642</v>
      </c>
      <c r="O576" s="60">
        <f t="shared" si="620"/>
        <v>56.84448559670782</v>
      </c>
      <c r="P576" s="60">
        <f t="shared" si="584"/>
        <v>2210.8712757201647</v>
      </c>
      <c r="HS576" s="138"/>
      <c r="HT576" s="138"/>
      <c r="HU576" s="138"/>
      <c r="HV576" s="138"/>
      <c r="HW576" s="138"/>
      <c r="HX576" s="138"/>
      <c r="HY576" s="138"/>
      <c r="HZ576" s="138"/>
      <c r="IA576" s="138"/>
      <c r="IB576" s="138"/>
      <c r="IC576" s="138"/>
      <c r="ID576" s="138"/>
      <c r="IE576" s="138"/>
      <c r="IF576" s="138"/>
      <c r="IG576" s="138"/>
      <c r="IH576" s="138"/>
      <c r="II576" s="138"/>
    </row>
    <row r="577" spans="1:243" s="140" customFormat="1" ht="15" customHeight="1">
      <c r="A577" s="97" t="s">
        <v>2919</v>
      </c>
      <c r="B577" s="117" t="s">
        <v>1215</v>
      </c>
      <c r="C577" s="230" t="s">
        <v>29</v>
      </c>
      <c r="D577" s="60">
        <v>5166.2</v>
      </c>
      <c r="E577" s="60">
        <v>6617.44</v>
      </c>
      <c r="F577" s="60">
        <v>5602.04</v>
      </c>
      <c r="G577" s="60">
        <v>3787.71</v>
      </c>
      <c r="H577" s="60">
        <v>3765.64</v>
      </c>
      <c r="I577" s="60">
        <v>3446.49</v>
      </c>
      <c r="J577" s="60">
        <v>4497.05</v>
      </c>
      <c r="K577" s="60">
        <f t="shared" si="606"/>
        <v>3903.06</v>
      </c>
      <c r="L577" s="60">
        <f t="shared" si="617"/>
        <v>3948.8666666666668</v>
      </c>
      <c r="M577" s="60">
        <f t="shared" si="618"/>
        <v>4116.3255555555561</v>
      </c>
      <c r="N577" s="60">
        <f t="shared" si="619"/>
        <v>3989.4174074074072</v>
      </c>
      <c r="O577" s="60">
        <f t="shared" si="620"/>
        <v>4018.2032098765435</v>
      </c>
      <c r="P577" s="60">
        <f t="shared" si="584"/>
        <v>52858.442839506177</v>
      </c>
      <c r="HS577" s="138"/>
      <c r="HT577" s="138"/>
      <c r="HU577" s="138"/>
      <c r="HV577" s="138"/>
      <c r="HW577" s="138"/>
      <c r="HX577" s="138"/>
      <c r="HY577" s="138"/>
      <c r="HZ577" s="138"/>
      <c r="IA577" s="138"/>
      <c r="IB577" s="138"/>
      <c r="IC577" s="138"/>
      <c r="ID577" s="138"/>
      <c r="IE577" s="138"/>
      <c r="IF577" s="138"/>
      <c r="IG577" s="138"/>
      <c r="IH577" s="138"/>
      <c r="II577" s="138"/>
    </row>
    <row r="578" spans="1:243" s="140" customFormat="1" ht="15" customHeight="1">
      <c r="A578" s="97" t="s">
        <v>2920</v>
      </c>
      <c r="B578" s="117" t="s">
        <v>1219</v>
      </c>
      <c r="C578" s="230" t="s">
        <v>29</v>
      </c>
      <c r="D578" s="60">
        <v>3974.52</v>
      </c>
      <c r="E578" s="60">
        <v>4197.5600000000004</v>
      </c>
      <c r="F578" s="60">
        <v>3281.39</v>
      </c>
      <c r="G578" s="60">
        <v>2829.27</v>
      </c>
      <c r="H578" s="60">
        <v>2330.46</v>
      </c>
      <c r="I578" s="60">
        <v>2323.86</v>
      </c>
      <c r="J578" s="60">
        <v>2626.08</v>
      </c>
      <c r="K578" s="60">
        <f t="shared" si="606"/>
        <v>2426.7999999999997</v>
      </c>
      <c r="L578" s="60">
        <f t="shared" si="617"/>
        <v>2458.9133333333334</v>
      </c>
      <c r="M578" s="60">
        <f t="shared" si="618"/>
        <v>2503.931111111111</v>
      </c>
      <c r="N578" s="60">
        <f t="shared" si="619"/>
        <v>2463.2148148148149</v>
      </c>
      <c r="O578" s="60">
        <f t="shared" si="620"/>
        <v>2475.3530864197533</v>
      </c>
      <c r="P578" s="60">
        <f t="shared" si="584"/>
        <v>33891.352345679014</v>
      </c>
      <c r="HS578" s="138"/>
      <c r="HT578" s="138"/>
      <c r="HU578" s="138"/>
      <c r="HV578" s="138"/>
      <c r="HW578" s="138"/>
      <c r="HX578" s="138"/>
      <c r="HY578" s="138"/>
      <c r="HZ578" s="138"/>
      <c r="IA578" s="138"/>
      <c r="IB578" s="138"/>
      <c r="IC578" s="138"/>
      <c r="ID578" s="138"/>
      <c r="IE578" s="138"/>
      <c r="IF578" s="138"/>
      <c r="IG578" s="138"/>
      <c r="IH578" s="138"/>
      <c r="II578" s="138"/>
    </row>
    <row r="579" spans="1:243" s="140" customFormat="1" ht="15" customHeight="1">
      <c r="A579" s="97" t="s">
        <v>2921</v>
      </c>
      <c r="B579" s="117" t="s">
        <v>2905</v>
      </c>
      <c r="C579" s="230" t="s">
        <v>29</v>
      </c>
      <c r="D579" s="60">
        <v>539.20000000000005</v>
      </c>
      <c r="E579" s="60">
        <v>659.18</v>
      </c>
      <c r="F579" s="60">
        <v>99.81</v>
      </c>
      <c r="G579" s="60">
        <v>214.36</v>
      </c>
      <c r="H579" s="60">
        <v>36.4</v>
      </c>
      <c r="I579" s="60">
        <v>588.4</v>
      </c>
      <c r="J579" s="60">
        <v>59.39</v>
      </c>
      <c r="K579" s="60">
        <f t="shared" si="606"/>
        <v>228.0633333333333</v>
      </c>
      <c r="L579" s="60">
        <f t="shared" si="617"/>
        <v>291.95111111111106</v>
      </c>
      <c r="M579" s="60">
        <f t="shared" si="618"/>
        <v>193.1348148148148</v>
      </c>
      <c r="N579" s="60">
        <f t="shared" si="619"/>
        <v>237.7164197530864</v>
      </c>
      <c r="O579" s="60">
        <f t="shared" si="620"/>
        <v>240.93411522633741</v>
      </c>
      <c r="P579" s="60">
        <f t="shared" si="584"/>
        <v>3388.5397942386835</v>
      </c>
      <c r="HS579" s="138"/>
      <c r="HT579" s="138"/>
      <c r="HU579" s="138"/>
      <c r="HV579" s="138"/>
      <c r="HW579" s="138"/>
      <c r="HX579" s="138"/>
      <c r="HY579" s="138"/>
      <c r="HZ579" s="138"/>
      <c r="IA579" s="138"/>
      <c r="IB579" s="138"/>
      <c r="IC579" s="138"/>
      <c r="ID579" s="138"/>
      <c r="IE579" s="138"/>
      <c r="IF579" s="138"/>
      <c r="IG579" s="138"/>
      <c r="IH579" s="138"/>
      <c r="II579" s="138"/>
    </row>
    <row r="580" spans="1:243" s="140" customFormat="1" ht="15" customHeight="1">
      <c r="A580" s="99" t="s">
        <v>2922</v>
      </c>
      <c r="B580" s="116" t="s">
        <v>2923</v>
      </c>
      <c r="C580" s="136"/>
      <c r="D580" s="58">
        <f>D581</f>
        <v>12792.43</v>
      </c>
      <c r="E580" s="58">
        <f>E581</f>
        <v>9338.0400000000009</v>
      </c>
      <c r="F580" s="58">
        <f>F581</f>
        <v>5182.7699999999995</v>
      </c>
      <c r="G580" s="58">
        <f>G581</f>
        <v>7348.22</v>
      </c>
      <c r="H580" s="58">
        <f>H581</f>
        <v>9123.98</v>
      </c>
      <c r="I580" s="58">
        <f t="shared" ref="I580:P580" si="621">I581</f>
        <v>6234.36</v>
      </c>
      <c r="J580" s="58">
        <f t="shared" si="621"/>
        <v>11976.220000000001</v>
      </c>
      <c r="K580" s="58">
        <f t="shared" si="621"/>
        <v>9111.52</v>
      </c>
      <c r="L580" s="58">
        <f t="shared" si="621"/>
        <v>9107.3666666666668</v>
      </c>
      <c r="M580" s="58">
        <f t="shared" si="621"/>
        <v>10065.035555555554</v>
      </c>
      <c r="N580" s="58">
        <f t="shared" si="621"/>
        <v>9427.9740740740745</v>
      </c>
      <c r="O580" s="58">
        <f t="shared" si="621"/>
        <v>9533.4587654320985</v>
      </c>
      <c r="P580" s="58">
        <f t="shared" si="621"/>
        <v>109241.37506172839</v>
      </c>
      <c r="HS580" s="138"/>
      <c r="HT580" s="138"/>
      <c r="HU580" s="138"/>
      <c r="HV580" s="138"/>
      <c r="HW580" s="138"/>
      <c r="HX580" s="138"/>
      <c r="HY580" s="138"/>
      <c r="HZ580" s="138"/>
      <c r="IA580" s="138"/>
      <c r="IB580" s="138"/>
      <c r="IC580" s="138"/>
      <c r="ID580" s="138"/>
      <c r="IE580" s="138"/>
      <c r="IF580" s="138"/>
      <c r="IG580" s="138"/>
      <c r="IH580" s="138"/>
      <c r="II580" s="138"/>
    </row>
    <row r="581" spans="1:243" s="140" customFormat="1" ht="15" customHeight="1">
      <c r="A581" s="99" t="s">
        <v>2924</v>
      </c>
      <c r="B581" s="116" t="s">
        <v>2925</v>
      </c>
      <c r="C581" s="136"/>
      <c r="D581" s="58">
        <f>SUM(D582:D585)</f>
        <v>12792.43</v>
      </c>
      <c r="E581" s="58">
        <f>SUM(E582:E585)</f>
        <v>9338.0400000000009</v>
      </c>
      <c r="F581" s="58">
        <f>SUM(F582:F585)</f>
        <v>5182.7699999999995</v>
      </c>
      <c r="G581" s="58">
        <f>SUM(G582:G585)</f>
        <v>7348.22</v>
      </c>
      <c r="H581" s="58">
        <f>SUM(H582:H585)</f>
        <v>9123.98</v>
      </c>
      <c r="I581" s="58">
        <f t="shared" ref="I581:P581" si="622">SUM(I582:I585)</f>
        <v>6234.36</v>
      </c>
      <c r="J581" s="58">
        <f t="shared" si="622"/>
        <v>11976.220000000001</v>
      </c>
      <c r="K581" s="58">
        <f t="shared" si="622"/>
        <v>9111.52</v>
      </c>
      <c r="L581" s="58">
        <f t="shared" si="622"/>
        <v>9107.3666666666668</v>
      </c>
      <c r="M581" s="58">
        <f t="shared" si="622"/>
        <v>10065.035555555554</v>
      </c>
      <c r="N581" s="58">
        <f t="shared" si="622"/>
        <v>9427.9740740740745</v>
      </c>
      <c r="O581" s="58">
        <f t="shared" si="622"/>
        <v>9533.4587654320985</v>
      </c>
      <c r="P581" s="58">
        <f t="shared" si="622"/>
        <v>109241.37506172839</v>
      </c>
      <c r="HS581" s="138"/>
      <c r="HT581" s="138"/>
      <c r="HU581" s="138"/>
      <c r="HV581" s="138"/>
      <c r="HW581" s="138"/>
      <c r="HX581" s="138"/>
      <c r="HY581" s="138"/>
      <c r="HZ581" s="138"/>
      <c r="IA581" s="138"/>
      <c r="IB581" s="138"/>
      <c r="IC581" s="138"/>
      <c r="ID581" s="138"/>
      <c r="IE581" s="138"/>
      <c r="IF581" s="138"/>
      <c r="IG581" s="138"/>
      <c r="IH581" s="138"/>
      <c r="II581" s="138"/>
    </row>
    <row r="582" spans="1:243" s="140" customFormat="1" ht="15" customHeight="1">
      <c r="A582" s="97" t="s">
        <v>2926</v>
      </c>
      <c r="B582" s="117" t="s">
        <v>2927</v>
      </c>
      <c r="C582" s="136" t="s">
        <v>126</v>
      </c>
      <c r="D582" s="60">
        <v>3200</v>
      </c>
      <c r="E582" s="60">
        <v>0</v>
      </c>
      <c r="F582" s="60">
        <v>0</v>
      </c>
      <c r="G582" s="60">
        <v>0</v>
      </c>
      <c r="H582" s="60">
        <v>0</v>
      </c>
      <c r="I582" s="60">
        <v>1000</v>
      </c>
      <c r="J582" s="60">
        <v>177.73</v>
      </c>
      <c r="K582" s="60">
        <f t="shared" ref="K582:K585" si="623">SUM(H582:J582)/3</f>
        <v>392.57666666666665</v>
      </c>
      <c r="L582" s="60">
        <f t="shared" ref="L582:L585" si="624">SUM(I582:K582)/3</f>
        <v>523.43555555555554</v>
      </c>
      <c r="M582" s="60">
        <f t="shared" ref="M582:M585" si="625">SUM(J582:L582)/3</f>
        <v>364.58074074074074</v>
      </c>
      <c r="N582" s="60">
        <f t="shared" ref="N582:N585" si="626">SUM(K582:M582)/3</f>
        <v>426.86432098765431</v>
      </c>
      <c r="O582" s="60">
        <f t="shared" ref="O582:O585" si="627">SUM(L582:N582)/3</f>
        <v>438.29353909465021</v>
      </c>
      <c r="P582" s="60">
        <f t="shared" ref="P582:P585" si="628">SUM(D582:O582)</f>
        <v>6523.4808230452682</v>
      </c>
      <c r="HS582" s="138"/>
      <c r="HT582" s="138"/>
      <c r="HU582" s="138"/>
      <c r="HV582" s="138"/>
      <c r="HW582" s="138"/>
      <c r="HX582" s="138"/>
      <c r="HY582" s="138"/>
      <c r="HZ582" s="138"/>
      <c r="IA582" s="138"/>
      <c r="IB582" s="138"/>
      <c r="IC582" s="138"/>
      <c r="ID582" s="138"/>
      <c r="IE582" s="138"/>
      <c r="IF582" s="138"/>
      <c r="IG582" s="138"/>
      <c r="IH582" s="138"/>
      <c r="II582" s="138"/>
    </row>
    <row r="583" spans="1:243" s="140" customFormat="1" ht="15" customHeight="1">
      <c r="A583" s="97" t="s">
        <v>2928</v>
      </c>
      <c r="B583" s="117" t="s">
        <v>2929</v>
      </c>
      <c r="C583" s="136" t="s">
        <v>126</v>
      </c>
      <c r="D583" s="60">
        <v>0</v>
      </c>
      <c r="E583" s="60">
        <v>0</v>
      </c>
      <c r="F583" s="60">
        <v>0</v>
      </c>
      <c r="G583" s="60">
        <v>0</v>
      </c>
      <c r="H583" s="60">
        <v>0</v>
      </c>
      <c r="I583" s="60">
        <v>0</v>
      </c>
      <c r="J583" s="60">
        <v>0</v>
      </c>
      <c r="K583" s="60">
        <f t="shared" si="623"/>
        <v>0</v>
      </c>
      <c r="L583" s="60">
        <f t="shared" si="624"/>
        <v>0</v>
      </c>
      <c r="M583" s="60">
        <f t="shared" si="625"/>
        <v>0</v>
      </c>
      <c r="N583" s="60">
        <f t="shared" si="626"/>
        <v>0</v>
      </c>
      <c r="O583" s="60">
        <f t="shared" si="627"/>
        <v>0</v>
      </c>
      <c r="P583" s="60">
        <f t="shared" si="628"/>
        <v>0</v>
      </c>
      <c r="HS583" s="138"/>
      <c r="HT583" s="138"/>
      <c r="HU583" s="138"/>
      <c r="HV583" s="138"/>
      <c r="HW583" s="138"/>
      <c r="HX583" s="138"/>
      <c r="HY583" s="138"/>
      <c r="HZ583" s="138"/>
      <c r="IA583" s="138"/>
      <c r="IB583" s="138"/>
      <c r="IC583" s="138"/>
      <c r="ID583" s="138"/>
      <c r="IE583" s="138"/>
      <c r="IF583" s="138"/>
      <c r="IG583" s="138"/>
      <c r="IH583" s="138"/>
      <c r="II583" s="138"/>
    </row>
    <row r="584" spans="1:243" s="140" customFormat="1" ht="15" customHeight="1">
      <c r="A584" s="97" t="s">
        <v>2930</v>
      </c>
      <c r="B584" s="117" t="s">
        <v>2931</v>
      </c>
      <c r="C584" s="136" t="s">
        <v>126</v>
      </c>
      <c r="D584" s="60">
        <v>7723.38</v>
      </c>
      <c r="E584" s="60">
        <v>7166.58</v>
      </c>
      <c r="F584" s="60">
        <v>3944.16</v>
      </c>
      <c r="G584" s="60">
        <v>5624.93</v>
      </c>
      <c r="H584" s="60">
        <v>7397.76</v>
      </c>
      <c r="I584" s="60">
        <v>4020.91</v>
      </c>
      <c r="J584" s="60">
        <v>9176.36</v>
      </c>
      <c r="K584" s="60">
        <f t="shared" si="623"/>
        <v>6865.0099999999993</v>
      </c>
      <c r="L584" s="60">
        <f t="shared" si="624"/>
        <v>6687.4266666666663</v>
      </c>
      <c r="M584" s="60">
        <f t="shared" si="625"/>
        <v>7576.2655555555548</v>
      </c>
      <c r="N584" s="60">
        <f t="shared" si="626"/>
        <v>7042.9007407407398</v>
      </c>
      <c r="O584" s="60">
        <f t="shared" si="627"/>
        <v>7102.1976543209867</v>
      </c>
      <c r="P584" s="60">
        <f t="shared" si="628"/>
        <v>80327.880617283954</v>
      </c>
      <c r="HS584" s="138"/>
      <c r="HT584" s="138"/>
      <c r="HU584" s="138"/>
      <c r="HV584" s="138"/>
      <c r="HW584" s="138"/>
      <c r="HX584" s="138"/>
      <c r="HY584" s="138"/>
      <c r="HZ584" s="138"/>
      <c r="IA584" s="138"/>
      <c r="IB584" s="138"/>
      <c r="IC584" s="138"/>
      <c r="ID584" s="138"/>
      <c r="IE584" s="138"/>
      <c r="IF584" s="138"/>
      <c r="IG584" s="138"/>
      <c r="IH584" s="138"/>
      <c r="II584" s="138"/>
    </row>
    <row r="585" spans="1:243" s="140" customFormat="1" ht="15" customHeight="1">
      <c r="A585" s="97" t="s">
        <v>2932</v>
      </c>
      <c r="B585" s="117" t="s">
        <v>2933</v>
      </c>
      <c r="C585" s="136" t="s">
        <v>126</v>
      </c>
      <c r="D585" s="60">
        <v>1869.05</v>
      </c>
      <c r="E585" s="60">
        <v>2171.46</v>
      </c>
      <c r="F585" s="60">
        <v>1238.6099999999999</v>
      </c>
      <c r="G585" s="60">
        <v>1723.29</v>
      </c>
      <c r="H585" s="60">
        <v>1726.22</v>
      </c>
      <c r="I585" s="60">
        <v>1213.45</v>
      </c>
      <c r="J585" s="60">
        <v>2622.13</v>
      </c>
      <c r="K585" s="60">
        <f t="shared" si="623"/>
        <v>1853.9333333333334</v>
      </c>
      <c r="L585" s="60">
        <f t="shared" si="624"/>
        <v>1896.5044444444445</v>
      </c>
      <c r="M585" s="60">
        <f t="shared" si="625"/>
        <v>2124.1892592592594</v>
      </c>
      <c r="N585" s="60">
        <f t="shared" si="626"/>
        <v>1958.2090123456792</v>
      </c>
      <c r="O585" s="60">
        <f t="shared" si="627"/>
        <v>1992.9675720164612</v>
      </c>
      <c r="P585" s="60">
        <f t="shared" si="628"/>
        <v>22390.013621399179</v>
      </c>
      <c r="HS585" s="138"/>
      <c r="HT585" s="138"/>
      <c r="HU585" s="138"/>
      <c r="HV585" s="138"/>
      <c r="HW585" s="138"/>
      <c r="HX585" s="138"/>
      <c r="HY585" s="138"/>
      <c r="HZ585" s="138"/>
      <c r="IA585" s="138"/>
      <c r="IB585" s="138"/>
      <c r="IC585" s="138"/>
      <c r="ID585" s="138"/>
      <c r="IE585" s="138"/>
      <c r="IF585" s="138"/>
      <c r="IG585" s="138"/>
      <c r="IH585" s="138"/>
      <c r="II585" s="138"/>
    </row>
    <row r="586" spans="1:243" s="140" customFormat="1" ht="15" customHeight="1">
      <c r="A586" s="99" t="s">
        <v>2934</v>
      </c>
      <c r="B586" s="116" t="s">
        <v>2935</v>
      </c>
      <c r="C586" s="136"/>
      <c r="D586" s="58">
        <f t="shared" ref="D586:P587" si="629">D587</f>
        <v>0</v>
      </c>
      <c r="E586" s="58">
        <f t="shared" si="629"/>
        <v>0</v>
      </c>
      <c r="F586" s="58">
        <f t="shared" si="629"/>
        <v>0</v>
      </c>
      <c r="G586" s="58">
        <f t="shared" si="629"/>
        <v>0</v>
      </c>
      <c r="H586" s="58">
        <f t="shared" si="629"/>
        <v>0</v>
      </c>
      <c r="I586" s="58">
        <f t="shared" si="629"/>
        <v>0</v>
      </c>
      <c r="J586" s="58">
        <f t="shared" si="629"/>
        <v>9609.66</v>
      </c>
      <c r="K586" s="58">
        <f t="shared" si="629"/>
        <v>3203.22</v>
      </c>
      <c r="L586" s="58">
        <f t="shared" si="629"/>
        <v>4270.96</v>
      </c>
      <c r="M586" s="58">
        <f t="shared" si="629"/>
        <v>5694.6133333333337</v>
      </c>
      <c r="N586" s="58">
        <f t="shared" si="629"/>
        <v>4389.597777777778</v>
      </c>
      <c r="O586" s="58">
        <f t="shared" si="629"/>
        <v>4785.0570370370369</v>
      </c>
      <c r="P586" s="58">
        <f t="shared" si="629"/>
        <v>31953.108148148149</v>
      </c>
      <c r="HS586" s="138"/>
      <c r="HT586" s="138"/>
      <c r="HU586" s="138"/>
      <c r="HV586" s="138"/>
      <c r="HW586" s="138"/>
      <c r="HX586" s="138"/>
      <c r="HY586" s="138"/>
      <c r="HZ586" s="138"/>
      <c r="IA586" s="138"/>
      <c r="IB586" s="138"/>
      <c r="IC586" s="138"/>
      <c r="ID586" s="138"/>
      <c r="IE586" s="138"/>
      <c r="IF586" s="138"/>
      <c r="IG586" s="138"/>
      <c r="IH586" s="138"/>
      <c r="II586" s="138"/>
    </row>
    <row r="587" spans="1:243" s="140" customFormat="1" ht="15" customHeight="1">
      <c r="A587" s="99" t="s">
        <v>2936</v>
      </c>
      <c r="B587" s="116" t="s">
        <v>2935</v>
      </c>
      <c r="C587" s="136"/>
      <c r="D587" s="58">
        <f t="shared" si="629"/>
        <v>0</v>
      </c>
      <c r="E587" s="58">
        <f t="shared" si="629"/>
        <v>0</v>
      </c>
      <c r="F587" s="58">
        <f t="shared" si="629"/>
        <v>0</v>
      </c>
      <c r="G587" s="58">
        <f t="shared" si="629"/>
        <v>0</v>
      </c>
      <c r="H587" s="58">
        <f t="shared" si="629"/>
        <v>0</v>
      </c>
      <c r="I587" s="58">
        <f t="shared" si="629"/>
        <v>0</v>
      </c>
      <c r="J587" s="58">
        <f t="shared" si="629"/>
        <v>9609.66</v>
      </c>
      <c r="K587" s="58">
        <f t="shared" si="629"/>
        <v>3203.22</v>
      </c>
      <c r="L587" s="58">
        <f t="shared" si="629"/>
        <v>4270.96</v>
      </c>
      <c r="M587" s="58">
        <f t="shared" si="629"/>
        <v>5694.6133333333337</v>
      </c>
      <c r="N587" s="58">
        <f t="shared" si="629"/>
        <v>4389.597777777778</v>
      </c>
      <c r="O587" s="58">
        <f t="shared" si="629"/>
        <v>4785.0570370370369</v>
      </c>
      <c r="P587" s="58">
        <f t="shared" si="629"/>
        <v>31953.108148148149</v>
      </c>
      <c r="HS587" s="138"/>
      <c r="HT587" s="138"/>
      <c r="HU587" s="138"/>
      <c r="HV587" s="138"/>
      <c r="HW587" s="138"/>
      <c r="HX587" s="138"/>
      <c r="HY587" s="138"/>
      <c r="HZ587" s="138"/>
      <c r="IA587" s="138"/>
      <c r="IB587" s="138"/>
      <c r="IC587" s="138"/>
      <c r="ID587" s="138"/>
      <c r="IE587" s="138"/>
      <c r="IF587" s="138"/>
      <c r="IG587" s="138"/>
      <c r="IH587" s="138"/>
      <c r="II587" s="138"/>
    </row>
    <row r="588" spans="1:243" s="140" customFormat="1" ht="15" customHeight="1">
      <c r="A588" s="97" t="s">
        <v>2937</v>
      </c>
      <c r="B588" s="117" t="s">
        <v>2938</v>
      </c>
      <c r="C588" s="136"/>
      <c r="D588" s="58">
        <f>SUM(D589:D591)</f>
        <v>0</v>
      </c>
      <c r="E588" s="58">
        <f>SUM(E589:E591)</f>
        <v>0</v>
      </c>
      <c r="F588" s="58">
        <f>SUM(F589:F591)</f>
        <v>0</v>
      </c>
      <c r="G588" s="58">
        <f>SUM(G589:G591)</f>
        <v>0</v>
      </c>
      <c r="H588" s="58">
        <f>SUM(H589:H591)</f>
        <v>0</v>
      </c>
      <c r="I588" s="58">
        <f t="shared" ref="I588:P588" si="630">SUM(I589:I591)</f>
        <v>0</v>
      </c>
      <c r="J588" s="58">
        <f t="shared" si="630"/>
        <v>9609.66</v>
      </c>
      <c r="K588" s="58">
        <f t="shared" si="630"/>
        <v>3203.22</v>
      </c>
      <c r="L588" s="58">
        <f t="shared" si="630"/>
        <v>4270.96</v>
      </c>
      <c r="M588" s="58">
        <f t="shared" si="630"/>
        <v>5694.6133333333337</v>
      </c>
      <c r="N588" s="58">
        <f t="shared" si="630"/>
        <v>4389.597777777778</v>
      </c>
      <c r="O588" s="58">
        <f t="shared" si="630"/>
        <v>4785.0570370370369</v>
      </c>
      <c r="P588" s="58">
        <f t="shared" si="630"/>
        <v>31953.108148148149</v>
      </c>
      <c r="HS588" s="138"/>
      <c r="HT588" s="138"/>
      <c r="HU588" s="138"/>
      <c r="HV588" s="138"/>
      <c r="HW588" s="138"/>
      <c r="HX588" s="138"/>
      <c r="HY588" s="138"/>
      <c r="HZ588" s="138"/>
      <c r="IA588" s="138"/>
      <c r="IB588" s="138"/>
      <c r="IC588" s="138"/>
      <c r="ID588" s="138"/>
      <c r="IE588" s="138"/>
      <c r="IF588" s="138"/>
      <c r="IG588" s="138"/>
      <c r="IH588" s="138"/>
      <c r="II588" s="138"/>
    </row>
    <row r="589" spans="1:243" s="140" customFormat="1" ht="15" customHeight="1">
      <c r="A589" s="97" t="s">
        <v>2939</v>
      </c>
      <c r="B589" s="117" t="s">
        <v>2940</v>
      </c>
      <c r="C589" s="136" t="s">
        <v>545</v>
      </c>
      <c r="D589" s="60"/>
      <c r="E589" s="60"/>
      <c r="F589" s="60"/>
      <c r="G589" s="60"/>
      <c r="H589" s="60"/>
      <c r="I589" s="60"/>
      <c r="J589" s="60">
        <v>0</v>
      </c>
      <c r="K589" s="60">
        <f t="shared" ref="K589:K591" si="631">SUM(H589:J589)/3</f>
        <v>0</v>
      </c>
      <c r="L589" s="60">
        <f t="shared" ref="L589:L591" si="632">SUM(I589:K589)/3</f>
        <v>0</v>
      </c>
      <c r="M589" s="60">
        <f t="shared" ref="M589:M591" si="633">SUM(J589:L589)/3</f>
        <v>0</v>
      </c>
      <c r="N589" s="60">
        <f t="shared" ref="N589:N591" si="634">SUM(K589:M589)/3</f>
        <v>0</v>
      </c>
      <c r="O589" s="60">
        <f t="shared" ref="O589:O591" si="635">SUM(L589:N589)/3</f>
        <v>0</v>
      </c>
      <c r="P589" s="60">
        <f t="shared" ref="P589:P591" si="636">SUM(D589:O589)</f>
        <v>0</v>
      </c>
      <c r="HS589" s="138"/>
      <c r="HT589" s="138"/>
      <c r="HU589" s="138"/>
      <c r="HV589" s="138"/>
      <c r="HW589" s="138"/>
      <c r="HX589" s="138"/>
      <c r="HY589" s="138"/>
      <c r="HZ589" s="138"/>
      <c r="IA589" s="138"/>
      <c r="IB589" s="138"/>
      <c r="IC589" s="138"/>
      <c r="ID589" s="138"/>
      <c r="IE589" s="138"/>
      <c r="IF589" s="138"/>
      <c r="IG589" s="138"/>
      <c r="IH589" s="138"/>
      <c r="II589" s="138"/>
    </row>
    <row r="590" spans="1:243" s="140" customFormat="1" ht="15" customHeight="1">
      <c r="A590" s="97" t="s">
        <v>2941</v>
      </c>
      <c r="B590" s="117" t="s">
        <v>2942</v>
      </c>
      <c r="C590" s="136" t="s">
        <v>537</v>
      </c>
      <c r="D590" s="60"/>
      <c r="E590" s="60"/>
      <c r="F590" s="60"/>
      <c r="G590" s="60"/>
      <c r="H590" s="60"/>
      <c r="I590" s="60"/>
      <c r="J590" s="60">
        <v>0</v>
      </c>
      <c r="K590" s="60">
        <f t="shared" si="631"/>
        <v>0</v>
      </c>
      <c r="L590" s="60">
        <f t="shared" si="632"/>
        <v>0</v>
      </c>
      <c r="M590" s="60">
        <f t="shared" si="633"/>
        <v>0</v>
      </c>
      <c r="N590" s="60">
        <f t="shared" si="634"/>
        <v>0</v>
      </c>
      <c r="O590" s="60">
        <f t="shared" si="635"/>
        <v>0</v>
      </c>
      <c r="P590" s="60">
        <f t="shared" si="636"/>
        <v>0</v>
      </c>
      <c r="HS590" s="138"/>
      <c r="HT590" s="138"/>
      <c r="HU590" s="138"/>
      <c r="HV590" s="138"/>
      <c r="HW590" s="138"/>
      <c r="HX590" s="138"/>
      <c r="HY590" s="138"/>
      <c r="HZ590" s="138"/>
      <c r="IA590" s="138"/>
      <c r="IB590" s="138"/>
      <c r="IC590" s="138"/>
      <c r="ID590" s="138"/>
      <c r="IE590" s="138"/>
      <c r="IF590" s="138"/>
      <c r="IG590" s="138"/>
      <c r="IH590" s="138"/>
      <c r="II590" s="138"/>
    </row>
    <row r="591" spans="1:243" s="140" customFormat="1" ht="15" customHeight="1">
      <c r="A591" s="97" t="s">
        <v>2943</v>
      </c>
      <c r="B591" s="117" t="s">
        <v>2944</v>
      </c>
      <c r="C591" s="136" t="s">
        <v>29</v>
      </c>
      <c r="D591" s="60"/>
      <c r="E591" s="60"/>
      <c r="F591" s="60"/>
      <c r="G591" s="60"/>
      <c r="H591" s="60"/>
      <c r="I591" s="60"/>
      <c r="J591" s="60">
        <v>9609.66</v>
      </c>
      <c r="K591" s="60">
        <f t="shared" si="631"/>
        <v>3203.22</v>
      </c>
      <c r="L591" s="60">
        <f t="shared" si="632"/>
        <v>4270.96</v>
      </c>
      <c r="M591" s="60">
        <f t="shared" si="633"/>
        <v>5694.6133333333337</v>
      </c>
      <c r="N591" s="60">
        <f t="shared" si="634"/>
        <v>4389.597777777778</v>
      </c>
      <c r="O591" s="60">
        <f t="shared" si="635"/>
        <v>4785.0570370370369</v>
      </c>
      <c r="P591" s="60">
        <f t="shared" si="636"/>
        <v>31953.108148148149</v>
      </c>
      <c r="HS591" s="138"/>
      <c r="HT591" s="138"/>
      <c r="HU591" s="138"/>
      <c r="HV591" s="138"/>
      <c r="HW591" s="138"/>
      <c r="HX591" s="138"/>
      <c r="HY591" s="138"/>
      <c r="HZ591" s="138"/>
      <c r="IA591" s="138"/>
      <c r="IB591" s="138"/>
      <c r="IC591" s="138"/>
      <c r="ID591" s="138"/>
      <c r="IE591" s="138"/>
      <c r="IF591" s="138"/>
      <c r="IG591" s="138"/>
      <c r="IH591" s="138"/>
      <c r="II591" s="138"/>
    </row>
    <row r="592" spans="1:243" s="107" customFormat="1" ht="15" customHeight="1">
      <c r="A592" s="99" t="s">
        <v>2945</v>
      </c>
      <c r="B592" s="116" t="s">
        <v>2946</v>
      </c>
      <c r="C592" s="136"/>
      <c r="D592" s="58">
        <f t="shared" ref="D592:P594" si="637">D593</f>
        <v>788740.08</v>
      </c>
      <c r="E592" s="58">
        <f t="shared" si="637"/>
        <v>229534.52000000002</v>
      </c>
      <c r="F592" s="58">
        <f t="shared" si="637"/>
        <v>152068.53000000003</v>
      </c>
      <c r="G592" s="58">
        <f t="shared" si="637"/>
        <v>25067.97</v>
      </c>
      <c r="H592" s="58">
        <f t="shared" si="637"/>
        <v>154828.99999999997</v>
      </c>
      <c r="I592" s="58">
        <f t="shared" si="637"/>
        <v>83204.229999999967</v>
      </c>
      <c r="J592" s="58">
        <f t="shared" si="637"/>
        <v>443879.24000000005</v>
      </c>
      <c r="K592" s="58">
        <f t="shared" si="637"/>
        <v>223880.28666666665</v>
      </c>
      <c r="L592" s="58">
        <f t="shared" si="637"/>
        <v>246897.04888888891</v>
      </c>
      <c r="M592" s="58">
        <f t="shared" si="637"/>
        <v>301470.98185185186</v>
      </c>
      <c r="N592" s="58">
        <f t="shared" si="637"/>
        <v>257416.10580246916</v>
      </c>
      <c r="O592" s="58">
        <f t="shared" si="637"/>
        <v>268594.71218107</v>
      </c>
      <c r="P592" s="58">
        <f t="shared" si="637"/>
        <v>3190701.0553909466</v>
      </c>
      <c r="HS592" s="106"/>
      <c r="HT592" s="106"/>
      <c r="HU592" s="106"/>
      <c r="HV592" s="106"/>
      <c r="HW592" s="106"/>
      <c r="HX592" s="106"/>
      <c r="HY592" s="106"/>
      <c r="HZ592" s="106"/>
      <c r="IA592" s="106"/>
      <c r="IB592" s="106"/>
      <c r="IC592" s="106"/>
      <c r="ID592" s="106"/>
      <c r="IE592" s="106"/>
      <c r="IF592" s="106"/>
      <c r="IG592" s="106"/>
      <c r="IH592" s="106"/>
      <c r="II592" s="106"/>
    </row>
    <row r="593" spans="1:243" s="107" customFormat="1" ht="25.5" customHeight="1">
      <c r="A593" s="99" t="s">
        <v>3340</v>
      </c>
      <c r="B593" s="116" t="s">
        <v>3342</v>
      </c>
      <c r="C593" s="136"/>
      <c r="D593" s="58">
        <f t="shared" si="637"/>
        <v>788740.08</v>
      </c>
      <c r="E593" s="58">
        <f t="shared" si="637"/>
        <v>229534.52000000002</v>
      </c>
      <c r="F593" s="58">
        <f t="shared" si="637"/>
        <v>152068.53000000003</v>
      </c>
      <c r="G593" s="58">
        <f t="shared" si="637"/>
        <v>25067.97</v>
      </c>
      <c r="H593" s="58">
        <f t="shared" si="637"/>
        <v>154828.99999999997</v>
      </c>
      <c r="I593" s="58">
        <f t="shared" si="637"/>
        <v>83204.229999999967</v>
      </c>
      <c r="J593" s="58">
        <f t="shared" si="637"/>
        <v>443879.24000000005</v>
      </c>
      <c r="K593" s="58">
        <f t="shared" si="637"/>
        <v>223880.28666666665</v>
      </c>
      <c r="L593" s="58">
        <f t="shared" si="637"/>
        <v>246897.04888888891</v>
      </c>
      <c r="M593" s="58">
        <f t="shared" si="637"/>
        <v>301470.98185185186</v>
      </c>
      <c r="N593" s="58">
        <f t="shared" si="637"/>
        <v>257416.10580246916</v>
      </c>
      <c r="O593" s="58">
        <f t="shared" si="637"/>
        <v>268594.71218107</v>
      </c>
      <c r="P593" s="58">
        <f t="shared" si="637"/>
        <v>3190701.0553909466</v>
      </c>
      <c r="HS593" s="106"/>
      <c r="HT593" s="106"/>
      <c r="HU593" s="106"/>
      <c r="HV593" s="106"/>
      <c r="HW593" s="106"/>
      <c r="HX593" s="106"/>
      <c r="HY593" s="106"/>
      <c r="HZ593" s="106"/>
      <c r="IA593" s="106"/>
      <c r="IB593" s="106"/>
      <c r="IC593" s="106"/>
      <c r="ID593" s="106"/>
      <c r="IE593" s="106"/>
      <c r="IF593" s="106"/>
      <c r="IG593" s="106"/>
      <c r="IH593" s="106"/>
      <c r="II593" s="106"/>
    </row>
    <row r="594" spans="1:243" s="107" customFormat="1" ht="15" customHeight="1">
      <c r="A594" s="99" t="s">
        <v>3341</v>
      </c>
      <c r="B594" s="116" t="s">
        <v>3343</v>
      </c>
      <c r="C594" s="136"/>
      <c r="D594" s="58">
        <f t="shared" si="637"/>
        <v>788740.08</v>
      </c>
      <c r="E594" s="58">
        <f t="shared" si="637"/>
        <v>229534.52000000002</v>
      </c>
      <c r="F594" s="58">
        <f t="shared" si="637"/>
        <v>152068.53000000003</v>
      </c>
      <c r="G594" s="58">
        <f t="shared" si="637"/>
        <v>25067.97</v>
      </c>
      <c r="H594" s="58">
        <f t="shared" si="637"/>
        <v>154828.99999999997</v>
      </c>
      <c r="I594" s="58">
        <f t="shared" si="637"/>
        <v>83204.229999999967</v>
      </c>
      <c r="J594" s="58">
        <f t="shared" si="637"/>
        <v>443879.24000000005</v>
      </c>
      <c r="K594" s="58">
        <f t="shared" si="637"/>
        <v>223880.28666666665</v>
      </c>
      <c r="L594" s="58">
        <f t="shared" si="637"/>
        <v>246897.04888888891</v>
      </c>
      <c r="M594" s="58">
        <f t="shared" si="637"/>
        <v>301470.98185185186</v>
      </c>
      <c r="N594" s="58">
        <f t="shared" si="637"/>
        <v>257416.10580246916</v>
      </c>
      <c r="O594" s="58">
        <f t="shared" si="637"/>
        <v>268594.71218107</v>
      </c>
      <c r="P594" s="58">
        <f t="shared" si="637"/>
        <v>3190701.0553909466</v>
      </c>
      <c r="HS594" s="106"/>
      <c r="HT594" s="106"/>
      <c r="HU594" s="106"/>
      <c r="HV594" s="106"/>
      <c r="HW594" s="106"/>
      <c r="HX594" s="106"/>
      <c r="HY594" s="106"/>
      <c r="HZ594" s="106"/>
      <c r="IA594" s="106"/>
      <c r="IB594" s="106"/>
      <c r="IC594" s="106"/>
      <c r="ID594" s="106"/>
      <c r="IE594" s="106"/>
      <c r="IF594" s="106"/>
      <c r="IG594" s="106"/>
      <c r="IH594" s="106"/>
      <c r="II594" s="106"/>
    </row>
    <row r="595" spans="1:243" s="107" customFormat="1" ht="25.5" customHeight="1">
      <c r="A595" s="99" t="s">
        <v>3344</v>
      </c>
      <c r="B595" s="116" t="s">
        <v>3345</v>
      </c>
      <c r="C595" s="136"/>
      <c r="D595" s="58">
        <f t="shared" ref="D595:F595" si="638">SUM(D596+D612+D617+D622)</f>
        <v>788740.08</v>
      </c>
      <c r="E595" s="58">
        <f t="shared" si="638"/>
        <v>229534.52000000002</v>
      </c>
      <c r="F595" s="58">
        <f t="shared" si="638"/>
        <v>152068.53000000003</v>
      </c>
      <c r="G595" s="58">
        <f t="shared" ref="G595:H595" si="639">SUM(G596+G612+G617+G622)</f>
        <v>25067.97</v>
      </c>
      <c r="H595" s="58">
        <f t="shared" si="639"/>
        <v>154828.99999999997</v>
      </c>
      <c r="I595" s="58">
        <f t="shared" ref="I595:P595" si="640">SUM(I596+I612+I617+I622)</f>
        <v>83204.229999999967</v>
      </c>
      <c r="J595" s="58">
        <f t="shared" si="640"/>
        <v>443879.24000000005</v>
      </c>
      <c r="K595" s="58">
        <f t="shared" si="640"/>
        <v>223880.28666666665</v>
      </c>
      <c r="L595" s="58">
        <f t="shared" si="640"/>
        <v>246897.04888888891</v>
      </c>
      <c r="M595" s="58">
        <f t="shared" si="640"/>
        <v>301470.98185185186</v>
      </c>
      <c r="N595" s="58">
        <f t="shared" si="640"/>
        <v>257416.10580246916</v>
      </c>
      <c r="O595" s="58">
        <f t="shared" si="640"/>
        <v>268594.71218107</v>
      </c>
      <c r="P595" s="58">
        <f t="shared" si="640"/>
        <v>3190701.0553909466</v>
      </c>
      <c r="HS595" s="106"/>
      <c r="HT595" s="106"/>
      <c r="HU595" s="106"/>
      <c r="HV595" s="106"/>
      <c r="HW595" s="106"/>
      <c r="HX595" s="106"/>
      <c r="HY595" s="106"/>
      <c r="HZ595" s="106"/>
      <c r="IA595" s="106"/>
      <c r="IB595" s="106"/>
      <c r="IC595" s="106"/>
      <c r="ID595" s="106"/>
      <c r="IE595" s="106"/>
      <c r="IF595" s="106"/>
      <c r="IG595" s="106"/>
      <c r="IH595" s="106"/>
      <c r="II595" s="106"/>
    </row>
    <row r="596" spans="1:243" s="107" customFormat="1" ht="26.25" customHeight="1">
      <c r="A596" s="99" t="s">
        <v>3346</v>
      </c>
      <c r="B596" s="116" t="s">
        <v>3347</v>
      </c>
      <c r="C596" s="136"/>
      <c r="D596" s="58">
        <f>SUM(D597:D600,D604:D610)</f>
        <v>782574.07</v>
      </c>
      <c r="E596" s="58">
        <f>SUM(E597:E600,E604:E610)</f>
        <v>224858.6</v>
      </c>
      <c r="F596" s="58">
        <f>SUM(F597:F600,F604:F610)</f>
        <v>148445.1</v>
      </c>
      <c r="G596" s="58">
        <f>SUM(G597:G600,G604:G611)</f>
        <v>18958.39</v>
      </c>
      <c r="H596" s="58">
        <f>SUM(H597:H600,H604:H611)</f>
        <v>150118.97999999998</v>
      </c>
      <c r="I596" s="58">
        <f t="shared" ref="I596:P596" si="641">SUM(I597:I600,I604:I611)</f>
        <v>77970.089999999982</v>
      </c>
      <c r="J596" s="58">
        <f t="shared" si="641"/>
        <v>439137.68000000005</v>
      </c>
      <c r="K596" s="58">
        <f t="shared" si="641"/>
        <v>219003.78333333333</v>
      </c>
      <c r="L596" s="58">
        <f t="shared" si="641"/>
        <v>241965.05111111113</v>
      </c>
      <c r="M596" s="58">
        <f t="shared" si="641"/>
        <v>296630.03814814816</v>
      </c>
      <c r="N596" s="58">
        <f t="shared" si="641"/>
        <v>252532.95753086422</v>
      </c>
      <c r="O596" s="58">
        <f t="shared" si="641"/>
        <v>263709.34893004119</v>
      </c>
      <c r="P596" s="58">
        <f t="shared" si="641"/>
        <v>3131022.4390534977</v>
      </c>
      <c r="HS596" s="106"/>
      <c r="HT596" s="106"/>
      <c r="HU596" s="106"/>
      <c r="HV596" s="106"/>
      <c r="HW596" s="106"/>
      <c r="HX596" s="106"/>
      <c r="HY596" s="106"/>
      <c r="HZ596" s="106"/>
      <c r="IA596" s="106"/>
      <c r="IB596" s="106"/>
      <c r="IC596" s="106"/>
      <c r="ID596" s="106"/>
      <c r="IE596" s="106"/>
      <c r="IF596" s="106"/>
      <c r="IG596" s="106"/>
      <c r="IH596" s="106"/>
      <c r="II596" s="106"/>
    </row>
    <row r="597" spans="1:243" s="180" customFormat="1" ht="15" customHeight="1">
      <c r="A597" s="97" t="s">
        <v>3348</v>
      </c>
      <c r="B597" s="117" t="s">
        <v>2966</v>
      </c>
      <c r="C597" s="139" t="s">
        <v>29</v>
      </c>
      <c r="D597" s="60">
        <v>0</v>
      </c>
      <c r="E597" s="60">
        <v>0</v>
      </c>
      <c r="F597" s="60">
        <v>0</v>
      </c>
      <c r="G597" s="60">
        <v>0</v>
      </c>
      <c r="H597" s="60">
        <v>0</v>
      </c>
      <c r="I597" s="60">
        <v>0</v>
      </c>
      <c r="J597" s="60">
        <v>0</v>
      </c>
      <c r="K597" s="60">
        <f t="shared" ref="K597:K611" si="642">SUM(H597:J597)/3</f>
        <v>0</v>
      </c>
      <c r="L597" s="60">
        <f t="shared" ref="L597:L599" si="643">SUM(I597:K597)/3</f>
        <v>0</v>
      </c>
      <c r="M597" s="60">
        <f t="shared" ref="M597:M599" si="644">SUM(J597:L597)/3</f>
        <v>0</v>
      </c>
      <c r="N597" s="60">
        <f t="shared" ref="N597:N599" si="645">SUM(K597:M597)/3</f>
        <v>0</v>
      </c>
      <c r="O597" s="60">
        <f t="shared" ref="O597:O599" si="646">SUM(L597:N597)/3</f>
        <v>0</v>
      </c>
      <c r="P597" s="60">
        <f t="shared" ref="P597:P625" si="647">SUM(D597:O597)</f>
        <v>0</v>
      </c>
      <c r="HS597" s="173"/>
      <c r="HT597" s="173"/>
      <c r="HU597" s="173"/>
      <c r="HV597" s="173"/>
      <c r="HW597" s="173"/>
      <c r="HX597" s="173"/>
      <c r="HY597" s="173"/>
      <c r="HZ597" s="173"/>
      <c r="IA597" s="173"/>
      <c r="IB597" s="173"/>
      <c r="IC597" s="173"/>
      <c r="ID597" s="173"/>
      <c r="IE597" s="173"/>
      <c r="IF597" s="173"/>
      <c r="IG597" s="173"/>
      <c r="IH597" s="173"/>
      <c r="II597" s="173"/>
    </row>
    <row r="598" spans="1:243" s="180" customFormat="1" ht="15" customHeight="1">
      <c r="A598" s="97" t="s">
        <v>3349</v>
      </c>
      <c r="B598" s="117" t="s">
        <v>2968</v>
      </c>
      <c r="C598" s="139" t="s">
        <v>29</v>
      </c>
      <c r="D598" s="60">
        <v>0</v>
      </c>
      <c r="E598" s="60">
        <v>0</v>
      </c>
      <c r="F598" s="60">
        <v>0</v>
      </c>
      <c r="G598" s="60">
        <v>0</v>
      </c>
      <c r="H598" s="60">
        <v>0</v>
      </c>
      <c r="I598" s="60">
        <v>0</v>
      </c>
      <c r="J598" s="60">
        <v>0</v>
      </c>
      <c r="K598" s="60">
        <f t="shared" si="642"/>
        <v>0</v>
      </c>
      <c r="L598" s="60">
        <f t="shared" si="643"/>
        <v>0</v>
      </c>
      <c r="M598" s="60">
        <f t="shared" si="644"/>
        <v>0</v>
      </c>
      <c r="N598" s="60">
        <f t="shared" si="645"/>
        <v>0</v>
      </c>
      <c r="O598" s="60">
        <f t="shared" si="646"/>
        <v>0</v>
      </c>
      <c r="P598" s="60">
        <f t="shared" si="647"/>
        <v>0</v>
      </c>
      <c r="HS598" s="173"/>
      <c r="HT598" s="173"/>
      <c r="HU598" s="173"/>
      <c r="HV598" s="173"/>
      <c r="HW598" s="173"/>
      <c r="HX598" s="173"/>
      <c r="HY598" s="173"/>
      <c r="HZ598" s="173"/>
      <c r="IA598" s="173"/>
      <c r="IB598" s="173"/>
      <c r="IC598" s="173"/>
      <c r="ID598" s="173"/>
      <c r="IE598" s="173"/>
      <c r="IF598" s="173"/>
      <c r="IG598" s="173"/>
      <c r="IH598" s="173"/>
      <c r="II598" s="173"/>
    </row>
    <row r="599" spans="1:243" s="180" customFormat="1" ht="15" customHeight="1">
      <c r="A599" s="97" t="s">
        <v>3350</v>
      </c>
      <c r="B599" s="117" t="s">
        <v>2970</v>
      </c>
      <c r="C599" s="139" t="s">
        <v>29</v>
      </c>
      <c r="D599" s="60">
        <v>62.27</v>
      </c>
      <c r="E599" s="60">
        <v>44.1</v>
      </c>
      <c r="F599" s="60">
        <v>34.86</v>
      </c>
      <c r="G599" s="60">
        <v>11.05</v>
      </c>
      <c r="H599" s="60">
        <v>0</v>
      </c>
      <c r="I599" s="60">
        <v>29.4</v>
      </c>
      <c r="J599" s="60">
        <v>43.95</v>
      </c>
      <c r="K599" s="60">
        <f t="shared" si="642"/>
        <v>24.45</v>
      </c>
      <c r="L599" s="60">
        <f t="shared" si="643"/>
        <v>32.6</v>
      </c>
      <c r="M599" s="60">
        <f t="shared" si="644"/>
        <v>33.666666666666664</v>
      </c>
      <c r="N599" s="60">
        <f t="shared" si="645"/>
        <v>30.238888888888891</v>
      </c>
      <c r="O599" s="60">
        <f t="shared" si="646"/>
        <v>32.168518518518518</v>
      </c>
      <c r="P599" s="60">
        <f>SUM(D599:O599)</f>
        <v>378.75407407407414</v>
      </c>
      <c r="HS599" s="173"/>
      <c r="HT599" s="173"/>
      <c r="HU599" s="173"/>
      <c r="HV599" s="173"/>
      <c r="HW599" s="173"/>
      <c r="HX599" s="173"/>
      <c r="HY599" s="173"/>
      <c r="HZ599" s="173"/>
      <c r="IA599" s="173"/>
      <c r="IB599" s="173"/>
      <c r="IC599" s="173"/>
      <c r="ID599" s="173"/>
      <c r="IE599" s="173"/>
      <c r="IF599" s="173"/>
      <c r="IG599" s="173"/>
      <c r="IH599" s="173"/>
      <c r="II599" s="173"/>
    </row>
    <row r="600" spans="1:243" s="180" customFormat="1" ht="15" customHeight="1">
      <c r="A600" s="97" t="s">
        <v>3351</v>
      </c>
      <c r="B600" s="117" t="s">
        <v>1836</v>
      </c>
      <c r="C600" s="139"/>
      <c r="D600" s="60">
        <f t="shared" ref="D600:I600" si="648">SUM(D601:D603)</f>
        <v>762770.29999999993</v>
      </c>
      <c r="E600" s="60">
        <f t="shared" si="648"/>
        <v>62886.02</v>
      </c>
      <c r="F600" s="60">
        <f t="shared" si="648"/>
        <v>71405.070000000007</v>
      </c>
      <c r="G600" s="60">
        <f t="shared" si="648"/>
        <v>63569.95</v>
      </c>
      <c r="H600" s="60">
        <f t="shared" si="648"/>
        <v>64621.77</v>
      </c>
      <c r="I600" s="60">
        <f t="shared" si="648"/>
        <v>74775.649999999994</v>
      </c>
      <c r="J600" s="60">
        <f t="shared" ref="J600:O600" si="649">SUM(J601:J603)</f>
        <v>172451.96</v>
      </c>
      <c r="K600" s="60">
        <f t="shared" si="649"/>
        <v>100544.32666666666</v>
      </c>
      <c r="L600" s="60">
        <f t="shared" si="649"/>
        <v>112518.51222222221</v>
      </c>
      <c r="M600" s="60">
        <f t="shared" si="649"/>
        <v>125099.46629629629</v>
      </c>
      <c r="N600" s="60">
        <f t="shared" si="649"/>
        <v>112720.76839506172</v>
      </c>
      <c r="O600" s="60">
        <f t="shared" si="649"/>
        <v>116779.58230452675</v>
      </c>
      <c r="P600" s="60">
        <f>SUM(P601:P603)</f>
        <v>1855261.7258847738</v>
      </c>
      <c r="HS600" s="173"/>
      <c r="HT600" s="173"/>
      <c r="HU600" s="173"/>
      <c r="HV600" s="173"/>
      <c r="HW600" s="173"/>
      <c r="HX600" s="173"/>
      <c r="HY600" s="173"/>
      <c r="HZ600" s="173"/>
      <c r="IA600" s="173"/>
      <c r="IB600" s="173"/>
      <c r="IC600" s="173"/>
      <c r="ID600" s="173"/>
      <c r="IE600" s="173"/>
      <c r="IF600" s="173"/>
      <c r="IG600" s="173"/>
      <c r="IH600" s="173"/>
      <c r="II600" s="173"/>
    </row>
    <row r="601" spans="1:243" s="180" customFormat="1" ht="15" customHeight="1">
      <c r="A601" s="97" t="s">
        <v>3638</v>
      </c>
      <c r="B601" s="117" t="s">
        <v>1836</v>
      </c>
      <c r="C601" s="139" t="s">
        <v>29</v>
      </c>
      <c r="D601" s="60">
        <v>63317.45</v>
      </c>
      <c r="E601" s="60">
        <v>58941.1</v>
      </c>
      <c r="F601" s="60">
        <v>71348.850000000006</v>
      </c>
      <c r="G601" s="60">
        <v>63569.95</v>
      </c>
      <c r="H601" s="60">
        <v>64621.77</v>
      </c>
      <c r="I601" s="60">
        <v>74775.649999999994</v>
      </c>
      <c r="J601" s="60">
        <v>162235.56</v>
      </c>
      <c r="K601" s="60">
        <f t="shared" si="642"/>
        <v>100544.32666666666</v>
      </c>
      <c r="L601" s="60">
        <f t="shared" ref="L601:L608" si="650">SUM(I601:K601)/3</f>
        <v>112518.51222222221</v>
      </c>
      <c r="M601" s="60">
        <f t="shared" ref="M601:M608" si="651">SUM(J601:L601)/3</f>
        <v>125099.46629629629</v>
      </c>
      <c r="N601" s="60">
        <f t="shared" ref="N601:N608" si="652">SUM(K601:M601)/3</f>
        <v>112720.76839506172</v>
      </c>
      <c r="O601" s="60">
        <f t="shared" ref="O601:O608" si="653">SUM(L601:N601)/3</f>
        <v>116779.58230452675</v>
      </c>
      <c r="P601" s="60">
        <f t="shared" si="647"/>
        <v>1126472.9858847738</v>
      </c>
      <c r="HS601" s="173"/>
      <c r="HT601" s="173"/>
      <c r="HU601" s="173"/>
      <c r="HV601" s="173"/>
      <c r="HW601" s="173"/>
      <c r="HX601" s="173"/>
      <c r="HY601" s="173"/>
      <c r="HZ601" s="173"/>
      <c r="IA601" s="173"/>
      <c r="IB601" s="173"/>
      <c r="IC601" s="173"/>
      <c r="ID601" s="173"/>
      <c r="IE601" s="173"/>
      <c r="IF601" s="173"/>
      <c r="IG601" s="173"/>
      <c r="IH601" s="173"/>
      <c r="II601" s="173"/>
    </row>
    <row r="602" spans="1:243" s="180" customFormat="1" ht="15" customHeight="1">
      <c r="A602" s="97" t="s">
        <v>3639</v>
      </c>
      <c r="B602" s="117" t="s">
        <v>2975</v>
      </c>
      <c r="C602" s="139" t="s">
        <v>173</v>
      </c>
      <c r="D602" s="60">
        <v>693997.4</v>
      </c>
      <c r="E602" s="60">
        <v>3910.29</v>
      </c>
      <c r="F602" s="60">
        <v>0</v>
      </c>
      <c r="G602" s="60">
        <v>0</v>
      </c>
      <c r="H602" s="60">
        <v>0</v>
      </c>
      <c r="I602" s="60"/>
      <c r="J602" s="60">
        <v>10216.4</v>
      </c>
      <c r="K602" s="60"/>
      <c r="L602" s="60"/>
      <c r="M602" s="60"/>
      <c r="N602" s="60"/>
      <c r="O602" s="60"/>
      <c r="P602" s="60">
        <v>719280.8</v>
      </c>
      <c r="HS602" s="173"/>
      <c r="HT602" s="173"/>
      <c r="HU602" s="173"/>
      <c r="HV602" s="173"/>
      <c r="HW602" s="173"/>
      <c r="HX602" s="173"/>
      <c r="HY602" s="173"/>
      <c r="HZ602" s="173"/>
      <c r="IA602" s="173"/>
      <c r="IB602" s="173"/>
      <c r="IC602" s="173"/>
      <c r="ID602" s="173"/>
      <c r="IE602" s="173"/>
      <c r="IF602" s="173"/>
      <c r="IG602" s="173"/>
      <c r="IH602" s="173"/>
      <c r="II602" s="173"/>
    </row>
    <row r="603" spans="1:243" s="180" customFormat="1" ht="15" customHeight="1">
      <c r="A603" s="97" t="s">
        <v>3640</v>
      </c>
      <c r="B603" s="117" t="s">
        <v>3641</v>
      </c>
      <c r="C603" s="139" t="s">
        <v>173</v>
      </c>
      <c r="D603" s="60">
        <v>5455.45</v>
      </c>
      <c r="E603" s="60">
        <v>34.630000000000003</v>
      </c>
      <c r="F603" s="60">
        <v>56.22</v>
      </c>
      <c r="G603" s="60">
        <v>0</v>
      </c>
      <c r="H603" s="60">
        <v>0</v>
      </c>
      <c r="I603" s="60"/>
      <c r="J603" s="60">
        <v>0</v>
      </c>
      <c r="K603" s="60">
        <f t="shared" si="642"/>
        <v>0</v>
      </c>
      <c r="L603" s="60">
        <f t="shared" si="650"/>
        <v>0</v>
      </c>
      <c r="M603" s="60">
        <f t="shared" si="651"/>
        <v>0</v>
      </c>
      <c r="N603" s="60">
        <f t="shared" si="652"/>
        <v>0</v>
      </c>
      <c r="O603" s="60">
        <f t="shared" si="653"/>
        <v>0</v>
      </c>
      <c r="P603" s="60">
        <v>9507.94</v>
      </c>
      <c r="HS603" s="173"/>
      <c r="HT603" s="173"/>
      <c r="HU603" s="173"/>
      <c r="HV603" s="173"/>
      <c r="HW603" s="173"/>
      <c r="HX603" s="173"/>
      <c r="HY603" s="173"/>
      <c r="HZ603" s="173"/>
      <c r="IA603" s="173"/>
      <c r="IB603" s="173"/>
      <c r="IC603" s="173"/>
      <c r="ID603" s="173"/>
      <c r="IE603" s="173"/>
      <c r="IF603" s="173"/>
      <c r="IG603" s="173"/>
      <c r="IH603" s="173"/>
      <c r="II603" s="173"/>
    </row>
    <row r="604" spans="1:243" s="180" customFormat="1" ht="15" customHeight="1">
      <c r="A604" s="97" t="s">
        <v>3353</v>
      </c>
      <c r="B604" s="117" t="s">
        <v>2984</v>
      </c>
      <c r="C604" s="139" t="s">
        <v>1652</v>
      </c>
      <c r="D604" s="60">
        <v>3450.15</v>
      </c>
      <c r="E604" s="60">
        <v>236.83</v>
      </c>
      <c r="F604" s="60">
        <v>1298.46</v>
      </c>
      <c r="G604" s="60">
        <v>0</v>
      </c>
      <c r="H604" s="60">
        <v>1286.3599999999999</v>
      </c>
      <c r="I604" s="60"/>
      <c r="J604" s="60">
        <v>276.57</v>
      </c>
      <c r="K604" s="60">
        <f t="shared" si="642"/>
        <v>520.97666666666657</v>
      </c>
      <c r="L604" s="60">
        <f t="shared" si="650"/>
        <v>265.84888888888889</v>
      </c>
      <c r="M604" s="60">
        <f t="shared" si="651"/>
        <v>354.46518518518519</v>
      </c>
      <c r="N604" s="60">
        <f t="shared" si="652"/>
        <v>380.43024691358022</v>
      </c>
      <c r="O604" s="60">
        <f t="shared" si="653"/>
        <v>333.58144032921814</v>
      </c>
      <c r="P604" s="60">
        <f t="shared" si="647"/>
        <v>8403.672427983538</v>
      </c>
      <c r="HS604" s="173"/>
      <c r="HT604" s="173"/>
      <c r="HU604" s="173"/>
      <c r="HV604" s="173"/>
      <c r="HW604" s="173"/>
      <c r="HX604" s="173"/>
      <c r="HY604" s="173"/>
      <c r="HZ604" s="173"/>
      <c r="IA604" s="173"/>
      <c r="IB604" s="173"/>
      <c r="IC604" s="173"/>
      <c r="ID604" s="173"/>
      <c r="IE604" s="173"/>
      <c r="IF604" s="173"/>
      <c r="IG604" s="173"/>
      <c r="IH604" s="173"/>
      <c r="II604" s="173"/>
    </row>
    <row r="605" spans="1:243" s="180" customFormat="1" ht="15" customHeight="1">
      <c r="A605" s="97" t="s">
        <v>3406</v>
      </c>
      <c r="B605" s="117" t="s">
        <v>3407</v>
      </c>
      <c r="C605" s="139" t="s">
        <v>123</v>
      </c>
      <c r="D605" s="60">
        <v>0</v>
      </c>
      <c r="E605" s="60">
        <v>0</v>
      </c>
      <c r="F605" s="60">
        <v>58993.61</v>
      </c>
      <c r="G605" s="60">
        <v>-58993.61</v>
      </c>
      <c r="H605" s="60">
        <v>0</v>
      </c>
      <c r="I605" s="60"/>
      <c r="J605" s="60"/>
      <c r="K605" s="60">
        <f t="shared" si="642"/>
        <v>0</v>
      </c>
      <c r="L605" s="60">
        <f t="shared" si="650"/>
        <v>0</v>
      </c>
      <c r="M605" s="60">
        <f t="shared" si="651"/>
        <v>0</v>
      </c>
      <c r="N605" s="60">
        <f t="shared" si="652"/>
        <v>0</v>
      </c>
      <c r="O605" s="60">
        <f t="shared" si="653"/>
        <v>0</v>
      </c>
      <c r="P605" s="60">
        <f t="shared" si="647"/>
        <v>0</v>
      </c>
      <c r="HS605" s="173"/>
      <c r="HT605" s="173"/>
      <c r="HU605" s="173"/>
      <c r="HV605" s="173"/>
      <c r="HW605" s="173"/>
      <c r="HX605" s="173"/>
      <c r="HY605" s="173"/>
      <c r="HZ605" s="173"/>
      <c r="IA605" s="173"/>
      <c r="IB605" s="173"/>
      <c r="IC605" s="173"/>
      <c r="ID605" s="173"/>
      <c r="IE605" s="173"/>
      <c r="IF605" s="173"/>
      <c r="IG605" s="173"/>
      <c r="IH605" s="173"/>
      <c r="II605" s="173"/>
    </row>
    <row r="606" spans="1:243" s="180" customFormat="1" ht="15" customHeight="1">
      <c r="A606" s="97" t="s">
        <v>3408</v>
      </c>
      <c r="B606" s="117" t="s">
        <v>3409</v>
      </c>
      <c r="C606" s="139" t="s">
        <v>2319</v>
      </c>
      <c r="D606" s="60">
        <v>0</v>
      </c>
      <c r="E606" s="60">
        <v>0</v>
      </c>
      <c r="F606" s="60">
        <v>0</v>
      </c>
      <c r="G606" s="60">
        <v>0</v>
      </c>
      <c r="H606" s="60">
        <v>0</v>
      </c>
      <c r="I606" s="60"/>
      <c r="J606" s="60"/>
      <c r="K606" s="60">
        <f t="shared" si="642"/>
        <v>0</v>
      </c>
      <c r="L606" s="60">
        <f t="shared" si="650"/>
        <v>0</v>
      </c>
      <c r="M606" s="60">
        <f t="shared" si="651"/>
        <v>0</v>
      </c>
      <c r="N606" s="60">
        <f t="shared" si="652"/>
        <v>0</v>
      </c>
      <c r="O606" s="60">
        <f t="shared" si="653"/>
        <v>0</v>
      </c>
      <c r="P606" s="60">
        <f t="shared" si="647"/>
        <v>0</v>
      </c>
      <c r="HS606" s="173"/>
      <c r="HT606" s="173"/>
      <c r="HU606" s="173"/>
      <c r="HV606" s="173"/>
      <c r="HW606" s="173"/>
      <c r="HX606" s="173"/>
      <c r="HY606" s="173"/>
      <c r="HZ606" s="173"/>
      <c r="IA606" s="173"/>
      <c r="IB606" s="173"/>
      <c r="IC606" s="173"/>
      <c r="ID606" s="173"/>
      <c r="IE606" s="173"/>
      <c r="IF606" s="173"/>
      <c r="IG606" s="173"/>
      <c r="IH606" s="173"/>
      <c r="II606" s="173"/>
    </row>
    <row r="607" spans="1:243" s="180" customFormat="1" ht="15" customHeight="1">
      <c r="A607" s="97" t="s">
        <v>3458</v>
      </c>
      <c r="B607" s="117" t="s">
        <v>3459</v>
      </c>
      <c r="C607" s="139" t="s">
        <v>343</v>
      </c>
      <c r="D607" s="60"/>
      <c r="E607" s="60">
        <v>0</v>
      </c>
      <c r="F607" s="60">
        <v>0</v>
      </c>
      <c r="G607" s="60">
        <v>0</v>
      </c>
      <c r="H607" s="60">
        <v>0</v>
      </c>
      <c r="I607" s="60"/>
      <c r="J607" s="60"/>
      <c r="K607" s="60">
        <f t="shared" si="642"/>
        <v>0</v>
      </c>
      <c r="L607" s="60">
        <f t="shared" si="650"/>
        <v>0</v>
      </c>
      <c r="M607" s="60">
        <f t="shared" si="651"/>
        <v>0</v>
      </c>
      <c r="N607" s="60">
        <f t="shared" si="652"/>
        <v>0</v>
      </c>
      <c r="O607" s="60">
        <f t="shared" si="653"/>
        <v>0</v>
      </c>
      <c r="P607" s="60">
        <f t="shared" si="647"/>
        <v>0</v>
      </c>
      <c r="HS607" s="173"/>
      <c r="HT607" s="173"/>
      <c r="HU607" s="173"/>
      <c r="HV607" s="173"/>
      <c r="HW607" s="173"/>
      <c r="HX607" s="173"/>
      <c r="HY607" s="173"/>
      <c r="HZ607" s="173"/>
      <c r="IA607" s="173"/>
      <c r="IB607" s="173"/>
      <c r="IC607" s="173"/>
      <c r="ID607" s="173"/>
      <c r="IE607" s="173"/>
      <c r="IF607" s="173"/>
      <c r="IG607" s="173"/>
      <c r="IH607" s="173"/>
      <c r="II607" s="173"/>
    </row>
    <row r="608" spans="1:243" s="180" customFormat="1" ht="15" customHeight="1">
      <c r="A608" s="97" t="s">
        <v>3642</v>
      </c>
      <c r="B608" s="117" t="s">
        <v>2977</v>
      </c>
      <c r="C608" s="139" t="s">
        <v>29</v>
      </c>
      <c r="D608" s="60">
        <v>13406.63</v>
      </c>
      <c r="E608" s="60">
        <v>161320.68</v>
      </c>
      <c r="F608" s="60">
        <v>16713.099999999999</v>
      </c>
      <c r="G608" s="60">
        <v>6554.43</v>
      </c>
      <c r="H608" s="60">
        <v>84211.85</v>
      </c>
      <c r="I608" s="60">
        <v>3165.04</v>
      </c>
      <c r="J608" s="60">
        <v>266365.2</v>
      </c>
      <c r="K608" s="60">
        <f t="shared" si="642"/>
        <v>117914.03000000001</v>
      </c>
      <c r="L608" s="60">
        <f t="shared" si="650"/>
        <v>129148.09000000001</v>
      </c>
      <c r="M608" s="60">
        <f t="shared" si="651"/>
        <v>171142.44000000003</v>
      </c>
      <c r="N608" s="60">
        <f t="shared" si="652"/>
        <v>139401.52000000002</v>
      </c>
      <c r="O608" s="60">
        <f t="shared" si="653"/>
        <v>146564.01666666669</v>
      </c>
      <c r="P608" s="60">
        <f>SUM(D608:O608)</f>
        <v>1255907.0266666666</v>
      </c>
      <c r="HS608" s="173"/>
      <c r="HT608" s="173"/>
      <c r="HU608" s="173"/>
      <c r="HV608" s="173"/>
      <c r="HW608" s="173"/>
      <c r="HX608" s="173"/>
      <c r="HY608" s="173"/>
      <c r="HZ608" s="173"/>
      <c r="IA608" s="173"/>
      <c r="IB608" s="173"/>
      <c r="IC608" s="173"/>
      <c r="ID608" s="173"/>
      <c r="IE608" s="173"/>
      <c r="IF608" s="173"/>
      <c r="IG608" s="173"/>
      <c r="IH608" s="173"/>
      <c r="II608" s="173"/>
    </row>
    <row r="609" spans="1:243" s="180" customFormat="1" ht="15" customHeight="1">
      <c r="A609" s="97" t="s">
        <v>3643</v>
      </c>
      <c r="B609" s="117" t="s">
        <v>3684</v>
      </c>
      <c r="C609" s="139" t="s">
        <v>218</v>
      </c>
      <c r="D609" s="60">
        <v>2674.76</v>
      </c>
      <c r="E609" s="60">
        <v>370.97</v>
      </c>
      <c r="F609" s="60">
        <v>0</v>
      </c>
      <c r="G609" s="60">
        <v>1965.71</v>
      </c>
      <c r="H609" s="60">
        <v>0</v>
      </c>
      <c r="I609" s="60"/>
      <c r="J609" s="60"/>
      <c r="K609" s="60">
        <f t="shared" si="642"/>
        <v>0</v>
      </c>
      <c r="L609" s="60"/>
      <c r="M609" s="60"/>
      <c r="N609" s="60"/>
      <c r="O609" s="60"/>
      <c r="P609" s="60">
        <f>SUM(D609:O609)</f>
        <v>5011.4400000000005</v>
      </c>
      <c r="HS609" s="173"/>
      <c r="HT609" s="173"/>
      <c r="HU609" s="173"/>
      <c r="HV609" s="173"/>
      <c r="HW609" s="173"/>
      <c r="HX609" s="173"/>
      <c r="HY609" s="173"/>
      <c r="HZ609" s="173"/>
      <c r="IA609" s="173"/>
      <c r="IB609" s="173"/>
      <c r="IC609" s="173"/>
      <c r="ID609" s="173"/>
      <c r="IE609" s="173"/>
      <c r="IF609" s="173"/>
      <c r="IG609" s="173"/>
      <c r="IH609" s="173"/>
      <c r="II609" s="173"/>
    </row>
    <row r="610" spans="1:243" s="180" customFormat="1" ht="15" customHeight="1">
      <c r="A610" s="97" t="s">
        <v>3685</v>
      </c>
      <c r="B610" s="117" t="s">
        <v>3686</v>
      </c>
      <c r="C610" s="139" t="s">
        <v>2496</v>
      </c>
      <c r="D610" s="60">
        <v>209.96</v>
      </c>
      <c r="E610" s="60">
        <v>0</v>
      </c>
      <c r="F610" s="60">
        <v>0</v>
      </c>
      <c r="G610" s="60">
        <v>1</v>
      </c>
      <c r="H610" s="60">
        <v>-1</v>
      </c>
      <c r="I610" s="60"/>
      <c r="J610" s="60"/>
      <c r="K610" s="60">
        <v>0</v>
      </c>
      <c r="L610" s="60"/>
      <c r="M610" s="60"/>
      <c r="N610" s="60"/>
      <c r="O610" s="60"/>
      <c r="P610" s="60">
        <f>SUM(D610:O610)</f>
        <v>209.96</v>
      </c>
      <c r="HS610" s="173"/>
      <c r="HT610" s="173"/>
      <c r="HU610" s="173"/>
      <c r="HV610" s="173"/>
      <c r="HW610" s="173"/>
      <c r="HX610" s="173"/>
      <c r="HY610" s="173"/>
      <c r="HZ610" s="173"/>
      <c r="IA610" s="173"/>
      <c r="IB610" s="173"/>
      <c r="IC610" s="173"/>
      <c r="ID610" s="173"/>
      <c r="IE610" s="173"/>
      <c r="IF610" s="173"/>
      <c r="IG610" s="173"/>
      <c r="IH610" s="173"/>
      <c r="II610" s="173"/>
    </row>
    <row r="611" spans="1:243" s="180" customFormat="1" ht="15" customHeight="1">
      <c r="A611" s="97" t="s">
        <v>3734</v>
      </c>
      <c r="B611" s="117" t="s">
        <v>3735</v>
      </c>
      <c r="C611" s="139" t="s">
        <v>2324</v>
      </c>
      <c r="D611" s="60"/>
      <c r="E611" s="60"/>
      <c r="F611" s="60"/>
      <c r="G611" s="60">
        <v>5849.86</v>
      </c>
      <c r="H611" s="60">
        <v>0</v>
      </c>
      <c r="I611" s="60"/>
      <c r="J611" s="60"/>
      <c r="K611" s="60">
        <f t="shared" si="642"/>
        <v>0</v>
      </c>
      <c r="L611" s="60"/>
      <c r="M611" s="60"/>
      <c r="N611" s="60"/>
      <c r="O611" s="60"/>
      <c r="P611" s="60">
        <f>SUM(D611:O611)</f>
        <v>5849.86</v>
      </c>
      <c r="HS611" s="173"/>
      <c r="HT611" s="173"/>
      <c r="HU611" s="173"/>
      <c r="HV611" s="173"/>
      <c r="HW611" s="173"/>
      <c r="HX611" s="173"/>
      <c r="HY611" s="173"/>
      <c r="HZ611" s="173"/>
      <c r="IA611" s="173"/>
      <c r="IB611" s="173"/>
      <c r="IC611" s="173"/>
      <c r="ID611" s="173"/>
      <c r="IE611" s="173"/>
      <c r="IF611" s="173"/>
      <c r="IG611" s="173"/>
      <c r="IH611" s="173"/>
      <c r="II611" s="173"/>
    </row>
    <row r="612" spans="1:243" s="107" customFormat="1" ht="26.25" customHeight="1">
      <c r="A612" s="99" t="s">
        <v>3355</v>
      </c>
      <c r="B612" s="116" t="s">
        <v>3354</v>
      </c>
      <c r="C612" s="139"/>
      <c r="D612" s="58">
        <f t="shared" ref="D612:P612" si="654">SUM(D613:D616)</f>
        <v>40.840000000000003</v>
      </c>
      <c r="E612" s="58">
        <f t="shared" si="654"/>
        <v>40.730000000000004</v>
      </c>
      <c r="F612" s="58">
        <f t="shared" si="654"/>
        <v>21.6</v>
      </c>
      <c r="G612" s="58">
        <f t="shared" si="654"/>
        <v>6.3</v>
      </c>
      <c r="H612" s="58">
        <f t="shared" si="654"/>
        <v>0</v>
      </c>
      <c r="I612" s="58">
        <f t="shared" si="654"/>
        <v>28.98</v>
      </c>
      <c r="J612" s="58">
        <f t="shared" si="654"/>
        <v>27.23</v>
      </c>
      <c r="K612" s="58">
        <f t="shared" si="654"/>
        <v>0</v>
      </c>
      <c r="L612" s="58">
        <f t="shared" si="654"/>
        <v>0</v>
      </c>
      <c r="M612" s="58">
        <f t="shared" si="654"/>
        <v>0</v>
      </c>
      <c r="N612" s="58">
        <f t="shared" si="654"/>
        <v>0</v>
      </c>
      <c r="O612" s="58">
        <f t="shared" si="654"/>
        <v>0</v>
      </c>
      <c r="P612" s="58">
        <f t="shared" si="654"/>
        <v>165.68</v>
      </c>
      <c r="HS612" s="106"/>
      <c r="HT612" s="106"/>
      <c r="HU612" s="106"/>
      <c r="HV612" s="106"/>
      <c r="HW612" s="106"/>
      <c r="HX612" s="106"/>
      <c r="HY612" s="106"/>
      <c r="HZ612" s="106"/>
      <c r="IA612" s="106"/>
      <c r="IB612" s="106"/>
      <c r="IC612" s="106"/>
      <c r="ID612" s="106"/>
      <c r="IE612" s="106"/>
      <c r="IF612" s="106"/>
      <c r="IG612" s="106"/>
      <c r="IH612" s="106"/>
      <c r="II612" s="106"/>
    </row>
    <row r="613" spans="1:243" s="180" customFormat="1" ht="15" customHeight="1">
      <c r="A613" s="97" t="s">
        <v>3356</v>
      </c>
      <c r="B613" s="117" t="s">
        <v>2966</v>
      </c>
      <c r="C613" s="139" t="s">
        <v>29</v>
      </c>
      <c r="D613" s="60">
        <v>0</v>
      </c>
      <c r="E613" s="60">
        <v>0</v>
      </c>
      <c r="F613" s="60">
        <v>0</v>
      </c>
      <c r="G613" s="60">
        <v>0</v>
      </c>
      <c r="H613" s="60">
        <v>0</v>
      </c>
      <c r="I613" s="60"/>
      <c r="J613" s="60"/>
      <c r="K613" s="60"/>
      <c r="L613" s="60"/>
      <c r="M613" s="60"/>
      <c r="N613" s="60"/>
      <c r="O613" s="60"/>
      <c r="P613" s="60">
        <f t="shared" si="647"/>
        <v>0</v>
      </c>
      <c r="HS613" s="173"/>
      <c r="HT613" s="173"/>
      <c r="HU613" s="173"/>
      <c r="HV613" s="173"/>
      <c r="HW613" s="173"/>
      <c r="HX613" s="173"/>
      <c r="HY613" s="173"/>
      <c r="HZ613" s="173"/>
      <c r="IA613" s="173"/>
      <c r="IB613" s="173"/>
      <c r="IC613" s="173"/>
      <c r="ID613" s="173"/>
      <c r="IE613" s="173"/>
      <c r="IF613" s="173"/>
      <c r="IG613" s="173"/>
      <c r="IH613" s="173"/>
      <c r="II613" s="173"/>
    </row>
    <row r="614" spans="1:243" s="180" customFormat="1" ht="15" customHeight="1">
      <c r="A614" s="97" t="s">
        <v>3357</v>
      </c>
      <c r="B614" s="117" t="s">
        <v>2968</v>
      </c>
      <c r="C614" s="139" t="s">
        <v>29</v>
      </c>
      <c r="D614" s="60">
        <v>0</v>
      </c>
      <c r="E614" s="60">
        <v>0</v>
      </c>
      <c r="F614" s="60">
        <v>0</v>
      </c>
      <c r="G614" s="60">
        <v>0</v>
      </c>
      <c r="H614" s="60">
        <v>0</v>
      </c>
      <c r="I614" s="60"/>
      <c r="J614" s="60"/>
      <c r="K614" s="60"/>
      <c r="L614" s="60"/>
      <c r="M614" s="60"/>
      <c r="N614" s="60"/>
      <c r="O614" s="60"/>
      <c r="P614" s="60">
        <f t="shared" si="647"/>
        <v>0</v>
      </c>
      <c r="HS614" s="173"/>
      <c r="HT614" s="173"/>
      <c r="HU614" s="173"/>
      <c r="HV614" s="173"/>
      <c r="HW614" s="173"/>
      <c r="HX614" s="173"/>
      <c r="HY614" s="173"/>
      <c r="HZ614" s="173"/>
      <c r="IA614" s="173"/>
      <c r="IB614" s="173"/>
      <c r="IC614" s="173"/>
      <c r="ID614" s="173"/>
      <c r="IE614" s="173"/>
      <c r="IF614" s="173"/>
      <c r="IG614" s="173"/>
      <c r="IH614" s="173"/>
      <c r="II614" s="173"/>
    </row>
    <row r="615" spans="1:243" s="180" customFormat="1" ht="15" customHeight="1">
      <c r="A615" s="97" t="s">
        <v>3394</v>
      </c>
      <c r="B615" s="117" t="s">
        <v>3687</v>
      </c>
      <c r="C615" s="139" t="s">
        <v>29</v>
      </c>
      <c r="D615" s="60">
        <v>30.6</v>
      </c>
      <c r="E615" s="60">
        <v>17.93</v>
      </c>
      <c r="F615" s="60">
        <v>21.6</v>
      </c>
      <c r="G615" s="60">
        <v>6.3</v>
      </c>
      <c r="H615" s="60">
        <v>0</v>
      </c>
      <c r="I615" s="60">
        <v>12.05</v>
      </c>
      <c r="J615" s="60">
        <v>27.23</v>
      </c>
      <c r="K615" s="60"/>
      <c r="L615" s="60"/>
      <c r="M615" s="60"/>
      <c r="N615" s="60"/>
      <c r="O615" s="60"/>
      <c r="P615" s="60">
        <f t="shared" si="647"/>
        <v>115.71</v>
      </c>
      <c r="HS615" s="173"/>
      <c r="HT615" s="173"/>
      <c r="HU615" s="173"/>
      <c r="HV615" s="173"/>
      <c r="HW615" s="173"/>
      <c r="HX615" s="173"/>
      <c r="HY615" s="173"/>
      <c r="HZ615" s="173"/>
      <c r="IA615" s="173"/>
      <c r="IB615" s="173"/>
      <c r="IC615" s="173"/>
      <c r="ID615" s="173"/>
      <c r="IE615" s="173"/>
      <c r="IF615" s="173"/>
      <c r="IG615" s="173"/>
      <c r="IH615" s="173"/>
      <c r="II615" s="173"/>
    </row>
    <row r="616" spans="1:243" s="180" customFormat="1" ht="15" customHeight="1">
      <c r="A616" s="97" t="s">
        <v>3688</v>
      </c>
      <c r="B616" s="117" t="s">
        <v>2977</v>
      </c>
      <c r="C616" s="139" t="s">
        <v>29</v>
      </c>
      <c r="D616" s="60">
        <v>10.24</v>
      </c>
      <c r="E616" s="60">
        <v>22.8</v>
      </c>
      <c r="F616" s="60">
        <v>0</v>
      </c>
      <c r="G616" s="60">
        <v>0</v>
      </c>
      <c r="H616" s="60">
        <v>0</v>
      </c>
      <c r="I616" s="60">
        <v>16.93</v>
      </c>
      <c r="J616" s="60"/>
      <c r="K616" s="60"/>
      <c r="L616" s="60"/>
      <c r="M616" s="60"/>
      <c r="N616" s="60"/>
      <c r="O616" s="60"/>
      <c r="P616" s="60">
        <f t="shared" si="647"/>
        <v>49.97</v>
      </c>
      <c r="HS616" s="173"/>
      <c r="HT616" s="173"/>
      <c r="HU616" s="173"/>
      <c r="HV616" s="173"/>
      <c r="HW616" s="173"/>
      <c r="HX616" s="173"/>
      <c r="HY616" s="173"/>
      <c r="HZ616" s="173"/>
      <c r="IA616" s="173"/>
      <c r="IB616" s="173"/>
      <c r="IC616" s="173"/>
      <c r="ID616" s="173"/>
      <c r="IE616" s="173"/>
      <c r="IF616" s="173"/>
      <c r="IG616" s="173"/>
      <c r="IH616" s="173"/>
      <c r="II616" s="173"/>
    </row>
    <row r="617" spans="1:243" s="107" customFormat="1" ht="26.25" customHeight="1">
      <c r="A617" s="99" t="s">
        <v>3359</v>
      </c>
      <c r="B617" s="116" t="s">
        <v>3360</v>
      </c>
      <c r="C617" s="139"/>
      <c r="D617" s="58">
        <f>SUM(D618:D621)</f>
        <v>5298.28</v>
      </c>
      <c r="E617" s="58">
        <f>SUM(E618:E621)</f>
        <v>4051.48</v>
      </c>
      <c r="F617" s="58">
        <f>SUM(F618:F621)</f>
        <v>3045.1</v>
      </c>
      <c r="G617" s="58">
        <f>SUM(G618:G621)</f>
        <v>5388.29</v>
      </c>
      <c r="H617" s="58">
        <f>SUM(H618:H621)</f>
        <v>4115.91</v>
      </c>
      <c r="I617" s="58">
        <f t="shared" ref="I617:P617" si="655">SUM(I618:I621)</f>
        <v>4592.12</v>
      </c>
      <c r="J617" s="58">
        <f t="shared" si="655"/>
        <v>4131.28</v>
      </c>
      <c r="K617" s="58">
        <f t="shared" si="655"/>
        <v>4279.7699999999995</v>
      </c>
      <c r="L617" s="58">
        <f t="shared" si="655"/>
        <v>4334.3899999999994</v>
      </c>
      <c r="M617" s="58">
        <f t="shared" si="655"/>
        <v>4248.4799999999996</v>
      </c>
      <c r="N617" s="58">
        <f t="shared" si="655"/>
        <v>4287.5466666666662</v>
      </c>
      <c r="O617" s="58">
        <f t="shared" si="655"/>
        <v>4290.1388888888878</v>
      </c>
      <c r="P617" s="58">
        <f t="shared" si="655"/>
        <v>52062.785555555551</v>
      </c>
      <c r="HS617" s="106"/>
      <c r="HT617" s="106"/>
      <c r="HU617" s="106"/>
      <c r="HV617" s="106"/>
      <c r="HW617" s="106"/>
      <c r="HX617" s="106"/>
      <c r="HY617" s="106"/>
      <c r="HZ617" s="106"/>
      <c r="IA617" s="106"/>
      <c r="IB617" s="106"/>
      <c r="IC617" s="106"/>
      <c r="ID617" s="106"/>
      <c r="IE617" s="106"/>
      <c r="IF617" s="106"/>
      <c r="IG617" s="106"/>
      <c r="IH617" s="106"/>
      <c r="II617" s="106"/>
    </row>
    <row r="618" spans="1:243" s="107" customFormat="1" ht="15" customHeight="1">
      <c r="A618" s="97" t="s">
        <v>3361</v>
      </c>
      <c r="B618" s="117" t="s">
        <v>2966</v>
      </c>
      <c r="C618" s="139" t="s">
        <v>29</v>
      </c>
      <c r="D618" s="58">
        <v>0</v>
      </c>
      <c r="E618" s="58">
        <v>0</v>
      </c>
      <c r="F618" s="58">
        <v>0</v>
      </c>
      <c r="G618" s="58">
        <v>0</v>
      </c>
      <c r="H618" s="58">
        <v>0</v>
      </c>
      <c r="I618" s="58"/>
      <c r="J618" s="58"/>
      <c r="K618" s="58"/>
      <c r="L618" s="58"/>
      <c r="M618" s="58"/>
      <c r="N618" s="58"/>
      <c r="O618" s="58"/>
      <c r="P618" s="60">
        <f t="shared" si="647"/>
        <v>0</v>
      </c>
      <c r="HS618" s="106"/>
      <c r="HT618" s="106"/>
      <c r="HU618" s="106"/>
      <c r="HV618" s="106"/>
      <c r="HW618" s="106"/>
      <c r="HX618" s="106"/>
      <c r="HY618" s="106"/>
      <c r="HZ618" s="106"/>
      <c r="IA618" s="106"/>
      <c r="IB618" s="106"/>
      <c r="IC618" s="106"/>
      <c r="ID618" s="106"/>
      <c r="IE618" s="106"/>
      <c r="IF618" s="106"/>
      <c r="IG618" s="106"/>
      <c r="IH618" s="106"/>
      <c r="II618" s="106"/>
    </row>
    <row r="619" spans="1:243" s="107" customFormat="1" ht="15" customHeight="1">
      <c r="A619" s="97" t="s">
        <v>3362</v>
      </c>
      <c r="B619" s="117" t="s">
        <v>2968</v>
      </c>
      <c r="C619" s="139" t="s">
        <v>29</v>
      </c>
      <c r="D619" s="58">
        <v>0</v>
      </c>
      <c r="E619" s="58">
        <v>0</v>
      </c>
      <c r="F619" s="58">
        <v>0</v>
      </c>
      <c r="G619" s="58">
        <v>0</v>
      </c>
      <c r="H619" s="58">
        <v>0</v>
      </c>
      <c r="I619" s="58"/>
      <c r="J619" s="58"/>
      <c r="K619" s="58"/>
      <c r="L619" s="58"/>
      <c r="M619" s="58"/>
      <c r="N619" s="58"/>
      <c r="O619" s="58"/>
      <c r="P619" s="60">
        <f t="shared" si="647"/>
        <v>0</v>
      </c>
      <c r="HS619" s="106"/>
      <c r="HT619" s="106"/>
      <c r="HU619" s="106"/>
      <c r="HV619" s="106"/>
      <c r="HW619" s="106"/>
      <c r="HX619" s="106"/>
      <c r="HY619" s="106"/>
      <c r="HZ619" s="106"/>
      <c r="IA619" s="106"/>
      <c r="IB619" s="106"/>
      <c r="IC619" s="106"/>
      <c r="ID619" s="106"/>
      <c r="IE619" s="106"/>
      <c r="IF619" s="106"/>
      <c r="IG619" s="106"/>
      <c r="IH619" s="106"/>
      <c r="II619" s="106"/>
    </row>
    <row r="620" spans="1:243" s="107" customFormat="1" ht="15" customHeight="1">
      <c r="A620" s="97" t="s">
        <v>3364</v>
      </c>
      <c r="B620" s="117" t="s">
        <v>2970</v>
      </c>
      <c r="C620" s="139" t="s">
        <v>29</v>
      </c>
      <c r="D620" s="60">
        <v>0</v>
      </c>
      <c r="E620" s="58">
        <v>0</v>
      </c>
      <c r="F620" s="58">
        <v>0</v>
      </c>
      <c r="G620" s="58">
        <v>0</v>
      </c>
      <c r="H620" s="58">
        <v>0</v>
      </c>
      <c r="I620" s="58"/>
      <c r="J620" s="58"/>
      <c r="K620" s="58"/>
      <c r="L620" s="58"/>
      <c r="M620" s="58"/>
      <c r="N620" s="58"/>
      <c r="O620" s="58"/>
      <c r="P620" s="60">
        <f t="shared" si="647"/>
        <v>0</v>
      </c>
      <c r="HS620" s="106"/>
      <c r="HT620" s="106"/>
      <c r="HU620" s="106"/>
      <c r="HV620" s="106"/>
      <c r="HW620" s="106"/>
      <c r="HX620" s="106"/>
      <c r="HY620" s="106"/>
      <c r="HZ620" s="106"/>
      <c r="IA620" s="106"/>
      <c r="IB620" s="106"/>
      <c r="IC620" s="106"/>
      <c r="ID620" s="106"/>
      <c r="IE620" s="106"/>
      <c r="IF620" s="106"/>
      <c r="IG620" s="106"/>
      <c r="IH620" s="106"/>
      <c r="II620" s="106"/>
    </row>
    <row r="621" spans="1:243" s="180" customFormat="1" ht="15" customHeight="1">
      <c r="A621" s="97" t="s">
        <v>3690</v>
      </c>
      <c r="B621" s="117" t="s">
        <v>2977</v>
      </c>
      <c r="C621" s="139" t="s">
        <v>29</v>
      </c>
      <c r="D621" s="60">
        <v>5298.28</v>
      </c>
      <c r="E621" s="60">
        <v>4051.48</v>
      </c>
      <c r="F621" s="60">
        <v>3045.1</v>
      </c>
      <c r="G621" s="60">
        <v>5388.29</v>
      </c>
      <c r="H621" s="60">
        <v>4115.91</v>
      </c>
      <c r="I621" s="60">
        <v>4592.12</v>
      </c>
      <c r="J621" s="60">
        <v>4131.28</v>
      </c>
      <c r="K621" s="60">
        <f t="shared" ref="K621" si="656">SUM(H621:J621)/3</f>
        <v>4279.7699999999995</v>
      </c>
      <c r="L621" s="60">
        <f t="shared" ref="L621" si="657">SUM(I621:K621)/3</f>
        <v>4334.3899999999994</v>
      </c>
      <c r="M621" s="60">
        <f t="shared" ref="M621" si="658">SUM(J621:L621)/3</f>
        <v>4248.4799999999996</v>
      </c>
      <c r="N621" s="60">
        <f t="shared" ref="N621" si="659">SUM(K621:M621)/3</f>
        <v>4287.5466666666662</v>
      </c>
      <c r="O621" s="60">
        <f t="shared" ref="O621" si="660">SUM(L621:N621)/3</f>
        <v>4290.1388888888878</v>
      </c>
      <c r="P621" s="60">
        <f>SUM(D621:O621)</f>
        <v>52062.785555555551</v>
      </c>
      <c r="HS621" s="173"/>
      <c r="HT621" s="173"/>
      <c r="HU621" s="173"/>
      <c r="HV621" s="173"/>
      <c r="HW621" s="173"/>
      <c r="HX621" s="173"/>
      <c r="HY621" s="173"/>
      <c r="HZ621" s="173"/>
      <c r="IA621" s="173"/>
      <c r="IB621" s="173"/>
      <c r="IC621" s="173"/>
      <c r="ID621" s="173"/>
      <c r="IE621" s="173"/>
      <c r="IF621" s="173"/>
      <c r="IG621" s="173"/>
      <c r="IH621" s="173"/>
      <c r="II621" s="173"/>
    </row>
    <row r="622" spans="1:243" s="107" customFormat="1" ht="26.25" customHeight="1">
      <c r="A622" s="99" t="s">
        <v>3359</v>
      </c>
      <c r="B622" s="116" t="s">
        <v>3365</v>
      </c>
      <c r="C622" s="139"/>
      <c r="D622" s="58">
        <f>SUM(D623:D626)</f>
        <v>826.89</v>
      </c>
      <c r="E622" s="58">
        <f>SUM(E623:E626)</f>
        <v>583.71</v>
      </c>
      <c r="F622" s="58">
        <f>SUM(F623:F626)</f>
        <v>556.73</v>
      </c>
      <c r="G622" s="58">
        <f>SUM(G623:G626)</f>
        <v>714.99</v>
      </c>
      <c r="H622" s="58">
        <f>SUM(H623:H626)</f>
        <v>594.11</v>
      </c>
      <c r="I622" s="58">
        <f t="shared" ref="I622:P622" si="661">SUM(I623:I626)</f>
        <v>613.04</v>
      </c>
      <c r="J622" s="58">
        <f t="shared" si="661"/>
        <v>583.04999999999995</v>
      </c>
      <c r="K622" s="58">
        <f t="shared" si="661"/>
        <v>596.73333333333335</v>
      </c>
      <c r="L622" s="58">
        <f t="shared" si="661"/>
        <v>597.60777777777776</v>
      </c>
      <c r="M622" s="58">
        <f t="shared" si="661"/>
        <v>592.46370370370369</v>
      </c>
      <c r="N622" s="58">
        <f t="shared" si="661"/>
        <v>595.60160493827163</v>
      </c>
      <c r="O622" s="58">
        <f t="shared" si="661"/>
        <v>595.22436213991762</v>
      </c>
      <c r="P622" s="58">
        <f t="shared" si="661"/>
        <v>7450.150781893004</v>
      </c>
      <c r="HS622" s="106"/>
      <c r="HT622" s="106"/>
      <c r="HU622" s="106"/>
      <c r="HV622" s="106"/>
      <c r="HW622" s="106"/>
      <c r="HX622" s="106"/>
      <c r="HY622" s="106"/>
      <c r="HZ622" s="106"/>
      <c r="IA622" s="106"/>
      <c r="IB622" s="106"/>
      <c r="IC622" s="106"/>
      <c r="ID622" s="106"/>
      <c r="IE622" s="106"/>
      <c r="IF622" s="106"/>
      <c r="IG622" s="106"/>
      <c r="IH622" s="106"/>
      <c r="II622" s="106"/>
    </row>
    <row r="623" spans="1:243" s="107" customFormat="1" ht="15" customHeight="1">
      <c r="A623" s="97" t="s">
        <v>3361</v>
      </c>
      <c r="B623" s="117" t="s">
        <v>2966</v>
      </c>
      <c r="C623" s="139" t="s">
        <v>29</v>
      </c>
      <c r="D623" s="58">
        <v>0</v>
      </c>
      <c r="E623" s="58">
        <v>0</v>
      </c>
      <c r="F623" s="58">
        <v>0</v>
      </c>
      <c r="G623" s="58">
        <v>0</v>
      </c>
      <c r="H623" s="58">
        <v>0</v>
      </c>
      <c r="I623" s="58"/>
      <c r="J623" s="58"/>
      <c r="K623" s="58"/>
      <c r="L623" s="58"/>
      <c r="M623" s="58"/>
      <c r="N623" s="58"/>
      <c r="O623" s="58"/>
      <c r="P623" s="60">
        <f t="shared" si="647"/>
        <v>0</v>
      </c>
      <c r="HS623" s="106"/>
      <c r="HT623" s="106"/>
      <c r="HU623" s="106"/>
      <c r="HV623" s="106"/>
      <c r="HW623" s="106"/>
      <c r="HX623" s="106"/>
      <c r="HY623" s="106"/>
      <c r="HZ623" s="106"/>
      <c r="IA623" s="106"/>
      <c r="IB623" s="106"/>
      <c r="IC623" s="106"/>
      <c r="ID623" s="106"/>
      <c r="IE623" s="106"/>
      <c r="IF623" s="106"/>
      <c r="IG623" s="106"/>
      <c r="IH623" s="106"/>
      <c r="II623" s="106"/>
    </row>
    <row r="624" spans="1:243" s="107" customFormat="1" ht="15" customHeight="1">
      <c r="A624" s="97" t="s">
        <v>3362</v>
      </c>
      <c r="B624" s="117" t="s">
        <v>2968</v>
      </c>
      <c r="C624" s="139" t="s">
        <v>29</v>
      </c>
      <c r="D624" s="58">
        <v>0</v>
      </c>
      <c r="E624" s="58">
        <v>0</v>
      </c>
      <c r="F624" s="58">
        <v>0</v>
      </c>
      <c r="G624" s="58">
        <v>0</v>
      </c>
      <c r="H624" s="58">
        <v>0</v>
      </c>
      <c r="I624" s="58"/>
      <c r="J624" s="58"/>
      <c r="K624" s="58"/>
      <c r="L624" s="58"/>
      <c r="M624" s="58"/>
      <c r="N624" s="58"/>
      <c r="O624" s="58"/>
      <c r="P624" s="60">
        <f t="shared" si="647"/>
        <v>0</v>
      </c>
      <c r="HS624" s="106"/>
      <c r="HT624" s="106"/>
      <c r="HU624" s="106"/>
      <c r="HV624" s="106"/>
      <c r="HW624" s="106"/>
      <c r="HX624" s="106"/>
      <c r="HY624" s="106"/>
      <c r="HZ624" s="106"/>
      <c r="IA624" s="106"/>
      <c r="IB624" s="106"/>
      <c r="IC624" s="106"/>
      <c r="ID624" s="106"/>
      <c r="IE624" s="106"/>
      <c r="IF624" s="106"/>
      <c r="IG624" s="106"/>
      <c r="IH624" s="106"/>
      <c r="II624" s="106"/>
    </row>
    <row r="625" spans="1:243" s="107" customFormat="1" ht="15" customHeight="1">
      <c r="A625" s="97" t="s">
        <v>3364</v>
      </c>
      <c r="B625" s="117" t="s">
        <v>2970</v>
      </c>
      <c r="C625" s="139" t="s">
        <v>29</v>
      </c>
      <c r="D625" s="60">
        <v>0</v>
      </c>
      <c r="E625" s="58">
        <v>0</v>
      </c>
      <c r="F625" s="58">
        <v>0</v>
      </c>
      <c r="G625" s="58">
        <v>0</v>
      </c>
      <c r="H625" s="58">
        <v>0</v>
      </c>
      <c r="I625" s="58"/>
      <c r="J625" s="58"/>
      <c r="K625" s="58"/>
      <c r="L625" s="58"/>
      <c r="M625" s="58"/>
      <c r="N625" s="58"/>
      <c r="O625" s="58"/>
      <c r="P625" s="60">
        <f t="shared" si="647"/>
        <v>0</v>
      </c>
      <c r="HS625" s="106"/>
      <c r="HT625" s="106"/>
      <c r="HU625" s="106"/>
      <c r="HV625" s="106"/>
      <c r="HW625" s="106"/>
      <c r="HX625" s="106"/>
      <c r="HY625" s="106"/>
      <c r="HZ625" s="106"/>
      <c r="IA625" s="106"/>
      <c r="IB625" s="106"/>
      <c r="IC625" s="106"/>
      <c r="ID625" s="106"/>
      <c r="IE625" s="106"/>
      <c r="IF625" s="106"/>
      <c r="IG625" s="106"/>
      <c r="IH625" s="106"/>
      <c r="II625" s="106"/>
    </row>
    <row r="626" spans="1:243" s="180" customFormat="1" ht="15" customHeight="1">
      <c r="A626" s="97" t="s">
        <v>3689</v>
      </c>
      <c r="B626" s="117" t="s">
        <v>2977</v>
      </c>
      <c r="C626" s="139" t="s">
        <v>29</v>
      </c>
      <c r="D626" s="60">
        <v>826.89</v>
      </c>
      <c r="E626" s="60">
        <v>583.71</v>
      </c>
      <c r="F626" s="60">
        <v>556.73</v>
      </c>
      <c r="G626" s="60">
        <v>714.99</v>
      </c>
      <c r="H626" s="60">
        <v>594.11</v>
      </c>
      <c r="I626" s="60">
        <v>613.04</v>
      </c>
      <c r="J626" s="60">
        <v>583.04999999999995</v>
      </c>
      <c r="K626" s="60">
        <f t="shared" ref="K626" si="662">SUM(H626:J626)/3</f>
        <v>596.73333333333335</v>
      </c>
      <c r="L626" s="60">
        <f t="shared" ref="L626" si="663">SUM(I626:K626)/3</f>
        <v>597.60777777777776</v>
      </c>
      <c r="M626" s="60">
        <f t="shared" ref="M626" si="664">SUM(J626:L626)/3</f>
        <v>592.46370370370369</v>
      </c>
      <c r="N626" s="60">
        <f t="shared" ref="N626" si="665">SUM(K626:M626)/3</f>
        <v>595.60160493827163</v>
      </c>
      <c r="O626" s="60">
        <f t="shared" ref="O626" si="666">SUM(L626:N626)/3</f>
        <v>595.22436213991762</v>
      </c>
      <c r="P626" s="60">
        <f>SUM(D626:O626)</f>
        <v>7450.150781893004</v>
      </c>
      <c r="HS626" s="173"/>
      <c r="HT626" s="173"/>
      <c r="HU626" s="173"/>
      <c r="HV626" s="173"/>
      <c r="HW626" s="173"/>
      <c r="HX626" s="173"/>
      <c r="HY626" s="173"/>
      <c r="HZ626" s="173"/>
      <c r="IA626" s="173"/>
      <c r="IB626" s="173"/>
      <c r="IC626" s="173"/>
      <c r="ID626" s="173"/>
      <c r="IE626" s="173"/>
      <c r="IF626" s="173"/>
      <c r="IG626" s="173"/>
      <c r="IH626" s="173"/>
      <c r="II626" s="173"/>
    </row>
    <row r="627" spans="1:243" s="107" customFormat="1">
      <c r="A627" s="99" t="s">
        <v>3015</v>
      </c>
      <c r="B627" s="116" t="s">
        <v>3016</v>
      </c>
      <c r="C627" s="136"/>
      <c r="D627" s="58">
        <f>D628+D637</f>
        <v>515602.28</v>
      </c>
      <c r="E627" s="58">
        <f>E628+E637</f>
        <v>692082.36</v>
      </c>
      <c r="F627" s="58">
        <f>F628+F637</f>
        <v>493812.18999999994</v>
      </c>
      <c r="G627" s="58">
        <f>G628+G637</f>
        <v>875362.45</v>
      </c>
      <c r="H627" s="58">
        <f>H628+H637</f>
        <v>581539.62</v>
      </c>
      <c r="I627" s="58">
        <f t="shared" ref="I627:P627" si="667">I628+I637</f>
        <v>618108.12</v>
      </c>
      <c r="J627" s="58">
        <f t="shared" si="667"/>
        <v>509375.7</v>
      </c>
      <c r="K627" s="58">
        <f t="shared" si="667"/>
        <v>3801.3799999999997</v>
      </c>
      <c r="L627" s="58">
        <f t="shared" si="667"/>
        <v>6446.7966666666671</v>
      </c>
      <c r="M627" s="58">
        <f t="shared" si="667"/>
        <v>5440.3155555555559</v>
      </c>
      <c r="N627" s="58">
        <f t="shared" si="667"/>
        <v>5229.4974074074071</v>
      </c>
      <c r="O627" s="58">
        <f t="shared" si="667"/>
        <v>5705.5365432098761</v>
      </c>
      <c r="P627" s="58">
        <f t="shared" si="667"/>
        <v>7329784.1061728392</v>
      </c>
      <c r="HS627" s="106"/>
      <c r="HT627" s="106"/>
      <c r="HU627" s="106"/>
      <c r="HV627" s="106"/>
      <c r="HW627" s="106"/>
      <c r="HX627" s="106"/>
      <c r="HY627" s="106"/>
      <c r="HZ627" s="106"/>
      <c r="IA627" s="106"/>
      <c r="IB627" s="106"/>
      <c r="IC627" s="106"/>
      <c r="ID627" s="106"/>
      <c r="IE627" s="106"/>
      <c r="IF627" s="106"/>
      <c r="IG627" s="106"/>
      <c r="IH627" s="106"/>
      <c r="II627" s="106"/>
    </row>
    <row r="628" spans="1:243" s="140" customFormat="1" ht="22.5">
      <c r="A628" s="99" t="s">
        <v>3017</v>
      </c>
      <c r="B628" s="116" t="s">
        <v>3018</v>
      </c>
      <c r="C628" s="136"/>
      <c r="D628" s="58">
        <f>D629+D632</f>
        <v>488644.39</v>
      </c>
      <c r="E628" s="58">
        <f>E629+E632</f>
        <v>658587.79</v>
      </c>
      <c r="F628" s="58">
        <f>F629+F632</f>
        <v>482118.57999999996</v>
      </c>
      <c r="G628" s="58">
        <f>G629+G632</f>
        <v>867906.63</v>
      </c>
      <c r="H628" s="58">
        <f>H629+H632</f>
        <v>572743.89</v>
      </c>
      <c r="I628" s="58">
        <f t="shared" ref="I628:P628" si="668">I629+I632</f>
        <v>599905.5</v>
      </c>
      <c r="J628" s="58">
        <f t="shared" si="668"/>
        <v>495873.12</v>
      </c>
      <c r="K628" s="58">
        <f t="shared" si="668"/>
        <v>656.66</v>
      </c>
      <c r="L628" s="58">
        <f t="shared" si="668"/>
        <v>875.54666666666662</v>
      </c>
      <c r="M628" s="58">
        <f t="shared" si="668"/>
        <v>1112.3155555555556</v>
      </c>
      <c r="N628" s="58">
        <f t="shared" si="668"/>
        <v>881.5074074074073</v>
      </c>
      <c r="O628" s="58">
        <f t="shared" si="668"/>
        <v>956.45654320987649</v>
      </c>
      <c r="P628" s="58">
        <f t="shared" si="668"/>
        <v>7141328.1361728394</v>
      </c>
      <c r="HS628" s="138"/>
      <c r="HT628" s="138"/>
      <c r="HU628" s="138"/>
      <c r="HV628" s="138"/>
      <c r="HW628" s="138"/>
      <c r="HX628" s="138"/>
      <c r="HY628" s="138"/>
      <c r="HZ628" s="138"/>
      <c r="IA628" s="138"/>
      <c r="IB628" s="138"/>
      <c r="IC628" s="138"/>
      <c r="ID628" s="138"/>
      <c r="IE628" s="138"/>
      <c r="IF628" s="138"/>
      <c r="IG628" s="138"/>
      <c r="IH628" s="138"/>
      <c r="II628" s="138"/>
    </row>
    <row r="629" spans="1:243" s="140" customFormat="1" ht="22.5">
      <c r="A629" s="99" t="s">
        <v>3019</v>
      </c>
      <c r="B629" s="116" t="s">
        <v>3018</v>
      </c>
      <c r="C629" s="136"/>
      <c r="D629" s="58">
        <f t="shared" ref="D629:P630" si="669">D630</f>
        <v>488644.39</v>
      </c>
      <c r="E629" s="58">
        <f t="shared" si="669"/>
        <v>658587.79</v>
      </c>
      <c r="F629" s="58">
        <f t="shared" si="669"/>
        <v>477927.91</v>
      </c>
      <c r="G629" s="58">
        <f t="shared" si="669"/>
        <v>867779.43</v>
      </c>
      <c r="H629" s="58">
        <f t="shared" si="669"/>
        <v>572743.89</v>
      </c>
      <c r="I629" s="58">
        <f t="shared" si="669"/>
        <v>599740.26</v>
      </c>
      <c r="J629" s="58">
        <f t="shared" si="669"/>
        <v>494068.38</v>
      </c>
      <c r="K629" s="58">
        <f t="shared" si="669"/>
        <v>0</v>
      </c>
      <c r="L629" s="58">
        <f t="shared" si="669"/>
        <v>0</v>
      </c>
      <c r="M629" s="58">
        <f t="shared" si="669"/>
        <v>0</v>
      </c>
      <c r="N629" s="58">
        <f t="shared" si="669"/>
        <v>0</v>
      </c>
      <c r="O629" s="58">
        <f t="shared" si="669"/>
        <v>0</v>
      </c>
      <c r="P629" s="58">
        <f t="shared" si="669"/>
        <v>7130557.7999999998</v>
      </c>
      <c r="HS629" s="138"/>
      <c r="HT629" s="138"/>
      <c r="HU629" s="138"/>
      <c r="HV629" s="138"/>
      <c r="HW629" s="138"/>
      <c r="HX629" s="138"/>
      <c r="HY629" s="138"/>
      <c r="HZ629" s="138"/>
      <c r="IA629" s="138"/>
      <c r="IB629" s="138"/>
      <c r="IC629" s="138"/>
      <c r="ID629" s="138"/>
      <c r="IE629" s="138"/>
      <c r="IF629" s="138"/>
      <c r="IG629" s="138"/>
      <c r="IH629" s="138"/>
      <c r="II629" s="138"/>
    </row>
    <row r="630" spans="1:243" s="107" customFormat="1" ht="22.5" customHeight="1">
      <c r="A630" s="99" t="s">
        <v>3020</v>
      </c>
      <c r="B630" s="116" t="s">
        <v>3021</v>
      </c>
      <c r="C630" s="136"/>
      <c r="D630" s="58">
        <f t="shared" si="669"/>
        <v>488644.39</v>
      </c>
      <c r="E630" s="58">
        <f t="shared" si="669"/>
        <v>658587.79</v>
      </c>
      <c r="F630" s="58">
        <f t="shared" si="669"/>
        <v>477927.91</v>
      </c>
      <c r="G630" s="58">
        <f t="shared" si="669"/>
        <v>867779.43</v>
      </c>
      <c r="H630" s="58">
        <f t="shared" si="669"/>
        <v>572743.89</v>
      </c>
      <c r="I630" s="58">
        <f t="shared" si="669"/>
        <v>599740.26</v>
      </c>
      <c r="J630" s="58">
        <f t="shared" si="669"/>
        <v>494068.38</v>
      </c>
      <c r="K630" s="58">
        <f t="shared" si="669"/>
        <v>0</v>
      </c>
      <c r="L630" s="58">
        <f t="shared" si="669"/>
        <v>0</v>
      </c>
      <c r="M630" s="58">
        <f t="shared" si="669"/>
        <v>0</v>
      </c>
      <c r="N630" s="58">
        <f t="shared" si="669"/>
        <v>0</v>
      </c>
      <c r="O630" s="58">
        <f t="shared" si="669"/>
        <v>0</v>
      </c>
      <c r="P630" s="58">
        <f t="shared" si="669"/>
        <v>7130557.7999999998</v>
      </c>
      <c r="HS630" s="106"/>
      <c r="HT630" s="106"/>
      <c r="HU630" s="106"/>
      <c r="HV630" s="106"/>
      <c r="HW630" s="106"/>
      <c r="HX630" s="106"/>
      <c r="HY630" s="106"/>
      <c r="HZ630" s="106"/>
      <c r="IA630" s="106"/>
      <c r="IB630" s="106"/>
      <c r="IC630" s="106"/>
      <c r="ID630" s="106"/>
      <c r="IE630" s="106"/>
      <c r="IF630" s="106"/>
      <c r="IG630" s="106"/>
      <c r="IH630" s="106"/>
      <c r="II630" s="106"/>
    </row>
    <row r="631" spans="1:243" s="138" customFormat="1" ht="18" customHeight="1">
      <c r="A631" s="97" t="s">
        <v>3022</v>
      </c>
      <c r="B631" s="102" t="s">
        <v>1236</v>
      </c>
      <c r="C631" s="136" t="s">
        <v>173</v>
      </c>
      <c r="D631" s="60">
        <v>488644.39</v>
      </c>
      <c r="E631" s="60">
        <v>658587.79</v>
      </c>
      <c r="F631" s="60">
        <v>477927.91</v>
      </c>
      <c r="G631" s="60">
        <v>867779.43</v>
      </c>
      <c r="H631" s="60">
        <v>572743.89</v>
      </c>
      <c r="I631" s="60">
        <v>599740.26</v>
      </c>
      <c r="J631" s="60">
        <v>494068.38</v>
      </c>
      <c r="K631" s="60"/>
      <c r="L631" s="60"/>
      <c r="M631" s="60"/>
      <c r="N631" s="60"/>
      <c r="O631" s="60"/>
      <c r="P631" s="60">
        <v>7130557.7999999998</v>
      </c>
      <c r="Q631" s="231"/>
    </row>
    <row r="632" spans="1:243" s="107" customFormat="1" ht="17.25" customHeight="1">
      <c r="A632" s="99" t="s">
        <v>3023</v>
      </c>
      <c r="B632" s="116" t="s">
        <v>3024</v>
      </c>
      <c r="C632" s="136"/>
      <c r="D632" s="58">
        <f>D633+D635</f>
        <v>0</v>
      </c>
      <c r="E632" s="58">
        <f>E633+E635</f>
        <v>0</v>
      </c>
      <c r="F632" s="58">
        <f>F633+F635</f>
        <v>4190.67</v>
      </c>
      <c r="G632" s="58">
        <f>G633+G635</f>
        <v>127.2</v>
      </c>
      <c r="H632" s="58">
        <f>H633+H635</f>
        <v>0</v>
      </c>
      <c r="I632" s="58">
        <f t="shared" ref="I632:P632" si="670">I633+I635</f>
        <v>165.24</v>
      </c>
      <c r="J632" s="58">
        <f t="shared" si="670"/>
        <v>1804.74</v>
      </c>
      <c r="K632" s="58">
        <f t="shared" si="670"/>
        <v>656.66</v>
      </c>
      <c r="L632" s="58">
        <f t="shared" si="670"/>
        <v>875.54666666666662</v>
      </c>
      <c r="M632" s="58">
        <f t="shared" si="670"/>
        <v>1112.3155555555556</v>
      </c>
      <c r="N632" s="58">
        <f t="shared" si="670"/>
        <v>881.5074074074073</v>
      </c>
      <c r="O632" s="58">
        <f t="shared" si="670"/>
        <v>956.45654320987649</v>
      </c>
      <c r="P632" s="58">
        <f t="shared" si="670"/>
        <v>10770.336172839505</v>
      </c>
      <c r="HS632" s="106"/>
      <c r="HT632" s="106"/>
      <c r="HU632" s="106"/>
      <c r="HV632" s="106"/>
      <c r="HW632" s="106"/>
      <c r="HX632" s="106"/>
      <c r="HY632" s="106"/>
      <c r="HZ632" s="106"/>
      <c r="IA632" s="106"/>
      <c r="IB632" s="106"/>
      <c r="IC632" s="106"/>
      <c r="ID632" s="106"/>
      <c r="IE632" s="106"/>
      <c r="IF632" s="106"/>
      <c r="IG632" s="106"/>
      <c r="IH632" s="106"/>
      <c r="II632" s="106"/>
    </row>
    <row r="633" spans="1:243" s="107" customFormat="1" ht="22.5" customHeight="1">
      <c r="A633" s="189" t="s">
        <v>3025</v>
      </c>
      <c r="B633" s="190" t="s">
        <v>3026</v>
      </c>
      <c r="C633" s="136"/>
      <c r="D633" s="58">
        <f>D634</f>
        <v>0</v>
      </c>
      <c r="E633" s="58">
        <f>E634</f>
        <v>0</v>
      </c>
      <c r="F633" s="58">
        <f>F634</f>
        <v>4190.67</v>
      </c>
      <c r="G633" s="58">
        <f>G634</f>
        <v>127.2</v>
      </c>
      <c r="H633" s="58">
        <f>H634</f>
        <v>0</v>
      </c>
      <c r="I633" s="58">
        <f t="shared" ref="I633:P633" si="671">I634</f>
        <v>165.24</v>
      </c>
      <c r="J633" s="58">
        <f t="shared" si="671"/>
        <v>1804.74</v>
      </c>
      <c r="K633" s="58">
        <f t="shared" si="671"/>
        <v>656.66</v>
      </c>
      <c r="L633" s="58">
        <f t="shared" si="671"/>
        <v>875.54666666666662</v>
      </c>
      <c r="M633" s="58">
        <f t="shared" si="671"/>
        <v>1112.3155555555556</v>
      </c>
      <c r="N633" s="58">
        <f t="shared" si="671"/>
        <v>881.5074074074073</v>
      </c>
      <c r="O633" s="58">
        <f t="shared" si="671"/>
        <v>956.45654320987649</v>
      </c>
      <c r="P633" s="58">
        <f t="shared" si="671"/>
        <v>10770.336172839505</v>
      </c>
      <c r="HS633" s="106"/>
      <c r="HT633" s="106"/>
      <c r="HU633" s="106"/>
      <c r="HV633" s="106"/>
      <c r="HW633" s="106"/>
      <c r="HX633" s="106"/>
      <c r="HY633" s="106"/>
      <c r="HZ633" s="106"/>
      <c r="IA633" s="106"/>
      <c r="IB633" s="106"/>
      <c r="IC633" s="106"/>
      <c r="ID633" s="106"/>
      <c r="IE633" s="106"/>
      <c r="IF633" s="106"/>
      <c r="IG633" s="106"/>
      <c r="IH633" s="106"/>
      <c r="II633" s="106"/>
    </row>
    <row r="634" spans="1:243" s="140" customFormat="1" ht="22.5" customHeight="1">
      <c r="A634" s="189" t="s">
        <v>3027</v>
      </c>
      <c r="B634" s="116" t="s">
        <v>1328</v>
      </c>
      <c r="C634" s="136" t="s">
        <v>29</v>
      </c>
      <c r="D634" s="58"/>
      <c r="E634" s="58"/>
      <c r="F634" s="58">
        <v>4190.67</v>
      </c>
      <c r="G634" s="58">
        <v>127.2</v>
      </c>
      <c r="H634" s="58"/>
      <c r="I634" s="58">
        <v>165.24</v>
      </c>
      <c r="J634" s="58">
        <v>1804.74</v>
      </c>
      <c r="K634" s="60">
        <f t="shared" ref="K634" si="672">SUM(H634:J634)/3</f>
        <v>656.66</v>
      </c>
      <c r="L634" s="60">
        <f t="shared" ref="L634" si="673">SUM(I634:K634)/3</f>
        <v>875.54666666666662</v>
      </c>
      <c r="M634" s="60">
        <f t="shared" ref="M634" si="674">SUM(J634:L634)/3</f>
        <v>1112.3155555555556</v>
      </c>
      <c r="N634" s="60">
        <f t="shared" ref="N634" si="675">SUM(K634:M634)/3</f>
        <v>881.5074074074073</v>
      </c>
      <c r="O634" s="60">
        <f t="shared" ref="O634" si="676">SUM(L634:N634)/3</f>
        <v>956.45654320987649</v>
      </c>
      <c r="P634" s="60">
        <f t="shared" ref="P634:P636" si="677">SUM(D634:O634)</f>
        <v>10770.336172839505</v>
      </c>
      <c r="HS634" s="138"/>
      <c r="HT634" s="138"/>
      <c r="HU634" s="138"/>
      <c r="HV634" s="138"/>
      <c r="HW634" s="138"/>
      <c r="HX634" s="138"/>
      <c r="HY634" s="138"/>
      <c r="HZ634" s="138"/>
      <c r="IA634" s="138"/>
      <c r="IB634" s="138"/>
      <c r="IC634" s="138"/>
      <c r="ID634" s="138"/>
      <c r="IE634" s="138"/>
      <c r="IF634" s="138"/>
      <c r="IG634" s="138"/>
      <c r="IH634" s="138"/>
      <c r="II634" s="138"/>
    </row>
    <row r="635" spans="1:243" s="140" customFormat="1" ht="15.75" customHeight="1">
      <c r="A635" s="189" t="s">
        <v>3028</v>
      </c>
      <c r="B635" s="190" t="s">
        <v>3029</v>
      </c>
      <c r="C635" s="136"/>
      <c r="D635" s="58">
        <f>D636</f>
        <v>0</v>
      </c>
      <c r="E635" s="58">
        <f>E636</f>
        <v>0</v>
      </c>
      <c r="F635" s="58">
        <f>F636</f>
        <v>0</v>
      </c>
      <c r="G635" s="58">
        <f>G636</f>
        <v>0</v>
      </c>
      <c r="H635" s="58">
        <f>H636</f>
        <v>0</v>
      </c>
      <c r="I635" s="58">
        <f t="shared" ref="I635:P635" si="678">I636</f>
        <v>0</v>
      </c>
      <c r="J635" s="58">
        <f t="shared" si="678"/>
        <v>0</v>
      </c>
      <c r="K635" s="58">
        <f t="shared" si="678"/>
        <v>0</v>
      </c>
      <c r="L635" s="58">
        <f t="shared" si="678"/>
        <v>0</v>
      </c>
      <c r="M635" s="58">
        <f t="shared" si="678"/>
        <v>0</v>
      </c>
      <c r="N635" s="58">
        <f t="shared" si="678"/>
        <v>0</v>
      </c>
      <c r="O635" s="58">
        <f t="shared" si="678"/>
        <v>0</v>
      </c>
      <c r="P635" s="58">
        <f t="shared" si="678"/>
        <v>0</v>
      </c>
      <c r="HS635" s="138"/>
      <c r="HT635" s="138"/>
      <c r="HU635" s="138"/>
      <c r="HV635" s="138"/>
      <c r="HW635" s="138"/>
      <c r="HX635" s="138"/>
      <c r="HY635" s="138"/>
      <c r="HZ635" s="138"/>
      <c r="IA635" s="138"/>
      <c r="IB635" s="138"/>
      <c r="IC635" s="138"/>
      <c r="ID635" s="138"/>
      <c r="IE635" s="138"/>
      <c r="IF635" s="138"/>
      <c r="IG635" s="138"/>
      <c r="IH635" s="138"/>
      <c r="II635" s="138"/>
    </row>
    <row r="636" spans="1:243" s="20" customFormat="1" ht="13.5" customHeight="1">
      <c r="A636" s="189" t="s">
        <v>3030</v>
      </c>
      <c r="B636" s="116" t="s">
        <v>1328</v>
      </c>
      <c r="C636" s="136" t="s">
        <v>29</v>
      </c>
      <c r="D636" s="58">
        <v>0</v>
      </c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60">
        <f t="shared" si="677"/>
        <v>0</v>
      </c>
      <c r="HS636" s="106"/>
      <c r="HT636" s="106"/>
      <c r="HU636" s="106"/>
      <c r="HV636" s="106"/>
      <c r="HW636" s="106"/>
      <c r="HX636" s="106"/>
      <c r="HY636" s="106"/>
      <c r="HZ636" s="106"/>
      <c r="IA636" s="106"/>
      <c r="IB636" s="106"/>
      <c r="IC636" s="106"/>
      <c r="ID636" s="106"/>
      <c r="IE636" s="106"/>
      <c r="IF636" s="106"/>
      <c r="IG636" s="106"/>
      <c r="IH636" s="106"/>
      <c r="II636" s="106"/>
    </row>
    <row r="637" spans="1:243" ht="18.75" customHeight="1">
      <c r="A637" s="99" t="s">
        <v>3031</v>
      </c>
      <c r="B637" s="116" t="s">
        <v>3032</v>
      </c>
      <c r="C637" s="136"/>
      <c r="D637" s="58">
        <f>SUM(D638+D647)</f>
        <v>26957.889999999996</v>
      </c>
      <c r="E637" s="58">
        <f>SUM(E638+E647)</f>
        <v>33494.57</v>
      </c>
      <c r="F637" s="58">
        <f>SUM(F638+F647)</f>
        <v>11693.61</v>
      </c>
      <c r="G637" s="58">
        <f>SUM(G638+G647)</f>
        <v>7455.8200000000015</v>
      </c>
      <c r="H637" s="58">
        <f>SUM(H638+H647)</f>
        <v>8795.73</v>
      </c>
      <c r="I637" s="58">
        <f t="shared" ref="I637:P637" si="679">SUM(I638+I647)</f>
        <v>18202.620000000003</v>
      </c>
      <c r="J637" s="58">
        <f t="shared" si="679"/>
        <v>13502.579999999998</v>
      </c>
      <c r="K637" s="58">
        <f t="shared" si="679"/>
        <v>3144.72</v>
      </c>
      <c r="L637" s="58">
        <f t="shared" si="679"/>
        <v>5571.25</v>
      </c>
      <c r="M637" s="58">
        <f t="shared" si="679"/>
        <v>4328</v>
      </c>
      <c r="N637" s="58">
        <f t="shared" si="679"/>
        <v>4347.99</v>
      </c>
      <c r="O637" s="58">
        <f t="shared" si="679"/>
        <v>4749.08</v>
      </c>
      <c r="P637" s="58">
        <f t="shared" si="679"/>
        <v>188455.97</v>
      </c>
    </row>
    <row r="638" spans="1:243" s="107" customFormat="1" ht="18.75" customHeight="1">
      <c r="A638" s="99" t="s">
        <v>3033</v>
      </c>
      <c r="B638" s="116" t="s">
        <v>3034</v>
      </c>
      <c r="C638" s="136"/>
      <c r="D638" s="58">
        <f>SUM(D639)</f>
        <v>22258.339999999997</v>
      </c>
      <c r="E638" s="58">
        <f>SUM(E639)</f>
        <v>17073.5</v>
      </c>
      <c r="F638" s="58">
        <f>SUM(F639)</f>
        <v>8766.34</v>
      </c>
      <c r="G638" s="58">
        <f>SUM(G639)</f>
        <v>19922.580000000002</v>
      </c>
      <c r="H638" s="58">
        <f>SUM(H639)</f>
        <v>8795.73</v>
      </c>
      <c r="I638" s="58">
        <f t="shared" ref="I638:P638" si="680">SUM(I639)</f>
        <v>18202.620000000003</v>
      </c>
      <c r="J638" s="58">
        <f t="shared" si="680"/>
        <v>13015.009999999998</v>
      </c>
      <c r="K638" s="58">
        <f t="shared" si="680"/>
        <v>3144.72</v>
      </c>
      <c r="L638" s="58">
        <f t="shared" si="680"/>
        <v>5571.25</v>
      </c>
      <c r="M638" s="58">
        <f t="shared" si="680"/>
        <v>4328</v>
      </c>
      <c r="N638" s="58">
        <f t="shared" si="680"/>
        <v>4347.99</v>
      </c>
      <c r="O638" s="58">
        <f t="shared" si="680"/>
        <v>4749.08</v>
      </c>
      <c r="P638" s="58">
        <f t="shared" si="680"/>
        <v>176387.27</v>
      </c>
      <c r="HS638" s="106"/>
      <c r="HT638" s="106"/>
      <c r="HU638" s="106"/>
      <c r="HV638" s="106"/>
      <c r="HW638" s="106"/>
      <c r="HX638" s="106"/>
      <c r="HY638" s="106"/>
      <c r="HZ638" s="106"/>
      <c r="IA638" s="106"/>
      <c r="IB638" s="106"/>
      <c r="IC638" s="106"/>
      <c r="ID638" s="106"/>
      <c r="IE638" s="106"/>
      <c r="IF638" s="106"/>
      <c r="IG638" s="106"/>
      <c r="IH638" s="106"/>
      <c r="II638" s="106"/>
    </row>
    <row r="639" spans="1:243" s="107" customFormat="1" ht="18.75" customHeight="1">
      <c r="A639" s="189" t="s">
        <v>3035</v>
      </c>
      <c r="B639" s="190" t="s">
        <v>3036</v>
      </c>
      <c r="C639" s="136"/>
      <c r="D639" s="58">
        <f>SUM(D640+D645+D646+D643)</f>
        <v>22258.339999999997</v>
      </c>
      <c r="E639" s="58">
        <f>SUM(E640+E645+E646+E643)</f>
        <v>17073.5</v>
      </c>
      <c r="F639" s="58">
        <f>SUM(F640+F645+F646+F643)</f>
        <v>8766.34</v>
      </c>
      <c r="G639" s="58">
        <f>SUM(G640+G645+G646+G643)</f>
        <v>19922.580000000002</v>
      </c>
      <c r="H639" s="58">
        <f>SUM(H640+H645+H646+H643)</f>
        <v>8795.73</v>
      </c>
      <c r="I639" s="58">
        <f t="shared" ref="I639:P639" si="681">SUM(I640+I645+I646+I643)</f>
        <v>18202.620000000003</v>
      </c>
      <c r="J639" s="58">
        <f t="shared" si="681"/>
        <v>13015.009999999998</v>
      </c>
      <c r="K639" s="58">
        <f t="shared" si="681"/>
        <v>3144.72</v>
      </c>
      <c r="L639" s="58">
        <f t="shared" si="681"/>
        <v>5571.25</v>
      </c>
      <c r="M639" s="58">
        <f t="shared" si="681"/>
        <v>4328</v>
      </c>
      <c r="N639" s="58">
        <f t="shared" si="681"/>
        <v>4347.99</v>
      </c>
      <c r="O639" s="58">
        <f t="shared" si="681"/>
        <v>4749.08</v>
      </c>
      <c r="P639" s="58">
        <f t="shared" si="681"/>
        <v>176387.27</v>
      </c>
      <c r="HS639" s="106"/>
      <c r="HT639" s="106"/>
      <c r="HU639" s="106"/>
      <c r="HV639" s="106"/>
      <c r="HW639" s="106"/>
      <c r="HX639" s="106"/>
      <c r="HY639" s="106"/>
      <c r="HZ639" s="106"/>
      <c r="IA639" s="106"/>
      <c r="IB639" s="106"/>
      <c r="IC639" s="106"/>
      <c r="ID639" s="106"/>
      <c r="IE639" s="106"/>
      <c r="IF639" s="106"/>
      <c r="IG639" s="106"/>
      <c r="IH639" s="106"/>
      <c r="II639" s="106"/>
    </row>
    <row r="640" spans="1:243" s="107" customFormat="1" ht="18.75" customHeight="1">
      <c r="A640" s="189" t="s">
        <v>3037</v>
      </c>
      <c r="B640" s="190" t="s">
        <v>3038</v>
      </c>
      <c r="C640" s="136"/>
      <c r="D640" s="58">
        <f>SUM(D641:D642)</f>
        <v>8544.73</v>
      </c>
      <c r="E640" s="58">
        <f>SUM(E641:E642)</f>
        <v>8694.2900000000009</v>
      </c>
      <c r="F640" s="58">
        <f>SUM(F641:F642)</f>
        <v>8839.7999999999993</v>
      </c>
      <c r="G640" s="58">
        <f>SUM(G641:G642)</f>
        <v>8904.56</v>
      </c>
      <c r="H640" s="58">
        <f>SUM(H641:H642)</f>
        <v>12064.97</v>
      </c>
      <c r="I640" s="58">
        <f t="shared" ref="I640:P640" si="682">SUM(I641:I642)</f>
        <v>8901.6200000000008</v>
      </c>
      <c r="J640" s="58">
        <f t="shared" si="682"/>
        <v>8746.98</v>
      </c>
      <c r="K640" s="58">
        <f t="shared" si="682"/>
        <v>0</v>
      </c>
      <c r="L640" s="58">
        <f t="shared" si="682"/>
        <v>0</v>
      </c>
      <c r="M640" s="58">
        <f t="shared" si="682"/>
        <v>0</v>
      </c>
      <c r="N640" s="58">
        <f t="shared" si="682"/>
        <v>0</v>
      </c>
      <c r="O640" s="58">
        <f t="shared" si="682"/>
        <v>0</v>
      </c>
      <c r="P640" s="58">
        <f t="shared" si="682"/>
        <v>110909.06</v>
      </c>
      <c r="HS640" s="106"/>
      <c r="HT640" s="106"/>
      <c r="HU640" s="106"/>
      <c r="HV640" s="106"/>
      <c r="HW640" s="106"/>
      <c r="HX640" s="106"/>
      <c r="HY640" s="106"/>
      <c r="HZ640" s="106"/>
      <c r="IA640" s="106"/>
      <c r="IB640" s="106"/>
      <c r="IC640" s="106"/>
      <c r="ID640" s="106"/>
      <c r="IE640" s="106"/>
      <c r="IF640" s="106"/>
      <c r="IG640" s="106"/>
      <c r="IH640" s="106"/>
      <c r="II640" s="106"/>
    </row>
    <row r="641" spans="1:243" s="107" customFormat="1" ht="18">
      <c r="A641" s="97" t="s">
        <v>3039</v>
      </c>
      <c r="B641" s="117" t="s">
        <v>1334</v>
      </c>
      <c r="C641" s="136" t="s">
        <v>173</v>
      </c>
      <c r="D641" s="60">
        <v>8544.73</v>
      </c>
      <c r="E641" s="60">
        <v>8694.2900000000009</v>
      </c>
      <c r="F641" s="60">
        <v>8839.7999999999993</v>
      </c>
      <c r="G641" s="60">
        <v>8904.56</v>
      </c>
      <c r="H641" s="60">
        <v>12064.97</v>
      </c>
      <c r="I641" s="60">
        <v>8901.6200000000008</v>
      </c>
      <c r="J641" s="60">
        <v>8746.98</v>
      </c>
      <c r="K641" s="60"/>
      <c r="L641" s="60"/>
      <c r="M641" s="60"/>
      <c r="N641" s="60"/>
      <c r="O641" s="60"/>
      <c r="P641" s="60">
        <v>110909.06</v>
      </c>
      <c r="HS641" s="106"/>
      <c r="HT641" s="106"/>
      <c r="HU641" s="106"/>
      <c r="HV641" s="106"/>
      <c r="HW641" s="106"/>
      <c r="HX641" s="106"/>
      <c r="HY641" s="106"/>
      <c r="HZ641" s="106"/>
      <c r="IA641" s="106"/>
      <c r="IB641" s="106"/>
      <c r="IC641" s="106"/>
      <c r="ID641" s="106"/>
      <c r="IE641" s="106"/>
      <c r="IF641" s="106"/>
      <c r="IG641" s="106"/>
      <c r="IH641" s="106"/>
      <c r="II641" s="106"/>
    </row>
    <row r="642" spans="1:243" ht="20.25" customHeight="1">
      <c r="A642" s="97" t="s">
        <v>3040</v>
      </c>
      <c r="B642" s="117" t="s">
        <v>1888</v>
      </c>
      <c r="C642" s="136" t="s">
        <v>173</v>
      </c>
      <c r="D642" s="60">
        <v>0</v>
      </c>
      <c r="E642" s="60">
        <v>0</v>
      </c>
      <c r="F642" s="60"/>
      <c r="G642" s="60">
        <v>0</v>
      </c>
      <c r="H642" s="60">
        <v>0</v>
      </c>
      <c r="I642" s="60">
        <v>0</v>
      </c>
      <c r="J642" s="60"/>
      <c r="K642" s="60"/>
      <c r="L642" s="60"/>
      <c r="M642" s="60"/>
      <c r="N642" s="60"/>
      <c r="O642" s="60"/>
      <c r="P642" s="60">
        <f t="shared" ref="P642:P646" si="683">SUM(D642:O642)</f>
        <v>0</v>
      </c>
      <c r="Q642" s="106"/>
      <c r="R642" s="106"/>
      <c r="S642" s="106"/>
      <c r="T642" s="106"/>
      <c r="U642" s="106"/>
      <c r="V642" s="106"/>
      <c r="W642" s="106"/>
      <c r="X642" s="106"/>
      <c r="Y642" s="106"/>
      <c r="Z642" s="106"/>
      <c r="AA642" s="106"/>
      <c r="AB642" s="106"/>
      <c r="AC642" s="106"/>
      <c r="AD642" s="106"/>
      <c r="AE642" s="106"/>
      <c r="AF642" s="106"/>
      <c r="AG642" s="106"/>
      <c r="AH642" s="106"/>
      <c r="AI642" s="106"/>
      <c r="AJ642" s="106"/>
      <c r="AK642" s="106"/>
      <c r="AL642" s="106"/>
      <c r="AM642" s="106"/>
      <c r="AN642" s="106"/>
      <c r="AO642" s="106"/>
      <c r="AP642" s="106"/>
      <c r="AQ642" s="106"/>
      <c r="AR642" s="106"/>
      <c r="AS642" s="106"/>
      <c r="AT642" s="106"/>
      <c r="AU642" s="106"/>
      <c r="AV642" s="106"/>
      <c r="AW642" s="106"/>
      <c r="AX642" s="106"/>
      <c r="AY642" s="106"/>
      <c r="AZ642" s="106"/>
      <c r="BA642" s="106"/>
      <c r="BB642" s="106"/>
      <c r="BC642" s="106"/>
      <c r="BD642" s="106"/>
      <c r="BE642" s="106"/>
      <c r="BF642" s="106"/>
      <c r="BG642" s="106"/>
      <c r="BH642" s="106"/>
      <c r="BI642" s="106"/>
      <c r="BJ642" s="106"/>
      <c r="BK642" s="106"/>
      <c r="BL642" s="106"/>
      <c r="BM642" s="106"/>
      <c r="BN642" s="106"/>
      <c r="BO642" s="106"/>
      <c r="BP642" s="106"/>
      <c r="BQ642" s="106"/>
      <c r="BR642" s="106"/>
      <c r="BS642" s="106"/>
      <c r="BT642" s="106"/>
      <c r="BU642" s="106"/>
      <c r="BV642" s="106"/>
      <c r="BW642" s="106"/>
      <c r="BX642" s="106"/>
      <c r="BY642" s="106"/>
      <c r="BZ642" s="106"/>
      <c r="CA642" s="106"/>
      <c r="CB642" s="106"/>
      <c r="CC642" s="106"/>
      <c r="CD642" s="106"/>
      <c r="CE642" s="106"/>
      <c r="CF642" s="106"/>
      <c r="CG642" s="106"/>
      <c r="CH642" s="106"/>
      <c r="CI642" s="106"/>
      <c r="CJ642" s="106"/>
      <c r="CK642" s="106"/>
      <c r="CL642" s="106"/>
      <c r="CM642" s="106"/>
      <c r="CN642" s="106"/>
      <c r="CO642" s="106"/>
      <c r="CP642" s="106"/>
      <c r="CQ642" s="106"/>
      <c r="CR642" s="106"/>
      <c r="CS642" s="106"/>
      <c r="CT642" s="106"/>
      <c r="CU642" s="106"/>
      <c r="CV642" s="106"/>
      <c r="CW642" s="106"/>
      <c r="CX642" s="106"/>
      <c r="CY642" s="106"/>
      <c r="CZ642" s="106"/>
      <c r="DA642" s="106"/>
      <c r="DB642" s="106"/>
      <c r="DC642" s="106"/>
      <c r="DD642" s="106"/>
      <c r="DE642" s="106"/>
      <c r="DF642" s="106"/>
      <c r="DG642" s="106"/>
      <c r="DH642" s="106"/>
      <c r="DI642" s="106"/>
      <c r="DJ642" s="106"/>
      <c r="DK642" s="106"/>
      <c r="DL642" s="106"/>
      <c r="DM642" s="106"/>
      <c r="DN642" s="106"/>
      <c r="DO642" s="106"/>
      <c r="DP642" s="106"/>
      <c r="DQ642" s="106"/>
      <c r="DR642" s="106"/>
      <c r="DS642" s="106"/>
      <c r="DT642" s="106"/>
      <c r="DU642" s="106"/>
      <c r="DV642" s="106"/>
      <c r="DW642" s="106"/>
      <c r="DX642" s="106"/>
      <c r="DY642" s="106"/>
      <c r="DZ642" s="106"/>
      <c r="EA642" s="106"/>
      <c r="EB642" s="106"/>
      <c r="EC642" s="106"/>
      <c r="ED642" s="106"/>
      <c r="EE642" s="106"/>
      <c r="EF642" s="106"/>
      <c r="EG642" s="106"/>
      <c r="EH642" s="106"/>
      <c r="EI642" s="106"/>
      <c r="EJ642" s="106"/>
      <c r="EK642" s="106"/>
      <c r="EL642" s="106"/>
      <c r="EM642" s="106"/>
      <c r="EN642" s="106"/>
      <c r="EO642" s="106"/>
      <c r="EP642" s="106"/>
      <c r="EQ642" s="106"/>
      <c r="ER642" s="106"/>
      <c r="ES642" s="106"/>
      <c r="ET642" s="106"/>
      <c r="EU642" s="106"/>
      <c r="EV642" s="106"/>
      <c r="EW642" s="106"/>
      <c r="EX642" s="106"/>
      <c r="EY642" s="106"/>
      <c r="EZ642" s="106"/>
      <c r="FA642" s="106"/>
      <c r="FB642" s="106"/>
      <c r="FC642" s="106"/>
      <c r="FD642" s="106"/>
      <c r="FE642" s="106"/>
      <c r="FF642" s="106"/>
      <c r="FG642" s="106"/>
      <c r="FH642" s="106"/>
      <c r="FI642" s="106"/>
      <c r="FJ642" s="106"/>
      <c r="FK642" s="106"/>
      <c r="FL642" s="106"/>
      <c r="FM642" s="106"/>
      <c r="FN642" s="106"/>
      <c r="FO642" s="106"/>
      <c r="FP642" s="106"/>
      <c r="FQ642" s="106"/>
      <c r="FR642" s="106"/>
      <c r="FS642" s="106"/>
      <c r="FT642" s="106"/>
      <c r="FU642" s="106"/>
      <c r="FV642" s="106"/>
      <c r="FW642" s="106"/>
      <c r="FX642" s="106"/>
      <c r="FY642" s="106"/>
      <c r="FZ642" s="106"/>
      <c r="GA642" s="106"/>
      <c r="GB642" s="106"/>
      <c r="GC642" s="106"/>
      <c r="GD642" s="106"/>
      <c r="GE642" s="106"/>
      <c r="GF642" s="106"/>
      <c r="GG642" s="106"/>
      <c r="GH642" s="106"/>
      <c r="GI642" s="106"/>
      <c r="GJ642" s="106"/>
      <c r="GK642" s="106"/>
      <c r="GL642" s="106"/>
      <c r="GM642" s="106"/>
      <c r="GN642" s="106"/>
      <c r="GO642" s="106"/>
      <c r="GP642" s="106"/>
      <c r="GQ642" s="106"/>
      <c r="GR642" s="106"/>
      <c r="GS642" s="106"/>
      <c r="GT642" s="106"/>
      <c r="GU642" s="106"/>
      <c r="GV642" s="106"/>
      <c r="GW642" s="106"/>
      <c r="GX642" s="106"/>
      <c r="GY642" s="106"/>
      <c r="GZ642" s="106"/>
      <c r="HA642" s="106"/>
      <c r="HB642" s="106"/>
      <c r="HC642" s="106"/>
      <c r="HD642" s="106"/>
      <c r="HE642" s="106"/>
      <c r="HF642" s="106"/>
      <c r="HG642" s="106"/>
      <c r="HH642" s="106"/>
      <c r="HI642" s="106"/>
      <c r="HJ642" s="106"/>
      <c r="HK642" s="106"/>
      <c r="HL642" s="106"/>
      <c r="HM642" s="106"/>
      <c r="HN642" s="106"/>
      <c r="HO642" s="106"/>
      <c r="HP642" s="106"/>
      <c r="HQ642" s="106"/>
      <c r="HR642" s="106"/>
    </row>
    <row r="643" spans="1:243" ht="30" customHeight="1">
      <c r="A643" s="189" t="s">
        <v>3041</v>
      </c>
      <c r="B643" s="190" t="s">
        <v>3042</v>
      </c>
      <c r="C643" s="136"/>
      <c r="D643" s="58">
        <f>D644</f>
        <v>0</v>
      </c>
      <c r="E643" s="58">
        <f>E644</f>
        <v>0</v>
      </c>
      <c r="F643" s="58">
        <f>F644</f>
        <v>0</v>
      </c>
      <c r="G643" s="58">
        <f>G644</f>
        <v>0</v>
      </c>
      <c r="H643" s="58">
        <f>H644</f>
        <v>865.63</v>
      </c>
      <c r="I643" s="58">
        <f t="shared" ref="I643:P643" si="684">I644</f>
        <v>0</v>
      </c>
      <c r="J643" s="58">
        <f t="shared" si="684"/>
        <v>0</v>
      </c>
      <c r="K643" s="58">
        <f t="shared" si="684"/>
        <v>0</v>
      </c>
      <c r="L643" s="58">
        <f t="shared" si="684"/>
        <v>0</v>
      </c>
      <c r="M643" s="58">
        <f t="shared" si="684"/>
        <v>0</v>
      </c>
      <c r="N643" s="58">
        <f t="shared" si="684"/>
        <v>0</v>
      </c>
      <c r="O643" s="58">
        <f t="shared" si="684"/>
        <v>0</v>
      </c>
      <c r="P643" s="58">
        <f t="shared" si="684"/>
        <v>865.63</v>
      </c>
      <c r="Q643" s="106"/>
      <c r="R643" s="106"/>
      <c r="S643" s="106"/>
      <c r="T643" s="106"/>
      <c r="U643" s="106"/>
      <c r="V643" s="106"/>
      <c r="W643" s="106"/>
      <c r="X643" s="106"/>
      <c r="Y643" s="106"/>
      <c r="Z643" s="106"/>
      <c r="AA643" s="106"/>
      <c r="AB643" s="106"/>
      <c r="AC643" s="106"/>
      <c r="AD643" s="106"/>
      <c r="AE643" s="106"/>
      <c r="AF643" s="106"/>
      <c r="AG643" s="106"/>
      <c r="AH643" s="106"/>
      <c r="AI643" s="106"/>
      <c r="AJ643" s="106"/>
      <c r="AK643" s="106"/>
      <c r="AL643" s="106"/>
      <c r="AM643" s="106"/>
      <c r="AN643" s="106"/>
      <c r="AO643" s="106"/>
      <c r="AP643" s="106"/>
      <c r="AQ643" s="106"/>
      <c r="AR643" s="106"/>
      <c r="AS643" s="106"/>
      <c r="AT643" s="106"/>
      <c r="AU643" s="106"/>
      <c r="AV643" s="106"/>
      <c r="AW643" s="106"/>
      <c r="AX643" s="106"/>
      <c r="AY643" s="106"/>
      <c r="AZ643" s="106"/>
      <c r="BA643" s="106"/>
      <c r="BB643" s="106"/>
      <c r="BC643" s="106"/>
      <c r="BD643" s="106"/>
      <c r="BE643" s="106"/>
      <c r="BF643" s="106"/>
      <c r="BG643" s="106"/>
      <c r="BH643" s="106"/>
      <c r="BI643" s="106"/>
      <c r="BJ643" s="106"/>
      <c r="BK643" s="106"/>
      <c r="BL643" s="106"/>
      <c r="BM643" s="106"/>
      <c r="BN643" s="106"/>
      <c r="BO643" s="106"/>
      <c r="BP643" s="106"/>
      <c r="BQ643" s="106"/>
      <c r="BR643" s="106"/>
      <c r="BS643" s="106"/>
      <c r="BT643" s="106"/>
      <c r="BU643" s="106"/>
      <c r="BV643" s="106"/>
      <c r="BW643" s="106"/>
      <c r="BX643" s="106"/>
      <c r="BY643" s="106"/>
      <c r="BZ643" s="106"/>
      <c r="CA643" s="106"/>
      <c r="CB643" s="106"/>
      <c r="CC643" s="106"/>
      <c r="CD643" s="106"/>
      <c r="CE643" s="106"/>
      <c r="CF643" s="106"/>
      <c r="CG643" s="106"/>
      <c r="CH643" s="106"/>
      <c r="CI643" s="106"/>
      <c r="CJ643" s="106"/>
      <c r="CK643" s="106"/>
      <c r="CL643" s="106"/>
      <c r="CM643" s="106"/>
      <c r="CN643" s="106"/>
      <c r="CO643" s="106"/>
      <c r="CP643" s="106"/>
      <c r="CQ643" s="106"/>
      <c r="CR643" s="106"/>
      <c r="CS643" s="106"/>
      <c r="CT643" s="106"/>
      <c r="CU643" s="106"/>
      <c r="CV643" s="106"/>
      <c r="CW643" s="106"/>
      <c r="CX643" s="106"/>
      <c r="CY643" s="106"/>
      <c r="CZ643" s="106"/>
      <c r="DA643" s="106"/>
      <c r="DB643" s="106"/>
      <c r="DC643" s="106"/>
      <c r="DD643" s="106"/>
      <c r="DE643" s="106"/>
      <c r="DF643" s="106"/>
      <c r="DG643" s="106"/>
      <c r="DH643" s="106"/>
      <c r="DI643" s="106"/>
      <c r="DJ643" s="106"/>
      <c r="DK643" s="106"/>
      <c r="DL643" s="106"/>
      <c r="DM643" s="106"/>
      <c r="DN643" s="106"/>
      <c r="DO643" s="106"/>
      <c r="DP643" s="106"/>
      <c r="DQ643" s="106"/>
      <c r="DR643" s="106"/>
      <c r="DS643" s="106"/>
      <c r="DT643" s="106"/>
      <c r="DU643" s="106"/>
      <c r="DV643" s="106"/>
      <c r="DW643" s="106"/>
      <c r="DX643" s="106"/>
      <c r="DY643" s="106"/>
      <c r="DZ643" s="106"/>
      <c r="EA643" s="106"/>
      <c r="EB643" s="106"/>
      <c r="EC643" s="106"/>
      <c r="ED643" s="106"/>
      <c r="EE643" s="106"/>
      <c r="EF643" s="106"/>
      <c r="EG643" s="106"/>
      <c r="EH643" s="106"/>
      <c r="EI643" s="106"/>
      <c r="EJ643" s="106"/>
      <c r="EK643" s="106"/>
      <c r="EL643" s="106"/>
      <c r="EM643" s="106"/>
      <c r="EN643" s="106"/>
      <c r="EO643" s="106"/>
      <c r="EP643" s="106"/>
      <c r="EQ643" s="106"/>
      <c r="ER643" s="106"/>
      <c r="ES643" s="106"/>
      <c r="ET643" s="106"/>
      <c r="EU643" s="106"/>
      <c r="EV643" s="106"/>
      <c r="EW643" s="106"/>
      <c r="EX643" s="106"/>
      <c r="EY643" s="106"/>
      <c r="EZ643" s="106"/>
      <c r="FA643" s="106"/>
      <c r="FB643" s="106"/>
      <c r="FC643" s="106"/>
      <c r="FD643" s="106"/>
      <c r="FE643" s="106"/>
      <c r="FF643" s="106"/>
      <c r="FG643" s="106"/>
      <c r="FH643" s="106"/>
      <c r="FI643" s="106"/>
      <c r="FJ643" s="106"/>
      <c r="FK643" s="106"/>
      <c r="FL643" s="106"/>
      <c r="FM643" s="106"/>
      <c r="FN643" s="106"/>
      <c r="FO643" s="106"/>
      <c r="FP643" s="106"/>
      <c r="FQ643" s="106"/>
      <c r="FR643" s="106"/>
      <c r="FS643" s="106"/>
      <c r="FT643" s="106"/>
      <c r="FU643" s="106"/>
      <c r="FV643" s="106"/>
      <c r="FW643" s="106"/>
      <c r="FX643" s="106"/>
      <c r="FY643" s="106"/>
      <c r="FZ643" s="106"/>
      <c r="GA643" s="106"/>
      <c r="GB643" s="106"/>
      <c r="GC643" s="106"/>
      <c r="GD643" s="106"/>
      <c r="GE643" s="106"/>
      <c r="GF643" s="106"/>
      <c r="GG643" s="106"/>
      <c r="GH643" s="106"/>
      <c r="GI643" s="106"/>
      <c r="GJ643" s="106"/>
      <c r="GK643" s="106"/>
      <c r="GL643" s="106"/>
      <c r="GM643" s="106"/>
      <c r="GN643" s="106"/>
      <c r="GO643" s="106"/>
      <c r="GP643" s="106"/>
      <c r="GQ643" s="106"/>
      <c r="GR643" s="106"/>
      <c r="GS643" s="106"/>
      <c r="GT643" s="106"/>
      <c r="GU643" s="106"/>
      <c r="GV643" s="106"/>
      <c r="GW643" s="106"/>
      <c r="GX643" s="106"/>
      <c r="GY643" s="106"/>
      <c r="GZ643" s="106"/>
      <c r="HA643" s="106"/>
      <c r="HB643" s="106"/>
      <c r="HC643" s="106"/>
      <c r="HD643" s="106"/>
      <c r="HE643" s="106"/>
      <c r="HF643" s="106"/>
      <c r="HG643" s="106"/>
      <c r="HH643" s="106"/>
      <c r="HI643" s="106"/>
      <c r="HJ643" s="106"/>
      <c r="HK643" s="106"/>
      <c r="HL643" s="106"/>
      <c r="HM643" s="106"/>
      <c r="HN643" s="106"/>
      <c r="HO643" s="106"/>
      <c r="HP643" s="106"/>
      <c r="HQ643" s="106"/>
      <c r="HR643" s="106"/>
    </row>
    <row r="644" spans="1:243" s="107" customFormat="1" ht="15.75" customHeight="1">
      <c r="A644" s="97" t="s">
        <v>3043</v>
      </c>
      <c r="B644" s="117" t="s">
        <v>1336</v>
      </c>
      <c r="C644" s="136" t="s">
        <v>173</v>
      </c>
      <c r="D644" s="58">
        <v>0</v>
      </c>
      <c r="E644" s="58">
        <v>0</v>
      </c>
      <c r="F644" s="58"/>
      <c r="G644" s="58">
        <v>0</v>
      </c>
      <c r="H644" s="58">
        <v>865.63</v>
      </c>
      <c r="I644" s="58"/>
      <c r="J644" s="58"/>
      <c r="K644" s="58"/>
      <c r="L644" s="58"/>
      <c r="M644" s="58"/>
      <c r="N644" s="58"/>
      <c r="O644" s="58"/>
      <c r="P644" s="60">
        <f t="shared" si="683"/>
        <v>865.63</v>
      </c>
      <c r="HS644" s="106"/>
      <c r="HT644" s="106"/>
      <c r="HU644" s="106"/>
      <c r="HV644" s="106"/>
      <c r="HW644" s="106"/>
      <c r="HX644" s="106"/>
      <c r="HY644" s="106"/>
      <c r="HZ644" s="106"/>
      <c r="IA644" s="106"/>
      <c r="IB644" s="106"/>
      <c r="IC644" s="106"/>
      <c r="ID644" s="106"/>
      <c r="IE644" s="106"/>
      <c r="IF644" s="106"/>
      <c r="IG644" s="106"/>
      <c r="IH644" s="106"/>
      <c r="II644" s="106"/>
    </row>
    <row r="645" spans="1:243" s="107" customFormat="1" ht="15.75" customHeight="1">
      <c r="A645" s="97" t="s">
        <v>3044</v>
      </c>
      <c r="B645" s="117" t="s">
        <v>3045</v>
      </c>
      <c r="C645" s="136" t="s">
        <v>488</v>
      </c>
      <c r="D645" s="58">
        <v>4363.6899999999996</v>
      </c>
      <c r="E645" s="58">
        <v>143.96</v>
      </c>
      <c r="F645" s="58"/>
      <c r="G645" s="58"/>
      <c r="H645" s="58">
        <v>0</v>
      </c>
      <c r="I645" s="58"/>
      <c r="J645" s="58"/>
      <c r="K645" s="58"/>
      <c r="L645" s="58"/>
      <c r="M645" s="58"/>
      <c r="N645" s="58"/>
      <c r="O645" s="58"/>
      <c r="P645" s="60">
        <f t="shared" si="683"/>
        <v>4507.6499999999996</v>
      </c>
      <c r="HS645" s="106"/>
      <c r="HT645" s="106"/>
      <c r="HU645" s="106"/>
      <c r="HV645" s="106"/>
      <c r="HW645" s="106"/>
      <c r="HX645" s="106"/>
      <c r="HY645" s="106"/>
      <c r="HZ645" s="106"/>
      <c r="IA645" s="106"/>
      <c r="IB645" s="106"/>
      <c r="IC645" s="106"/>
      <c r="ID645" s="106"/>
      <c r="IE645" s="106"/>
      <c r="IF645" s="106"/>
      <c r="IG645" s="106"/>
      <c r="IH645" s="106"/>
      <c r="II645" s="106"/>
    </row>
    <row r="646" spans="1:243" ht="15.75" customHeight="1">
      <c r="A646" s="97" t="s">
        <v>3046</v>
      </c>
      <c r="B646" s="117" t="s">
        <v>3047</v>
      </c>
      <c r="C646" s="136" t="s">
        <v>29</v>
      </c>
      <c r="D646" s="58">
        <v>9349.92</v>
      </c>
      <c r="E646" s="58">
        <v>8235.25</v>
      </c>
      <c r="F646" s="58">
        <v>-73.459999999999994</v>
      </c>
      <c r="G646" s="58">
        <v>11018.02</v>
      </c>
      <c r="H646" s="58">
        <v>-4134.87</v>
      </c>
      <c r="I646" s="58">
        <v>9301</v>
      </c>
      <c r="J646" s="58">
        <v>4268.03</v>
      </c>
      <c r="K646" s="60">
        <f t="shared" ref="K646" si="685">SUM(H646:J646)/3</f>
        <v>3144.72</v>
      </c>
      <c r="L646" s="60">
        <f t="shared" ref="L646" si="686">SUM(I646:K646)/3</f>
        <v>5571.25</v>
      </c>
      <c r="M646" s="60">
        <f t="shared" ref="M646" si="687">SUM(J646:L646)/3</f>
        <v>4328</v>
      </c>
      <c r="N646" s="60">
        <f t="shared" ref="N646" si="688">SUM(K646:M646)/3</f>
        <v>4347.99</v>
      </c>
      <c r="O646" s="60">
        <f t="shared" ref="O646" si="689">SUM(L646:N646)/3</f>
        <v>4749.08</v>
      </c>
      <c r="P646" s="60">
        <f t="shared" si="683"/>
        <v>60104.93</v>
      </c>
      <c r="Q646" s="106"/>
      <c r="R646" s="106"/>
      <c r="S646" s="106"/>
      <c r="T646" s="106"/>
      <c r="U646" s="106"/>
      <c r="V646" s="106"/>
      <c r="W646" s="106"/>
      <c r="X646" s="106"/>
      <c r="Y646" s="106"/>
      <c r="Z646" s="106"/>
      <c r="AA646" s="106"/>
      <c r="AB646" s="106"/>
      <c r="AC646" s="106"/>
      <c r="AD646" s="106"/>
      <c r="AE646" s="106"/>
      <c r="AF646" s="106"/>
      <c r="AG646" s="106"/>
      <c r="AH646" s="106"/>
      <c r="AI646" s="106"/>
      <c r="AJ646" s="106"/>
      <c r="AK646" s="106"/>
      <c r="AL646" s="106"/>
      <c r="AM646" s="106"/>
      <c r="AN646" s="106"/>
      <c r="AO646" s="106"/>
      <c r="AP646" s="106"/>
      <c r="AQ646" s="106"/>
      <c r="AR646" s="106"/>
      <c r="AS646" s="106"/>
      <c r="AT646" s="106"/>
      <c r="AU646" s="106"/>
      <c r="AV646" s="106"/>
      <c r="AW646" s="106"/>
      <c r="AX646" s="106"/>
      <c r="AY646" s="106"/>
      <c r="AZ646" s="106"/>
      <c r="BA646" s="106"/>
      <c r="BB646" s="106"/>
      <c r="BC646" s="106"/>
      <c r="BD646" s="106"/>
      <c r="BE646" s="106"/>
      <c r="BF646" s="106"/>
      <c r="BG646" s="106"/>
      <c r="BH646" s="106"/>
      <c r="BI646" s="106"/>
      <c r="BJ646" s="106"/>
      <c r="BK646" s="106"/>
      <c r="BL646" s="106"/>
      <c r="BM646" s="106"/>
      <c r="BN646" s="106"/>
      <c r="BO646" s="106"/>
      <c r="BP646" s="106"/>
      <c r="BQ646" s="106"/>
      <c r="BR646" s="106"/>
      <c r="BS646" s="106"/>
      <c r="BT646" s="106"/>
      <c r="BU646" s="106"/>
      <c r="BV646" s="106"/>
      <c r="BW646" s="106"/>
      <c r="BX646" s="106"/>
      <c r="BY646" s="106"/>
      <c r="BZ646" s="106"/>
      <c r="CA646" s="106"/>
      <c r="CB646" s="106"/>
      <c r="CC646" s="106"/>
      <c r="CD646" s="106"/>
      <c r="CE646" s="106"/>
      <c r="CF646" s="106"/>
      <c r="CG646" s="106"/>
      <c r="CH646" s="106"/>
      <c r="CI646" s="106"/>
      <c r="CJ646" s="106"/>
      <c r="CK646" s="106"/>
      <c r="CL646" s="106"/>
      <c r="CM646" s="106"/>
      <c r="CN646" s="106"/>
      <c r="CO646" s="106"/>
      <c r="CP646" s="106"/>
      <c r="CQ646" s="106"/>
      <c r="CR646" s="106"/>
      <c r="CS646" s="106"/>
      <c r="CT646" s="106"/>
      <c r="CU646" s="106"/>
      <c r="CV646" s="106"/>
      <c r="CW646" s="106"/>
      <c r="CX646" s="106"/>
      <c r="CY646" s="106"/>
      <c r="CZ646" s="106"/>
      <c r="DA646" s="106"/>
      <c r="DB646" s="106"/>
      <c r="DC646" s="106"/>
      <c r="DD646" s="106"/>
      <c r="DE646" s="106"/>
      <c r="DF646" s="106"/>
      <c r="DG646" s="106"/>
      <c r="DH646" s="106"/>
      <c r="DI646" s="106"/>
      <c r="DJ646" s="106"/>
      <c r="DK646" s="106"/>
      <c r="DL646" s="106"/>
      <c r="DM646" s="106"/>
      <c r="DN646" s="106"/>
      <c r="DO646" s="106"/>
      <c r="DP646" s="106"/>
      <c r="DQ646" s="106"/>
      <c r="DR646" s="106"/>
      <c r="DS646" s="106"/>
      <c r="DT646" s="106"/>
      <c r="DU646" s="106"/>
      <c r="DV646" s="106"/>
      <c r="DW646" s="106"/>
      <c r="DX646" s="106"/>
      <c r="DY646" s="106"/>
      <c r="DZ646" s="106"/>
      <c r="EA646" s="106"/>
      <c r="EB646" s="106"/>
      <c r="EC646" s="106"/>
      <c r="ED646" s="106"/>
      <c r="EE646" s="106"/>
      <c r="EF646" s="106"/>
      <c r="EG646" s="106"/>
      <c r="EH646" s="106"/>
      <c r="EI646" s="106"/>
      <c r="EJ646" s="106"/>
      <c r="EK646" s="106"/>
      <c r="EL646" s="106"/>
      <c r="EM646" s="106"/>
      <c r="EN646" s="106"/>
      <c r="EO646" s="106"/>
      <c r="EP646" s="106"/>
      <c r="EQ646" s="106"/>
      <c r="ER646" s="106"/>
      <c r="ES646" s="106"/>
      <c r="ET646" s="106"/>
      <c r="EU646" s="106"/>
      <c r="EV646" s="106"/>
      <c r="EW646" s="106"/>
      <c r="EX646" s="106"/>
      <c r="EY646" s="106"/>
      <c r="EZ646" s="106"/>
      <c r="FA646" s="106"/>
      <c r="FB646" s="106"/>
      <c r="FC646" s="106"/>
      <c r="FD646" s="106"/>
      <c r="FE646" s="106"/>
      <c r="FF646" s="106"/>
      <c r="FG646" s="106"/>
      <c r="FH646" s="106"/>
      <c r="FI646" s="106"/>
      <c r="FJ646" s="106"/>
      <c r="FK646" s="106"/>
      <c r="FL646" s="106"/>
      <c r="FM646" s="106"/>
      <c r="FN646" s="106"/>
      <c r="FO646" s="106"/>
      <c r="FP646" s="106"/>
      <c r="FQ646" s="106"/>
      <c r="FR646" s="106"/>
      <c r="FS646" s="106"/>
      <c r="FT646" s="106"/>
      <c r="FU646" s="106"/>
      <c r="FV646" s="106"/>
      <c r="FW646" s="106"/>
      <c r="FX646" s="106"/>
      <c r="FY646" s="106"/>
      <c r="FZ646" s="106"/>
      <c r="GA646" s="106"/>
      <c r="GB646" s="106"/>
      <c r="GC646" s="106"/>
      <c r="GD646" s="106"/>
      <c r="GE646" s="106"/>
      <c r="GF646" s="106"/>
      <c r="GG646" s="106"/>
      <c r="GH646" s="106"/>
      <c r="GI646" s="106"/>
      <c r="GJ646" s="106"/>
      <c r="GK646" s="106"/>
      <c r="GL646" s="106"/>
      <c r="GM646" s="106"/>
      <c r="GN646" s="106"/>
      <c r="GO646" s="106"/>
      <c r="GP646" s="106"/>
      <c r="GQ646" s="106"/>
      <c r="GR646" s="106"/>
      <c r="GS646" s="106"/>
      <c r="GT646" s="106"/>
      <c r="GU646" s="106"/>
      <c r="GV646" s="106"/>
      <c r="GW646" s="106"/>
      <c r="GX646" s="106"/>
      <c r="GY646" s="106"/>
      <c r="GZ646" s="106"/>
      <c r="HA646" s="106"/>
      <c r="HB646" s="106"/>
      <c r="HC646" s="106"/>
      <c r="HD646" s="106"/>
      <c r="HE646" s="106"/>
      <c r="HF646" s="106"/>
      <c r="HG646" s="106"/>
      <c r="HH646" s="106"/>
      <c r="HI646" s="106"/>
      <c r="HJ646" s="106"/>
      <c r="HK646" s="106"/>
      <c r="HL646" s="106"/>
      <c r="HM646" s="106"/>
      <c r="HN646" s="106"/>
      <c r="HO646" s="106"/>
      <c r="HP646" s="106"/>
      <c r="HQ646" s="106"/>
      <c r="HR646" s="106"/>
    </row>
    <row r="647" spans="1:243" s="107" customFormat="1" ht="18.75" customHeight="1">
      <c r="A647" s="99" t="s">
        <v>3048</v>
      </c>
      <c r="B647" s="116" t="s">
        <v>3049</v>
      </c>
      <c r="C647" s="136"/>
      <c r="D647" s="58">
        <f>D648</f>
        <v>4699.55</v>
      </c>
      <c r="E647" s="58">
        <f>E648</f>
        <v>16421.07</v>
      </c>
      <c r="F647" s="58">
        <f>F648</f>
        <v>2927.27</v>
      </c>
      <c r="G647" s="58">
        <f>G648</f>
        <v>-12466.76</v>
      </c>
      <c r="H647" s="58">
        <f>H648</f>
        <v>0</v>
      </c>
      <c r="I647" s="58">
        <f t="shared" ref="I647:P647" si="690">I648</f>
        <v>0</v>
      </c>
      <c r="J647" s="58">
        <f t="shared" si="690"/>
        <v>487.57</v>
      </c>
      <c r="K647" s="58">
        <f t="shared" si="690"/>
        <v>0</v>
      </c>
      <c r="L647" s="58">
        <f t="shared" si="690"/>
        <v>0</v>
      </c>
      <c r="M647" s="58">
        <f t="shared" si="690"/>
        <v>0</v>
      </c>
      <c r="N647" s="58">
        <f t="shared" si="690"/>
        <v>0</v>
      </c>
      <c r="O647" s="58">
        <f t="shared" si="690"/>
        <v>0</v>
      </c>
      <c r="P647" s="58">
        <f t="shared" si="690"/>
        <v>12068.7</v>
      </c>
      <c r="HS647" s="106"/>
      <c r="HT647" s="106"/>
      <c r="HU647" s="106"/>
      <c r="HV647" s="106"/>
      <c r="HW647" s="106"/>
      <c r="HX647" s="106"/>
      <c r="HY647" s="106"/>
      <c r="HZ647" s="106"/>
      <c r="IA647" s="106"/>
      <c r="IB647" s="106"/>
      <c r="IC647" s="106"/>
      <c r="ID647" s="106"/>
      <c r="IE647" s="106"/>
      <c r="IF647" s="106"/>
      <c r="IG647" s="106"/>
      <c r="IH647" s="106"/>
      <c r="II647" s="106"/>
    </row>
    <row r="648" spans="1:243" s="107" customFormat="1" ht="18.75" customHeight="1">
      <c r="A648" s="189" t="s">
        <v>3050</v>
      </c>
      <c r="B648" s="190" t="s">
        <v>3051</v>
      </c>
      <c r="C648" s="136"/>
      <c r="D648" s="58">
        <f>D649+D650</f>
        <v>4699.55</v>
      </c>
      <c r="E648" s="58">
        <f>E649+E650</f>
        <v>16421.07</v>
      </c>
      <c r="F648" s="58">
        <f>F649+F650</f>
        <v>2927.27</v>
      </c>
      <c r="G648" s="58">
        <f>G649+G650</f>
        <v>-12466.76</v>
      </c>
      <c r="H648" s="58">
        <f>H649+H650</f>
        <v>0</v>
      </c>
      <c r="I648" s="58">
        <f t="shared" ref="I648:P648" si="691">I649+I650</f>
        <v>0</v>
      </c>
      <c r="J648" s="58">
        <f t="shared" si="691"/>
        <v>487.57</v>
      </c>
      <c r="K648" s="58">
        <f t="shared" si="691"/>
        <v>0</v>
      </c>
      <c r="L648" s="58">
        <f t="shared" si="691"/>
        <v>0</v>
      </c>
      <c r="M648" s="58">
        <f t="shared" si="691"/>
        <v>0</v>
      </c>
      <c r="N648" s="58">
        <f t="shared" si="691"/>
        <v>0</v>
      </c>
      <c r="O648" s="58">
        <f t="shared" si="691"/>
        <v>0</v>
      </c>
      <c r="P648" s="58">
        <f t="shared" si="691"/>
        <v>12068.7</v>
      </c>
      <c r="HS648" s="106"/>
      <c r="HT648" s="106"/>
      <c r="HU648" s="106"/>
      <c r="HV648" s="106"/>
      <c r="HW648" s="106"/>
      <c r="HX648" s="106"/>
      <c r="HY648" s="106"/>
      <c r="HZ648" s="106"/>
      <c r="IA648" s="106"/>
      <c r="IB648" s="106"/>
      <c r="IC648" s="106"/>
      <c r="ID648" s="106"/>
      <c r="IE648" s="106"/>
      <c r="IF648" s="106"/>
      <c r="IG648" s="106"/>
      <c r="IH648" s="106"/>
      <c r="II648" s="106"/>
    </row>
    <row r="649" spans="1:243" s="108" customFormat="1" ht="12.75" customHeight="1">
      <c r="A649" s="97" t="s">
        <v>3052</v>
      </c>
      <c r="B649" s="117" t="s">
        <v>3053</v>
      </c>
      <c r="C649" s="136" t="s">
        <v>29</v>
      </c>
      <c r="D649" s="58">
        <v>3919.55</v>
      </c>
      <c r="E649" s="58">
        <v>2905.54</v>
      </c>
      <c r="F649" s="58">
        <v>2891.27</v>
      </c>
      <c r="G649" s="58">
        <v>352.77</v>
      </c>
      <c r="H649" s="58">
        <v>0</v>
      </c>
      <c r="I649" s="58"/>
      <c r="J649" s="58">
        <v>487.57</v>
      </c>
      <c r="K649" s="58"/>
      <c r="L649" s="58"/>
      <c r="M649" s="58"/>
      <c r="N649" s="58"/>
      <c r="O649" s="58"/>
      <c r="P649" s="60">
        <f t="shared" ref="P649:P650" si="692">SUM(D649:O649)</f>
        <v>10556.7</v>
      </c>
    </row>
    <row r="650" spans="1:243" s="140" customFormat="1" ht="12" customHeight="1">
      <c r="A650" s="97" t="s">
        <v>3054</v>
      </c>
      <c r="B650" s="117" t="s">
        <v>3055</v>
      </c>
      <c r="C650" s="136" t="s">
        <v>471</v>
      </c>
      <c r="D650" s="58">
        <v>780</v>
      </c>
      <c r="E650" s="58">
        <v>13515.53</v>
      </c>
      <c r="F650" s="58">
        <v>36</v>
      </c>
      <c r="G650" s="58">
        <v>-12819.53</v>
      </c>
      <c r="H650" s="58">
        <v>0</v>
      </c>
      <c r="I650" s="58"/>
      <c r="J650" s="58">
        <v>0</v>
      </c>
      <c r="K650" s="58"/>
      <c r="L650" s="58"/>
      <c r="M650" s="58"/>
      <c r="N650" s="58"/>
      <c r="O650" s="58"/>
      <c r="P650" s="60">
        <f t="shared" si="692"/>
        <v>1512</v>
      </c>
      <c r="HS650" s="138"/>
      <c r="HT650" s="138"/>
      <c r="HU650" s="138"/>
      <c r="HV650" s="138"/>
      <c r="HW650" s="138"/>
      <c r="HX650" s="138"/>
      <c r="HY650" s="138"/>
      <c r="HZ650" s="138"/>
      <c r="IA650" s="138"/>
      <c r="IB650" s="138"/>
      <c r="IC650" s="138"/>
      <c r="ID650" s="138"/>
      <c r="IE650" s="138"/>
      <c r="IF650" s="138"/>
      <c r="IG650" s="138"/>
      <c r="IH650" s="138"/>
      <c r="II650" s="138"/>
    </row>
    <row r="651" spans="1:243">
      <c r="A651" s="122" t="s">
        <v>3056</v>
      </c>
      <c r="B651" s="123" t="s">
        <v>3057</v>
      </c>
      <c r="C651" s="204"/>
      <c r="D651" s="72">
        <f t="shared" ref="D651" si="693">D652+D661+D685+D696</f>
        <v>4672299.84</v>
      </c>
      <c r="E651" s="72">
        <f t="shared" ref="E651:F651" si="694">E652+E661+E685+E696</f>
        <v>4564258.22</v>
      </c>
      <c r="F651" s="72">
        <f t="shared" si="694"/>
        <v>4857105.49</v>
      </c>
      <c r="G651" s="72">
        <f t="shared" ref="G651:H651" si="695">G652+G661+G685+G696</f>
        <v>11243207.030000001</v>
      </c>
      <c r="H651" s="72">
        <f t="shared" si="695"/>
        <v>370843.3</v>
      </c>
      <c r="I651" s="72">
        <f t="shared" ref="I651:P651" si="696">I652+I661+I685+I696</f>
        <v>636064.57999999996</v>
      </c>
      <c r="J651" s="72">
        <f>J652+J661+J685+J696</f>
        <v>860117.67999999993</v>
      </c>
      <c r="K651" s="72">
        <f t="shared" si="696"/>
        <v>1135502.05</v>
      </c>
      <c r="L651" s="72">
        <f t="shared" si="696"/>
        <v>1135451.82</v>
      </c>
      <c r="M651" s="72">
        <f t="shared" si="696"/>
        <v>1135502.05</v>
      </c>
      <c r="N651" s="72">
        <f t="shared" si="696"/>
        <v>1135451.82</v>
      </c>
      <c r="O651" s="72">
        <f t="shared" si="696"/>
        <v>1135502.05</v>
      </c>
      <c r="P651" s="72">
        <f t="shared" si="696"/>
        <v>28176577.630000003</v>
      </c>
      <c r="Q651" s="106"/>
      <c r="R651" s="106"/>
      <c r="S651" s="106"/>
      <c r="T651" s="106"/>
      <c r="U651" s="106"/>
      <c r="V651" s="106"/>
      <c r="W651" s="106"/>
      <c r="X651" s="106"/>
      <c r="Y651" s="106"/>
      <c r="Z651" s="106"/>
      <c r="AA651" s="106"/>
      <c r="AB651" s="106"/>
      <c r="AC651" s="106"/>
      <c r="AD651" s="106"/>
      <c r="AE651" s="106"/>
      <c r="AF651" s="106"/>
      <c r="AG651" s="106"/>
      <c r="AH651" s="106"/>
      <c r="AI651" s="106"/>
      <c r="AJ651" s="106"/>
      <c r="AK651" s="106"/>
      <c r="AL651" s="106"/>
      <c r="AM651" s="106"/>
      <c r="AN651" s="106"/>
      <c r="AO651" s="106"/>
      <c r="AP651" s="106"/>
      <c r="AQ651" s="106"/>
      <c r="AR651" s="106"/>
      <c r="AS651" s="106"/>
      <c r="AT651" s="106"/>
      <c r="AU651" s="106"/>
      <c r="AV651" s="106"/>
      <c r="AW651" s="106"/>
      <c r="AX651" s="106"/>
      <c r="AY651" s="106"/>
      <c r="AZ651" s="106"/>
      <c r="BA651" s="106"/>
      <c r="BB651" s="106"/>
      <c r="BC651" s="106"/>
      <c r="BD651" s="106"/>
      <c r="BE651" s="106"/>
      <c r="BF651" s="106"/>
      <c r="BG651" s="106"/>
      <c r="BH651" s="106"/>
      <c r="BI651" s="106"/>
      <c r="BJ651" s="106"/>
      <c r="BK651" s="106"/>
      <c r="BL651" s="106"/>
      <c r="BM651" s="106"/>
      <c r="BN651" s="106"/>
      <c r="BO651" s="106"/>
      <c r="BP651" s="106"/>
      <c r="BQ651" s="106"/>
      <c r="BR651" s="106"/>
      <c r="BS651" s="106"/>
      <c r="BT651" s="106"/>
      <c r="BU651" s="106"/>
      <c r="BV651" s="106"/>
      <c r="BW651" s="106"/>
      <c r="BX651" s="106"/>
      <c r="BY651" s="106"/>
      <c r="BZ651" s="106"/>
      <c r="CA651" s="106"/>
      <c r="CB651" s="106"/>
      <c r="CC651" s="106"/>
      <c r="CD651" s="106"/>
      <c r="CE651" s="106"/>
      <c r="CF651" s="106"/>
      <c r="CG651" s="106"/>
      <c r="CH651" s="106"/>
      <c r="CI651" s="106"/>
      <c r="CJ651" s="106"/>
      <c r="CK651" s="106"/>
      <c r="CL651" s="106"/>
      <c r="CM651" s="106"/>
      <c r="CN651" s="106"/>
      <c r="CO651" s="106"/>
      <c r="CP651" s="106"/>
      <c r="CQ651" s="106"/>
      <c r="CR651" s="106"/>
      <c r="CS651" s="106"/>
      <c r="CT651" s="106"/>
      <c r="CU651" s="106"/>
      <c r="CV651" s="106"/>
      <c r="CW651" s="106"/>
      <c r="CX651" s="106"/>
      <c r="CY651" s="106"/>
      <c r="CZ651" s="106"/>
      <c r="DA651" s="106"/>
      <c r="DB651" s="106"/>
      <c r="DC651" s="106"/>
      <c r="DD651" s="106"/>
      <c r="DE651" s="106"/>
      <c r="DF651" s="106"/>
      <c r="DG651" s="106"/>
      <c r="DH651" s="106"/>
      <c r="DI651" s="106"/>
      <c r="DJ651" s="106"/>
      <c r="DK651" s="106"/>
      <c r="DL651" s="106"/>
      <c r="DM651" s="106"/>
      <c r="DN651" s="106"/>
      <c r="DO651" s="106"/>
      <c r="DP651" s="106"/>
      <c r="DQ651" s="106"/>
      <c r="DR651" s="106"/>
      <c r="DS651" s="106"/>
      <c r="DT651" s="106"/>
      <c r="DU651" s="106"/>
      <c r="DV651" s="106"/>
      <c r="DW651" s="106"/>
      <c r="DX651" s="106"/>
      <c r="DY651" s="106"/>
      <c r="DZ651" s="106"/>
      <c r="EA651" s="106"/>
      <c r="EB651" s="106"/>
      <c r="EC651" s="106"/>
      <c r="ED651" s="106"/>
      <c r="EE651" s="106"/>
      <c r="EF651" s="106"/>
      <c r="EG651" s="106"/>
      <c r="EH651" s="106"/>
      <c r="EI651" s="106"/>
      <c r="EJ651" s="106"/>
      <c r="EK651" s="106"/>
      <c r="EL651" s="106"/>
      <c r="EM651" s="106"/>
      <c r="EN651" s="106"/>
      <c r="EO651" s="106"/>
      <c r="EP651" s="106"/>
      <c r="EQ651" s="106"/>
      <c r="ER651" s="106"/>
      <c r="ES651" s="106"/>
      <c r="ET651" s="106"/>
      <c r="EU651" s="106"/>
      <c r="EV651" s="106"/>
      <c r="EW651" s="106"/>
      <c r="EX651" s="106"/>
      <c r="EY651" s="106"/>
      <c r="EZ651" s="106"/>
      <c r="FA651" s="106"/>
      <c r="FB651" s="106"/>
      <c r="FC651" s="106"/>
      <c r="FD651" s="106"/>
      <c r="FE651" s="106"/>
      <c r="FF651" s="106"/>
      <c r="FG651" s="106"/>
      <c r="FH651" s="106"/>
      <c r="FI651" s="106"/>
      <c r="FJ651" s="106"/>
      <c r="FK651" s="106"/>
      <c r="FL651" s="106"/>
      <c r="FM651" s="106"/>
      <c r="FN651" s="106"/>
      <c r="FO651" s="106"/>
      <c r="FP651" s="106"/>
      <c r="FQ651" s="106"/>
      <c r="FR651" s="106"/>
      <c r="FS651" s="106"/>
      <c r="FT651" s="106"/>
      <c r="FU651" s="106"/>
      <c r="FV651" s="106"/>
      <c r="FW651" s="106"/>
      <c r="FX651" s="106"/>
      <c r="FY651" s="106"/>
      <c r="FZ651" s="106"/>
      <c r="GA651" s="106"/>
      <c r="GB651" s="106"/>
      <c r="GC651" s="106"/>
      <c r="GD651" s="106"/>
      <c r="GE651" s="106"/>
      <c r="GF651" s="106"/>
      <c r="GG651" s="106"/>
      <c r="GH651" s="106"/>
      <c r="GI651" s="106"/>
      <c r="GJ651" s="106"/>
      <c r="GK651" s="106"/>
      <c r="GL651" s="106"/>
      <c r="GM651" s="106"/>
      <c r="GN651" s="106"/>
      <c r="GO651" s="106"/>
      <c r="GP651" s="106"/>
      <c r="GQ651" s="106"/>
      <c r="GR651" s="106"/>
      <c r="GS651" s="106"/>
      <c r="GT651" s="106"/>
      <c r="GU651" s="106"/>
      <c r="GV651" s="106"/>
      <c r="GW651" s="106"/>
      <c r="GX651" s="106"/>
      <c r="GY651" s="106"/>
      <c r="GZ651" s="106"/>
      <c r="HA651" s="106"/>
      <c r="HB651" s="106"/>
      <c r="HC651" s="106"/>
      <c r="HD651" s="106"/>
      <c r="HE651" s="106"/>
      <c r="HF651" s="106"/>
      <c r="HG651" s="106"/>
      <c r="HH651" s="106"/>
      <c r="HI651" s="106"/>
      <c r="HJ651" s="106"/>
      <c r="HK651" s="106"/>
      <c r="HL651" s="106"/>
      <c r="HM651" s="106"/>
      <c r="HN651" s="106"/>
      <c r="HO651" s="106"/>
      <c r="HP651" s="106"/>
      <c r="HQ651" s="106"/>
      <c r="HR651" s="106"/>
    </row>
    <row r="652" spans="1:243" s="188" customFormat="1">
      <c r="A652" s="125" t="s">
        <v>3058</v>
      </c>
      <c r="B652" s="126" t="s">
        <v>3059</v>
      </c>
      <c r="C652" s="131"/>
      <c r="D652" s="128">
        <f t="shared" ref="D652:P653" si="697">D653</f>
        <v>0</v>
      </c>
      <c r="E652" s="128">
        <f t="shared" si="697"/>
        <v>0</v>
      </c>
      <c r="F652" s="128">
        <f t="shared" si="697"/>
        <v>0</v>
      </c>
      <c r="G652" s="128">
        <f t="shared" si="697"/>
        <v>6642219.4000000004</v>
      </c>
      <c r="H652" s="128">
        <f t="shared" si="697"/>
        <v>119059.84</v>
      </c>
      <c r="I652" s="128">
        <f t="shared" si="697"/>
        <v>0</v>
      </c>
      <c r="J652" s="128">
        <f t="shared" si="697"/>
        <v>290682.83</v>
      </c>
      <c r="K652" s="128">
        <f t="shared" si="697"/>
        <v>0</v>
      </c>
      <c r="L652" s="128">
        <f t="shared" si="697"/>
        <v>0</v>
      </c>
      <c r="M652" s="128">
        <f t="shared" si="697"/>
        <v>0</v>
      </c>
      <c r="N652" s="128">
        <f t="shared" si="697"/>
        <v>0</v>
      </c>
      <c r="O652" s="128">
        <f t="shared" si="697"/>
        <v>0</v>
      </c>
      <c r="P652" s="128">
        <f t="shared" si="697"/>
        <v>7051962.0700000003</v>
      </c>
    </row>
    <row r="653" spans="1:243">
      <c r="A653" s="99" t="s">
        <v>3060</v>
      </c>
      <c r="B653" s="116" t="s">
        <v>3061</v>
      </c>
      <c r="C653" s="136"/>
      <c r="D653" s="58">
        <f t="shared" si="697"/>
        <v>0</v>
      </c>
      <c r="E653" s="58">
        <f t="shared" si="697"/>
        <v>0</v>
      </c>
      <c r="F653" s="58">
        <f t="shared" si="697"/>
        <v>0</v>
      </c>
      <c r="G653" s="58">
        <f t="shared" si="697"/>
        <v>6642219.4000000004</v>
      </c>
      <c r="H653" s="58">
        <f t="shared" si="697"/>
        <v>119059.84</v>
      </c>
      <c r="I653" s="58">
        <f t="shared" si="697"/>
        <v>0</v>
      </c>
      <c r="J653" s="58">
        <f t="shared" si="697"/>
        <v>290682.83</v>
      </c>
      <c r="K653" s="58">
        <f t="shared" si="697"/>
        <v>0</v>
      </c>
      <c r="L653" s="58">
        <f t="shared" si="697"/>
        <v>0</v>
      </c>
      <c r="M653" s="58">
        <f t="shared" si="697"/>
        <v>0</v>
      </c>
      <c r="N653" s="58">
        <f t="shared" si="697"/>
        <v>0</v>
      </c>
      <c r="O653" s="58">
        <f t="shared" si="697"/>
        <v>0</v>
      </c>
      <c r="P653" s="58">
        <f t="shared" si="697"/>
        <v>7051962.0700000003</v>
      </c>
      <c r="Q653" s="106"/>
      <c r="R653" s="106"/>
      <c r="S653" s="106"/>
      <c r="T653" s="106"/>
      <c r="U653" s="106"/>
      <c r="V653" s="106"/>
      <c r="W653" s="106"/>
      <c r="X653" s="106"/>
      <c r="Y653" s="106"/>
      <c r="Z653" s="106"/>
      <c r="AA653" s="106"/>
      <c r="AB653" s="106"/>
      <c r="AC653" s="106"/>
      <c r="AD653" s="106"/>
      <c r="AE653" s="106"/>
      <c r="AF653" s="106"/>
      <c r="AG653" s="106"/>
      <c r="AH653" s="106"/>
      <c r="AI653" s="106"/>
      <c r="AJ653" s="106"/>
      <c r="AK653" s="106"/>
      <c r="AL653" s="106"/>
      <c r="AM653" s="106"/>
      <c r="AN653" s="106"/>
      <c r="AO653" s="106"/>
      <c r="AP653" s="106"/>
      <c r="AQ653" s="106"/>
      <c r="AR653" s="106"/>
      <c r="AS653" s="106"/>
      <c r="AT653" s="106"/>
      <c r="AU653" s="106"/>
      <c r="AV653" s="106"/>
      <c r="AW653" s="106"/>
      <c r="AX653" s="106"/>
      <c r="AY653" s="106"/>
      <c r="AZ653" s="106"/>
      <c r="BA653" s="106"/>
      <c r="BB653" s="106"/>
      <c r="BC653" s="106"/>
      <c r="BD653" s="106"/>
      <c r="BE653" s="106"/>
      <c r="BF653" s="106"/>
      <c r="BG653" s="106"/>
      <c r="BH653" s="106"/>
      <c r="BI653" s="106"/>
      <c r="BJ653" s="106"/>
      <c r="BK653" s="106"/>
      <c r="BL653" s="106"/>
      <c r="BM653" s="106"/>
      <c r="BN653" s="106"/>
      <c r="BO653" s="106"/>
      <c r="BP653" s="106"/>
      <c r="BQ653" s="106"/>
      <c r="BR653" s="106"/>
      <c r="BS653" s="106"/>
      <c r="BT653" s="106"/>
      <c r="BU653" s="106"/>
      <c r="BV653" s="106"/>
      <c r="BW653" s="106"/>
      <c r="BX653" s="106"/>
      <c r="BY653" s="106"/>
      <c r="BZ653" s="106"/>
      <c r="CA653" s="106"/>
      <c r="CB653" s="106"/>
      <c r="CC653" s="106"/>
      <c r="CD653" s="106"/>
      <c r="CE653" s="106"/>
      <c r="CF653" s="106"/>
      <c r="CG653" s="106"/>
      <c r="CH653" s="106"/>
      <c r="CI653" s="106"/>
      <c r="CJ653" s="106"/>
      <c r="CK653" s="106"/>
      <c r="CL653" s="106"/>
      <c r="CM653" s="106"/>
      <c r="CN653" s="106"/>
      <c r="CO653" s="106"/>
      <c r="CP653" s="106"/>
      <c r="CQ653" s="106"/>
      <c r="CR653" s="106"/>
      <c r="CS653" s="106"/>
      <c r="CT653" s="106"/>
      <c r="CU653" s="106"/>
      <c r="CV653" s="106"/>
      <c r="CW653" s="106"/>
      <c r="CX653" s="106"/>
      <c r="CY653" s="106"/>
      <c r="CZ653" s="106"/>
      <c r="DA653" s="106"/>
      <c r="DB653" s="106"/>
      <c r="DC653" s="106"/>
      <c r="DD653" s="106"/>
      <c r="DE653" s="106"/>
      <c r="DF653" s="106"/>
      <c r="DG653" s="106"/>
      <c r="DH653" s="106"/>
      <c r="DI653" s="106"/>
      <c r="DJ653" s="106"/>
      <c r="DK653" s="106"/>
      <c r="DL653" s="106"/>
      <c r="DM653" s="106"/>
      <c r="DN653" s="106"/>
      <c r="DO653" s="106"/>
      <c r="DP653" s="106"/>
      <c r="DQ653" s="106"/>
      <c r="DR653" s="106"/>
      <c r="DS653" s="106"/>
      <c r="DT653" s="106"/>
      <c r="DU653" s="106"/>
      <c r="DV653" s="106"/>
      <c r="DW653" s="106"/>
      <c r="DX653" s="106"/>
      <c r="DY653" s="106"/>
      <c r="DZ653" s="106"/>
      <c r="EA653" s="106"/>
      <c r="EB653" s="106"/>
      <c r="EC653" s="106"/>
      <c r="ED653" s="106"/>
      <c r="EE653" s="106"/>
      <c r="EF653" s="106"/>
      <c r="EG653" s="106"/>
      <c r="EH653" s="106"/>
      <c r="EI653" s="106"/>
      <c r="EJ653" s="106"/>
      <c r="EK653" s="106"/>
      <c r="EL653" s="106"/>
      <c r="EM653" s="106"/>
      <c r="EN653" s="106"/>
      <c r="EO653" s="106"/>
      <c r="EP653" s="106"/>
      <c r="EQ653" s="106"/>
      <c r="ER653" s="106"/>
      <c r="ES653" s="106"/>
      <c r="ET653" s="106"/>
      <c r="EU653" s="106"/>
      <c r="EV653" s="106"/>
      <c r="EW653" s="106"/>
      <c r="EX653" s="106"/>
      <c r="EY653" s="106"/>
      <c r="EZ653" s="106"/>
      <c r="FA653" s="106"/>
      <c r="FB653" s="106"/>
      <c r="FC653" s="106"/>
      <c r="FD653" s="106"/>
      <c r="FE653" s="106"/>
      <c r="FF653" s="106"/>
      <c r="FG653" s="106"/>
      <c r="FH653" s="106"/>
      <c r="FI653" s="106"/>
      <c r="FJ653" s="106"/>
      <c r="FK653" s="106"/>
      <c r="FL653" s="106"/>
      <c r="FM653" s="106"/>
      <c r="FN653" s="106"/>
      <c r="FO653" s="106"/>
      <c r="FP653" s="106"/>
      <c r="FQ653" s="106"/>
      <c r="FR653" s="106"/>
      <c r="FS653" s="106"/>
      <c r="FT653" s="106"/>
      <c r="FU653" s="106"/>
      <c r="FV653" s="106"/>
      <c r="FW653" s="106"/>
      <c r="FX653" s="106"/>
      <c r="FY653" s="106"/>
      <c r="FZ653" s="106"/>
      <c r="GA653" s="106"/>
      <c r="GB653" s="106"/>
      <c r="GC653" s="106"/>
      <c r="GD653" s="106"/>
      <c r="GE653" s="106"/>
      <c r="GF653" s="106"/>
      <c r="GG653" s="106"/>
      <c r="GH653" s="106"/>
      <c r="GI653" s="106"/>
      <c r="GJ653" s="106"/>
      <c r="GK653" s="106"/>
      <c r="GL653" s="106"/>
      <c r="GM653" s="106"/>
      <c r="GN653" s="106"/>
      <c r="GO653" s="106"/>
      <c r="GP653" s="106"/>
      <c r="GQ653" s="106"/>
      <c r="GR653" s="106"/>
      <c r="GS653" s="106"/>
      <c r="GT653" s="106"/>
      <c r="GU653" s="106"/>
      <c r="GV653" s="106"/>
      <c r="GW653" s="106"/>
      <c r="GX653" s="106"/>
      <c r="GY653" s="106"/>
      <c r="GZ653" s="106"/>
      <c r="HA653" s="106"/>
      <c r="HB653" s="106"/>
      <c r="HC653" s="106"/>
      <c r="HD653" s="106"/>
      <c r="HE653" s="106"/>
      <c r="HF653" s="106"/>
      <c r="HG653" s="106"/>
      <c r="HH653" s="106"/>
      <c r="HI653" s="106"/>
      <c r="HJ653" s="106"/>
      <c r="HK653" s="106"/>
      <c r="HL653" s="106"/>
      <c r="HM653" s="106"/>
      <c r="HN653" s="106"/>
      <c r="HO653" s="106"/>
      <c r="HP653" s="106"/>
      <c r="HQ653" s="106"/>
      <c r="HR653" s="106"/>
    </row>
    <row r="654" spans="1:243" s="107" customFormat="1" ht="12" customHeight="1">
      <c r="A654" s="99" t="s">
        <v>3063</v>
      </c>
      <c r="B654" s="116" t="s">
        <v>3064</v>
      </c>
      <c r="C654" s="136"/>
      <c r="D654" s="58">
        <f t="shared" ref="D654:P655" si="698">D655</f>
        <v>0</v>
      </c>
      <c r="E654" s="58">
        <f t="shared" si="698"/>
        <v>0</v>
      </c>
      <c r="F654" s="58">
        <f t="shared" si="698"/>
        <v>0</v>
      </c>
      <c r="G654" s="58">
        <f t="shared" si="698"/>
        <v>6642219.4000000004</v>
      </c>
      <c r="H654" s="58">
        <f t="shared" si="698"/>
        <v>119059.84</v>
      </c>
      <c r="I654" s="58">
        <f t="shared" si="698"/>
        <v>0</v>
      </c>
      <c r="J654" s="58">
        <f t="shared" si="698"/>
        <v>290682.83</v>
      </c>
      <c r="K654" s="58">
        <f t="shared" si="698"/>
        <v>0</v>
      </c>
      <c r="L654" s="58">
        <f t="shared" si="698"/>
        <v>0</v>
      </c>
      <c r="M654" s="58">
        <f t="shared" si="698"/>
        <v>0</v>
      </c>
      <c r="N654" s="58">
        <f t="shared" si="698"/>
        <v>0</v>
      </c>
      <c r="O654" s="58">
        <f t="shared" si="698"/>
        <v>0</v>
      </c>
      <c r="P654" s="58">
        <f t="shared" si="698"/>
        <v>7051962.0700000003</v>
      </c>
      <c r="HS654" s="106"/>
      <c r="HT654" s="106"/>
      <c r="HU654" s="106"/>
      <c r="HV654" s="106"/>
      <c r="HW654" s="106"/>
      <c r="HX654" s="106"/>
      <c r="HY654" s="106"/>
      <c r="HZ654" s="106"/>
      <c r="IA654" s="106"/>
      <c r="IB654" s="106"/>
      <c r="IC654" s="106"/>
      <c r="ID654" s="106"/>
      <c r="IE654" s="106"/>
      <c r="IF654" s="106"/>
      <c r="IG654" s="106"/>
      <c r="IH654" s="106"/>
      <c r="II654" s="106"/>
    </row>
    <row r="655" spans="1:243" s="107" customFormat="1" ht="12" customHeight="1">
      <c r="A655" s="99" t="s">
        <v>3065</v>
      </c>
      <c r="B655" s="116" t="s">
        <v>3064</v>
      </c>
      <c r="C655" s="136"/>
      <c r="D655" s="58">
        <f t="shared" si="698"/>
        <v>0</v>
      </c>
      <c r="E655" s="58">
        <f t="shared" si="698"/>
        <v>0</v>
      </c>
      <c r="F655" s="58">
        <f t="shared" si="698"/>
        <v>0</v>
      </c>
      <c r="G655" s="58">
        <f t="shared" si="698"/>
        <v>6642219.4000000004</v>
      </c>
      <c r="H655" s="58">
        <f t="shared" si="698"/>
        <v>119059.84</v>
      </c>
      <c r="I655" s="58">
        <f t="shared" si="698"/>
        <v>0</v>
      </c>
      <c r="J655" s="58">
        <f t="shared" si="698"/>
        <v>290682.83</v>
      </c>
      <c r="K655" s="58">
        <f t="shared" si="698"/>
        <v>0</v>
      </c>
      <c r="L655" s="58">
        <f t="shared" si="698"/>
        <v>0</v>
      </c>
      <c r="M655" s="58">
        <f t="shared" si="698"/>
        <v>0</v>
      </c>
      <c r="N655" s="58">
        <f t="shared" si="698"/>
        <v>0</v>
      </c>
      <c r="O655" s="58">
        <f t="shared" si="698"/>
        <v>0</v>
      </c>
      <c r="P655" s="58">
        <f t="shared" si="698"/>
        <v>7051962.0700000003</v>
      </c>
      <c r="HS655" s="106"/>
      <c r="HT655" s="106"/>
      <c r="HU655" s="106"/>
      <c r="HV655" s="106"/>
      <c r="HW655" s="106"/>
      <c r="HX655" s="106"/>
      <c r="HY655" s="106"/>
      <c r="HZ655" s="106"/>
      <c r="IA655" s="106"/>
      <c r="IB655" s="106"/>
      <c r="IC655" s="106"/>
      <c r="ID655" s="106"/>
      <c r="IE655" s="106"/>
      <c r="IF655" s="106"/>
      <c r="IG655" s="106"/>
      <c r="IH655" s="106"/>
      <c r="II655" s="106"/>
    </row>
    <row r="656" spans="1:243" s="107" customFormat="1" ht="12.75" customHeight="1">
      <c r="A656" s="99" t="s">
        <v>3066</v>
      </c>
      <c r="B656" s="116" t="s">
        <v>3067</v>
      </c>
      <c r="C656" s="136"/>
      <c r="D656" s="58">
        <f>D657+D658+D659+D660</f>
        <v>0</v>
      </c>
      <c r="E656" s="58">
        <f>E657+E658+E659+E660</f>
        <v>0</v>
      </c>
      <c r="F656" s="58">
        <f>F657+F658+F659+F660</f>
        <v>0</v>
      </c>
      <c r="G656" s="58">
        <f>G657+G658+G659+G660</f>
        <v>6642219.4000000004</v>
      </c>
      <c r="H656" s="58">
        <f>H657+H658+H659+H660</f>
        <v>119059.84</v>
      </c>
      <c r="I656" s="58">
        <f t="shared" ref="I656:P656" si="699">I657+I658+I659+I660</f>
        <v>0</v>
      </c>
      <c r="J656" s="58">
        <f t="shared" si="699"/>
        <v>290682.83</v>
      </c>
      <c r="K656" s="58">
        <f t="shared" si="699"/>
        <v>0</v>
      </c>
      <c r="L656" s="58">
        <f t="shared" si="699"/>
        <v>0</v>
      </c>
      <c r="M656" s="58">
        <f t="shared" si="699"/>
        <v>0</v>
      </c>
      <c r="N656" s="58">
        <f t="shared" si="699"/>
        <v>0</v>
      </c>
      <c r="O656" s="58">
        <f t="shared" si="699"/>
        <v>0</v>
      </c>
      <c r="P656" s="58">
        <f t="shared" si="699"/>
        <v>7051962.0700000003</v>
      </c>
      <c r="HS656" s="106"/>
      <c r="HT656" s="106"/>
      <c r="HU656" s="106"/>
      <c r="HV656" s="106"/>
      <c r="HW656" s="106"/>
      <c r="HX656" s="106"/>
      <c r="HY656" s="106"/>
      <c r="HZ656" s="106"/>
      <c r="IA656" s="106"/>
      <c r="IB656" s="106"/>
      <c r="IC656" s="106"/>
      <c r="ID656" s="106"/>
      <c r="IE656" s="106"/>
      <c r="IF656" s="106"/>
      <c r="IG656" s="106"/>
      <c r="IH656" s="106"/>
      <c r="II656" s="106"/>
    </row>
    <row r="657" spans="1:243">
      <c r="A657" s="97" t="s">
        <v>3441</v>
      </c>
      <c r="B657" s="117" t="s">
        <v>1897</v>
      </c>
      <c r="C657" s="136" t="s">
        <v>1355</v>
      </c>
      <c r="D657" s="60"/>
      <c r="E657" s="60"/>
      <c r="F657" s="60"/>
      <c r="G657" s="60">
        <v>0</v>
      </c>
      <c r="H657" s="60">
        <v>0</v>
      </c>
      <c r="I657" s="60"/>
      <c r="J657" s="60"/>
      <c r="K657" s="60"/>
      <c r="L657" s="60"/>
      <c r="M657" s="60"/>
      <c r="N657" s="60"/>
      <c r="O657" s="60"/>
      <c r="P657" s="60">
        <f t="shared" ref="P657:P660" si="700">SUM(D657:O657)</f>
        <v>0</v>
      </c>
    </row>
    <row r="658" spans="1:243">
      <c r="A658" s="97" t="s">
        <v>3068</v>
      </c>
      <c r="B658" s="117" t="s">
        <v>3069</v>
      </c>
      <c r="C658" s="136" t="s">
        <v>1619</v>
      </c>
      <c r="D658" s="60"/>
      <c r="E658" s="60"/>
      <c r="F658" s="60"/>
      <c r="G658" s="60">
        <v>1042219.4</v>
      </c>
      <c r="H658" s="60">
        <v>119059.84</v>
      </c>
      <c r="I658" s="60"/>
      <c r="J658" s="60">
        <v>290682.83</v>
      </c>
      <c r="K658" s="60"/>
      <c r="L658" s="60"/>
      <c r="M658" s="60"/>
      <c r="N658" s="60"/>
      <c r="O658" s="60"/>
      <c r="P658" s="60">
        <f t="shared" si="700"/>
        <v>1451962.07</v>
      </c>
    </row>
    <row r="659" spans="1:243" s="138" customFormat="1">
      <c r="A659" s="97" t="s">
        <v>3070</v>
      </c>
      <c r="B659" s="117" t="s">
        <v>3071</v>
      </c>
      <c r="C659" s="136" t="s">
        <v>1362</v>
      </c>
      <c r="D659" s="60"/>
      <c r="E659" s="60"/>
      <c r="F659" s="60"/>
      <c r="G659" s="60">
        <v>0</v>
      </c>
      <c r="H659" s="60">
        <v>0</v>
      </c>
      <c r="I659" s="60"/>
      <c r="J659" s="60"/>
      <c r="K659" s="60"/>
      <c r="L659" s="60"/>
      <c r="M659" s="60"/>
      <c r="N659" s="60"/>
      <c r="O659" s="60"/>
      <c r="P659" s="60">
        <f t="shared" si="700"/>
        <v>0</v>
      </c>
      <c r="Q659" s="140"/>
      <c r="R659" s="140"/>
      <c r="S659" s="140"/>
      <c r="T659" s="140"/>
      <c r="U659" s="140"/>
      <c r="V659" s="140"/>
      <c r="W659" s="140"/>
      <c r="X659" s="140"/>
      <c r="Y659" s="140"/>
      <c r="Z659" s="140"/>
      <c r="AA659" s="140"/>
      <c r="AB659" s="140"/>
      <c r="AC659" s="140"/>
      <c r="AD659" s="140"/>
      <c r="AE659" s="140"/>
      <c r="AF659" s="140"/>
      <c r="AG659" s="140"/>
      <c r="AH659" s="140"/>
      <c r="AI659" s="140"/>
      <c r="AJ659" s="140"/>
      <c r="AK659" s="140"/>
      <c r="AL659" s="140"/>
      <c r="AM659" s="140"/>
      <c r="AN659" s="140"/>
      <c r="AO659" s="140"/>
      <c r="AP659" s="140"/>
      <c r="AQ659" s="140"/>
      <c r="AR659" s="140"/>
      <c r="AS659" s="140"/>
      <c r="AT659" s="140"/>
      <c r="AU659" s="140"/>
      <c r="AV659" s="140"/>
      <c r="AW659" s="140"/>
      <c r="AX659" s="140"/>
      <c r="AY659" s="140"/>
      <c r="AZ659" s="140"/>
      <c r="BA659" s="140"/>
      <c r="BB659" s="140"/>
      <c r="BC659" s="140"/>
      <c r="BD659" s="140"/>
      <c r="BE659" s="140"/>
      <c r="BF659" s="140"/>
      <c r="BG659" s="140"/>
      <c r="BH659" s="140"/>
      <c r="BI659" s="140"/>
      <c r="BJ659" s="140"/>
      <c r="BK659" s="140"/>
      <c r="BL659" s="140"/>
      <c r="BM659" s="140"/>
      <c r="BN659" s="140"/>
      <c r="BO659" s="140"/>
      <c r="BP659" s="140"/>
      <c r="BQ659" s="140"/>
      <c r="BR659" s="140"/>
      <c r="BS659" s="140"/>
      <c r="BT659" s="140"/>
      <c r="BU659" s="140"/>
      <c r="BV659" s="140"/>
      <c r="BW659" s="140"/>
      <c r="BX659" s="140"/>
      <c r="BY659" s="140"/>
      <c r="BZ659" s="140"/>
      <c r="CA659" s="140"/>
      <c r="CB659" s="140"/>
      <c r="CC659" s="140"/>
      <c r="CD659" s="140"/>
      <c r="CE659" s="140"/>
      <c r="CF659" s="140"/>
      <c r="CG659" s="140"/>
      <c r="CH659" s="140"/>
      <c r="CI659" s="140"/>
      <c r="CJ659" s="140"/>
      <c r="CK659" s="140"/>
      <c r="CL659" s="140"/>
      <c r="CM659" s="140"/>
      <c r="CN659" s="140"/>
      <c r="CO659" s="140"/>
      <c r="CP659" s="140"/>
      <c r="CQ659" s="140"/>
      <c r="CR659" s="140"/>
      <c r="CS659" s="140"/>
      <c r="CT659" s="140"/>
      <c r="CU659" s="140"/>
      <c r="CV659" s="140"/>
      <c r="CW659" s="140"/>
      <c r="CX659" s="140"/>
      <c r="CY659" s="140"/>
      <c r="CZ659" s="140"/>
      <c r="DA659" s="140"/>
      <c r="DB659" s="140"/>
      <c r="DC659" s="140"/>
      <c r="DD659" s="140"/>
      <c r="DE659" s="140"/>
      <c r="DF659" s="140"/>
      <c r="DG659" s="140"/>
      <c r="DH659" s="140"/>
      <c r="DI659" s="140"/>
      <c r="DJ659" s="140"/>
      <c r="DK659" s="140"/>
      <c r="DL659" s="140"/>
      <c r="DM659" s="140"/>
      <c r="DN659" s="140"/>
      <c r="DO659" s="140"/>
      <c r="DP659" s="140"/>
      <c r="DQ659" s="140"/>
      <c r="DR659" s="140"/>
      <c r="DS659" s="140"/>
      <c r="DT659" s="140"/>
      <c r="DU659" s="140"/>
      <c r="DV659" s="140"/>
      <c r="DW659" s="140"/>
      <c r="DX659" s="140"/>
      <c r="DY659" s="140"/>
      <c r="DZ659" s="140"/>
      <c r="EA659" s="140"/>
      <c r="EB659" s="140"/>
      <c r="EC659" s="140"/>
      <c r="ED659" s="140"/>
      <c r="EE659" s="140"/>
      <c r="EF659" s="140"/>
      <c r="EG659" s="140"/>
      <c r="EH659" s="140"/>
      <c r="EI659" s="140"/>
      <c r="EJ659" s="140"/>
      <c r="EK659" s="140"/>
      <c r="EL659" s="140"/>
      <c r="EM659" s="140"/>
      <c r="EN659" s="140"/>
      <c r="EO659" s="140"/>
      <c r="EP659" s="140"/>
      <c r="EQ659" s="140"/>
      <c r="ER659" s="140"/>
      <c r="ES659" s="140"/>
      <c r="ET659" s="140"/>
      <c r="EU659" s="140"/>
      <c r="EV659" s="140"/>
      <c r="EW659" s="140"/>
      <c r="EX659" s="140"/>
      <c r="EY659" s="140"/>
      <c r="EZ659" s="140"/>
      <c r="FA659" s="140"/>
      <c r="FB659" s="140"/>
      <c r="FC659" s="140"/>
      <c r="FD659" s="140"/>
      <c r="FE659" s="140"/>
      <c r="FF659" s="140"/>
      <c r="FG659" s="140"/>
      <c r="FH659" s="140"/>
      <c r="FI659" s="140"/>
      <c r="FJ659" s="140"/>
      <c r="FK659" s="140"/>
      <c r="FL659" s="140"/>
      <c r="FM659" s="140"/>
      <c r="FN659" s="140"/>
      <c r="FO659" s="140"/>
      <c r="FP659" s="140"/>
      <c r="FQ659" s="140"/>
      <c r="FR659" s="140"/>
      <c r="FS659" s="140"/>
      <c r="FT659" s="140"/>
      <c r="FU659" s="140"/>
      <c r="FV659" s="140"/>
      <c r="FW659" s="140"/>
      <c r="FX659" s="140"/>
      <c r="FY659" s="140"/>
      <c r="FZ659" s="140"/>
      <c r="GA659" s="140"/>
      <c r="GB659" s="140"/>
      <c r="GC659" s="140"/>
      <c r="GD659" s="140"/>
      <c r="GE659" s="140"/>
      <c r="GF659" s="140"/>
      <c r="GG659" s="140"/>
      <c r="GH659" s="140"/>
      <c r="GI659" s="140"/>
      <c r="GJ659" s="140"/>
      <c r="GK659" s="140"/>
      <c r="GL659" s="140"/>
      <c r="GM659" s="140"/>
      <c r="GN659" s="140"/>
      <c r="GO659" s="140"/>
      <c r="GP659" s="140"/>
      <c r="GQ659" s="140"/>
      <c r="GR659" s="140"/>
      <c r="GS659" s="140"/>
      <c r="GT659" s="140"/>
      <c r="GU659" s="140"/>
      <c r="GV659" s="140"/>
      <c r="GW659" s="140"/>
      <c r="GX659" s="140"/>
      <c r="GY659" s="140"/>
      <c r="GZ659" s="140"/>
      <c r="HA659" s="140"/>
      <c r="HB659" s="140"/>
      <c r="HC659" s="140"/>
      <c r="HD659" s="140"/>
      <c r="HE659" s="140"/>
      <c r="HF659" s="140"/>
      <c r="HG659" s="140"/>
      <c r="HH659" s="140"/>
      <c r="HI659" s="140"/>
      <c r="HJ659" s="140"/>
      <c r="HK659" s="140"/>
      <c r="HL659" s="140"/>
      <c r="HM659" s="140"/>
      <c r="HN659" s="140"/>
      <c r="HO659" s="140"/>
      <c r="HP659" s="140"/>
      <c r="HQ659" s="140"/>
      <c r="HR659" s="140"/>
    </row>
    <row r="660" spans="1:243">
      <c r="A660" s="97" t="s">
        <v>3439</v>
      </c>
      <c r="B660" s="117" t="s">
        <v>3440</v>
      </c>
      <c r="C660" s="136" t="s">
        <v>2499</v>
      </c>
      <c r="D660" s="60"/>
      <c r="E660" s="60"/>
      <c r="F660" s="60"/>
      <c r="G660" s="60">
        <v>5600000</v>
      </c>
      <c r="H660" s="60">
        <v>0</v>
      </c>
      <c r="I660" s="60"/>
      <c r="J660" s="60"/>
      <c r="K660" s="60"/>
      <c r="L660" s="60"/>
      <c r="M660" s="60"/>
      <c r="N660" s="60"/>
      <c r="O660" s="60"/>
      <c r="P660" s="60">
        <f t="shared" si="700"/>
        <v>5600000</v>
      </c>
      <c r="Q660" s="106"/>
      <c r="R660" s="106"/>
      <c r="S660" s="106"/>
      <c r="T660" s="106"/>
      <c r="U660" s="106"/>
      <c r="V660" s="106"/>
      <c r="W660" s="106"/>
      <c r="X660" s="106"/>
      <c r="Y660" s="106"/>
      <c r="Z660" s="106"/>
      <c r="AA660" s="106"/>
      <c r="AB660" s="106"/>
      <c r="AC660" s="106"/>
      <c r="AD660" s="106"/>
      <c r="AE660" s="106"/>
      <c r="AF660" s="106"/>
      <c r="AG660" s="106"/>
      <c r="AH660" s="106"/>
      <c r="AI660" s="106"/>
      <c r="AJ660" s="106"/>
      <c r="AK660" s="106"/>
      <c r="AL660" s="106"/>
      <c r="AM660" s="106"/>
      <c r="AN660" s="106"/>
      <c r="AO660" s="106"/>
      <c r="AP660" s="106"/>
      <c r="AQ660" s="106"/>
      <c r="AR660" s="106"/>
      <c r="AS660" s="106"/>
      <c r="AT660" s="106"/>
      <c r="AU660" s="106"/>
      <c r="AV660" s="106"/>
      <c r="AW660" s="106"/>
      <c r="AX660" s="106"/>
      <c r="AY660" s="106"/>
      <c r="AZ660" s="106"/>
      <c r="BA660" s="106"/>
      <c r="BB660" s="106"/>
      <c r="BC660" s="106"/>
      <c r="BD660" s="106"/>
      <c r="BE660" s="106"/>
      <c r="BF660" s="106"/>
      <c r="BG660" s="106"/>
      <c r="BH660" s="106"/>
      <c r="BI660" s="106"/>
      <c r="BJ660" s="106"/>
      <c r="BK660" s="106"/>
      <c r="BL660" s="106"/>
      <c r="BM660" s="106"/>
      <c r="BN660" s="106"/>
      <c r="BO660" s="106"/>
      <c r="BP660" s="106"/>
      <c r="BQ660" s="106"/>
      <c r="BR660" s="106"/>
      <c r="BS660" s="106"/>
      <c r="BT660" s="106"/>
      <c r="BU660" s="106"/>
      <c r="BV660" s="106"/>
      <c r="BW660" s="106"/>
      <c r="BX660" s="106"/>
      <c r="BY660" s="106"/>
      <c r="BZ660" s="106"/>
      <c r="CA660" s="106"/>
      <c r="CB660" s="106"/>
      <c r="CC660" s="106"/>
      <c r="CD660" s="106"/>
      <c r="CE660" s="106"/>
      <c r="CF660" s="106"/>
      <c r="CG660" s="106"/>
      <c r="CH660" s="106"/>
      <c r="CI660" s="106"/>
      <c r="CJ660" s="106"/>
      <c r="CK660" s="106"/>
      <c r="CL660" s="106"/>
      <c r="CM660" s="106"/>
      <c r="CN660" s="106"/>
      <c r="CO660" s="106"/>
      <c r="CP660" s="106"/>
      <c r="CQ660" s="106"/>
      <c r="CR660" s="106"/>
      <c r="CS660" s="106"/>
      <c r="CT660" s="106"/>
      <c r="CU660" s="106"/>
      <c r="CV660" s="106"/>
      <c r="CW660" s="106"/>
      <c r="CX660" s="106"/>
      <c r="CY660" s="106"/>
      <c r="CZ660" s="106"/>
      <c r="DA660" s="106"/>
      <c r="DB660" s="106"/>
      <c r="DC660" s="106"/>
      <c r="DD660" s="106"/>
      <c r="DE660" s="106"/>
      <c r="DF660" s="106"/>
      <c r="DG660" s="106"/>
      <c r="DH660" s="106"/>
      <c r="DI660" s="106"/>
      <c r="DJ660" s="106"/>
      <c r="DK660" s="106"/>
      <c r="DL660" s="106"/>
      <c r="DM660" s="106"/>
      <c r="DN660" s="106"/>
      <c r="DO660" s="106"/>
      <c r="DP660" s="106"/>
      <c r="DQ660" s="106"/>
      <c r="DR660" s="106"/>
      <c r="DS660" s="106"/>
      <c r="DT660" s="106"/>
      <c r="DU660" s="106"/>
      <c r="DV660" s="106"/>
      <c r="DW660" s="106"/>
      <c r="DX660" s="106"/>
      <c r="DY660" s="106"/>
      <c r="DZ660" s="106"/>
      <c r="EA660" s="106"/>
      <c r="EB660" s="106"/>
      <c r="EC660" s="106"/>
      <c r="ED660" s="106"/>
      <c r="EE660" s="106"/>
      <c r="EF660" s="106"/>
      <c r="EG660" s="106"/>
      <c r="EH660" s="106"/>
      <c r="EI660" s="106"/>
      <c r="EJ660" s="106"/>
      <c r="EK660" s="106"/>
      <c r="EL660" s="106"/>
      <c r="EM660" s="106"/>
      <c r="EN660" s="106"/>
      <c r="EO660" s="106"/>
      <c r="EP660" s="106"/>
      <c r="EQ660" s="106"/>
      <c r="ER660" s="106"/>
      <c r="ES660" s="106"/>
      <c r="ET660" s="106"/>
      <c r="EU660" s="106"/>
      <c r="EV660" s="106"/>
      <c r="EW660" s="106"/>
      <c r="EX660" s="106"/>
      <c r="EY660" s="106"/>
      <c r="EZ660" s="106"/>
      <c r="FA660" s="106"/>
      <c r="FB660" s="106"/>
      <c r="FC660" s="106"/>
      <c r="FD660" s="106"/>
      <c r="FE660" s="106"/>
      <c r="FF660" s="106"/>
      <c r="FG660" s="106"/>
      <c r="FH660" s="106"/>
      <c r="FI660" s="106"/>
      <c r="FJ660" s="106"/>
      <c r="FK660" s="106"/>
      <c r="FL660" s="106"/>
      <c r="FM660" s="106"/>
      <c r="FN660" s="106"/>
      <c r="FO660" s="106"/>
      <c r="FP660" s="106"/>
      <c r="FQ660" s="106"/>
      <c r="FR660" s="106"/>
      <c r="FS660" s="106"/>
      <c r="FT660" s="106"/>
      <c r="FU660" s="106"/>
      <c r="FV660" s="106"/>
      <c r="FW660" s="106"/>
      <c r="FX660" s="106"/>
      <c r="FY660" s="106"/>
      <c r="FZ660" s="106"/>
      <c r="GA660" s="106"/>
      <c r="GB660" s="106"/>
      <c r="GC660" s="106"/>
      <c r="GD660" s="106"/>
      <c r="GE660" s="106"/>
      <c r="GF660" s="106"/>
      <c r="GG660" s="106"/>
      <c r="GH660" s="106"/>
      <c r="GI660" s="106"/>
      <c r="GJ660" s="106"/>
      <c r="GK660" s="106"/>
      <c r="GL660" s="106"/>
      <c r="GM660" s="106"/>
      <c r="GN660" s="106"/>
      <c r="GO660" s="106"/>
      <c r="GP660" s="106"/>
      <c r="GQ660" s="106"/>
      <c r="GR660" s="106"/>
      <c r="GS660" s="106"/>
      <c r="GT660" s="106"/>
      <c r="GU660" s="106"/>
      <c r="GV660" s="106"/>
      <c r="GW660" s="106"/>
      <c r="GX660" s="106"/>
      <c r="GY660" s="106"/>
      <c r="GZ660" s="106"/>
      <c r="HA660" s="106"/>
      <c r="HB660" s="106"/>
      <c r="HC660" s="106"/>
      <c r="HD660" s="106"/>
      <c r="HE660" s="106"/>
      <c r="HF660" s="106"/>
      <c r="HG660" s="106"/>
      <c r="HH660" s="106"/>
      <c r="HI660" s="106"/>
      <c r="HJ660" s="106"/>
      <c r="HK660" s="106"/>
      <c r="HL660" s="106"/>
      <c r="HM660" s="106"/>
      <c r="HN660" s="106"/>
      <c r="HO660" s="106"/>
      <c r="HP660" s="106"/>
      <c r="HQ660" s="106"/>
      <c r="HR660" s="106"/>
    </row>
    <row r="661" spans="1:243">
      <c r="A661" s="125" t="s">
        <v>3072</v>
      </c>
      <c r="B661" s="126" t="s">
        <v>2942</v>
      </c>
      <c r="C661" s="131"/>
      <c r="D661" s="128">
        <f t="shared" ref="D661:E661" si="701">D662+D670</f>
        <v>4584.93</v>
      </c>
      <c r="E661" s="128">
        <f t="shared" si="701"/>
        <v>64141.66</v>
      </c>
      <c r="F661" s="128">
        <f t="shared" ref="F661:G661" si="702">F662+F670</f>
        <v>7051.93</v>
      </c>
      <c r="G661" s="128">
        <f t="shared" si="702"/>
        <v>2317.3999999999996</v>
      </c>
      <c r="H661" s="128">
        <f t="shared" ref="H661:I661" si="703">H662+H670</f>
        <v>4014.39</v>
      </c>
      <c r="I661" s="128">
        <f t="shared" si="703"/>
        <v>101058.22</v>
      </c>
      <c r="J661" s="128">
        <f t="shared" ref="J661:O661" si="704">J662+J670</f>
        <v>4345.4900000000007</v>
      </c>
      <c r="K661" s="128">
        <f t="shared" si="704"/>
        <v>0</v>
      </c>
      <c r="L661" s="128">
        <f t="shared" si="704"/>
        <v>0</v>
      </c>
      <c r="M661" s="128">
        <f t="shared" si="704"/>
        <v>0</v>
      </c>
      <c r="N661" s="128">
        <f t="shared" si="704"/>
        <v>0</v>
      </c>
      <c r="O661" s="128">
        <f t="shared" si="704"/>
        <v>0</v>
      </c>
      <c r="P661" s="128">
        <f t="shared" ref="P661" si="705">P662+P670</f>
        <v>1149514.02</v>
      </c>
      <c r="Q661" s="106"/>
      <c r="R661" s="106"/>
      <c r="S661" s="106"/>
      <c r="T661" s="106"/>
      <c r="U661" s="106"/>
      <c r="V661" s="106"/>
      <c r="W661" s="106"/>
      <c r="X661" s="106"/>
      <c r="Y661" s="106"/>
      <c r="Z661" s="106"/>
      <c r="AA661" s="106"/>
      <c r="AB661" s="106"/>
      <c r="AC661" s="106"/>
      <c r="AD661" s="106"/>
      <c r="AE661" s="106"/>
      <c r="AF661" s="106"/>
      <c r="AG661" s="106"/>
      <c r="AH661" s="106"/>
      <c r="AI661" s="106"/>
      <c r="AJ661" s="106"/>
      <c r="AK661" s="106"/>
      <c r="AL661" s="106"/>
      <c r="AM661" s="106"/>
      <c r="AN661" s="106"/>
      <c r="AO661" s="106"/>
      <c r="AP661" s="106"/>
      <c r="AQ661" s="106"/>
      <c r="AR661" s="106"/>
      <c r="AS661" s="106"/>
      <c r="AT661" s="106"/>
      <c r="AU661" s="106"/>
      <c r="AV661" s="106"/>
      <c r="AW661" s="106"/>
      <c r="AX661" s="106"/>
      <c r="AY661" s="106"/>
      <c r="AZ661" s="106"/>
      <c r="BA661" s="106"/>
      <c r="BB661" s="106"/>
      <c r="BC661" s="106"/>
      <c r="BD661" s="106"/>
      <c r="BE661" s="106"/>
      <c r="BF661" s="106"/>
      <c r="BG661" s="106"/>
      <c r="BH661" s="106"/>
      <c r="BI661" s="106"/>
      <c r="BJ661" s="106"/>
      <c r="BK661" s="106"/>
      <c r="BL661" s="106"/>
      <c r="BM661" s="106"/>
      <c r="BN661" s="106"/>
      <c r="BO661" s="106"/>
      <c r="BP661" s="106"/>
      <c r="BQ661" s="106"/>
      <c r="BR661" s="106"/>
      <c r="BS661" s="106"/>
      <c r="BT661" s="106"/>
      <c r="BU661" s="106"/>
      <c r="BV661" s="106"/>
      <c r="BW661" s="106"/>
      <c r="BX661" s="106"/>
      <c r="BY661" s="106"/>
      <c r="BZ661" s="106"/>
      <c r="CA661" s="106"/>
      <c r="CB661" s="106"/>
      <c r="CC661" s="106"/>
      <c r="CD661" s="106"/>
      <c r="CE661" s="106"/>
      <c r="CF661" s="106"/>
      <c r="CG661" s="106"/>
      <c r="CH661" s="106"/>
      <c r="CI661" s="106"/>
      <c r="CJ661" s="106"/>
      <c r="CK661" s="106"/>
      <c r="CL661" s="106"/>
      <c r="CM661" s="106"/>
      <c r="CN661" s="106"/>
      <c r="CO661" s="106"/>
      <c r="CP661" s="106"/>
      <c r="CQ661" s="106"/>
      <c r="CR661" s="106"/>
      <c r="CS661" s="106"/>
      <c r="CT661" s="106"/>
      <c r="CU661" s="106"/>
      <c r="CV661" s="106"/>
      <c r="CW661" s="106"/>
      <c r="CX661" s="106"/>
      <c r="CY661" s="106"/>
      <c r="CZ661" s="106"/>
      <c r="DA661" s="106"/>
      <c r="DB661" s="106"/>
      <c r="DC661" s="106"/>
      <c r="DD661" s="106"/>
      <c r="DE661" s="106"/>
      <c r="DF661" s="106"/>
      <c r="DG661" s="106"/>
      <c r="DH661" s="106"/>
      <c r="DI661" s="106"/>
      <c r="DJ661" s="106"/>
      <c r="DK661" s="106"/>
      <c r="DL661" s="106"/>
      <c r="DM661" s="106"/>
      <c r="DN661" s="106"/>
      <c r="DO661" s="106"/>
      <c r="DP661" s="106"/>
      <c r="DQ661" s="106"/>
      <c r="DR661" s="106"/>
      <c r="DS661" s="106"/>
      <c r="DT661" s="106"/>
      <c r="DU661" s="106"/>
      <c r="DV661" s="106"/>
      <c r="DW661" s="106"/>
      <c r="DX661" s="106"/>
      <c r="DY661" s="106"/>
      <c r="DZ661" s="106"/>
      <c r="EA661" s="106"/>
      <c r="EB661" s="106"/>
      <c r="EC661" s="106"/>
      <c r="ED661" s="106"/>
      <c r="EE661" s="106"/>
      <c r="EF661" s="106"/>
      <c r="EG661" s="106"/>
      <c r="EH661" s="106"/>
      <c r="EI661" s="106"/>
      <c r="EJ661" s="106"/>
      <c r="EK661" s="106"/>
      <c r="EL661" s="106"/>
      <c r="EM661" s="106"/>
      <c r="EN661" s="106"/>
      <c r="EO661" s="106"/>
      <c r="EP661" s="106"/>
      <c r="EQ661" s="106"/>
      <c r="ER661" s="106"/>
      <c r="ES661" s="106"/>
      <c r="ET661" s="106"/>
      <c r="EU661" s="106"/>
      <c r="EV661" s="106"/>
      <c r="EW661" s="106"/>
      <c r="EX661" s="106"/>
      <c r="EY661" s="106"/>
      <c r="EZ661" s="106"/>
      <c r="FA661" s="106"/>
      <c r="FB661" s="106"/>
      <c r="FC661" s="106"/>
      <c r="FD661" s="106"/>
      <c r="FE661" s="106"/>
      <c r="FF661" s="106"/>
      <c r="FG661" s="106"/>
      <c r="FH661" s="106"/>
      <c r="FI661" s="106"/>
      <c r="FJ661" s="106"/>
      <c r="FK661" s="106"/>
      <c r="FL661" s="106"/>
      <c r="FM661" s="106"/>
      <c r="FN661" s="106"/>
      <c r="FO661" s="106"/>
      <c r="FP661" s="106"/>
      <c r="FQ661" s="106"/>
      <c r="FR661" s="106"/>
      <c r="FS661" s="106"/>
      <c r="FT661" s="106"/>
      <c r="FU661" s="106"/>
      <c r="FV661" s="106"/>
      <c r="FW661" s="106"/>
      <c r="FX661" s="106"/>
      <c r="FY661" s="106"/>
      <c r="FZ661" s="106"/>
      <c r="GA661" s="106"/>
      <c r="GB661" s="106"/>
      <c r="GC661" s="106"/>
      <c r="GD661" s="106"/>
      <c r="GE661" s="106"/>
      <c r="GF661" s="106"/>
      <c r="GG661" s="106"/>
      <c r="GH661" s="106"/>
      <c r="GI661" s="106"/>
      <c r="GJ661" s="106"/>
      <c r="GK661" s="106"/>
      <c r="GL661" s="106"/>
      <c r="GM661" s="106"/>
      <c r="GN661" s="106"/>
      <c r="GO661" s="106"/>
      <c r="GP661" s="106"/>
      <c r="GQ661" s="106"/>
      <c r="GR661" s="106"/>
      <c r="GS661" s="106"/>
      <c r="GT661" s="106"/>
      <c r="GU661" s="106"/>
      <c r="GV661" s="106"/>
      <c r="GW661" s="106"/>
      <c r="GX661" s="106"/>
      <c r="GY661" s="106"/>
      <c r="GZ661" s="106"/>
      <c r="HA661" s="106"/>
      <c r="HB661" s="106"/>
      <c r="HC661" s="106"/>
      <c r="HD661" s="106"/>
      <c r="HE661" s="106"/>
      <c r="HF661" s="106"/>
      <c r="HG661" s="106"/>
      <c r="HH661" s="106"/>
      <c r="HI661" s="106"/>
      <c r="HJ661" s="106"/>
      <c r="HK661" s="106"/>
      <c r="HL661" s="106"/>
      <c r="HM661" s="106"/>
      <c r="HN661" s="106"/>
      <c r="HO661" s="106"/>
      <c r="HP661" s="106"/>
      <c r="HQ661" s="106"/>
      <c r="HR661" s="106"/>
    </row>
    <row r="662" spans="1:243">
      <c r="A662" s="99" t="s">
        <v>3460</v>
      </c>
      <c r="B662" s="116" t="s">
        <v>3461</v>
      </c>
      <c r="C662" s="136"/>
      <c r="D662" s="58">
        <f t="shared" ref="D662:P665" si="706">D663</f>
        <v>0</v>
      </c>
      <c r="E662" s="58">
        <f t="shared" si="706"/>
        <v>59702</v>
      </c>
      <c r="F662" s="58">
        <f t="shared" si="706"/>
        <v>2087</v>
      </c>
      <c r="G662" s="58">
        <f t="shared" si="706"/>
        <v>0</v>
      </c>
      <c r="H662" s="58">
        <f t="shared" si="706"/>
        <v>0</v>
      </c>
      <c r="I662" s="58">
        <f t="shared" si="706"/>
        <v>0</v>
      </c>
      <c r="J662" s="58">
        <f t="shared" si="706"/>
        <v>0</v>
      </c>
      <c r="K662" s="58">
        <f t="shared" si="706"/>
        <v>0</v>
      </c>
      <c r="L662" s="58">
        <f t="shared" si="706"/>
        <v>0</v>
      </c>
      <c r="M662" s="58">
        <f t="shared" si="706"/>
        <v>0</v>
      </c>
      <c r="N662" s="58">
        <f t="shared" si="706"/>
        <v>0</v>
      </c>
      <c r="O662" s="58">
        <f t="shared" si="706"/>
        <v>0</v>
      </c>
      <c r="P662" s="58">
        <f t="shared" si="706"/>
        <v>61789</v>
      </c>
      <c r="Q662" s="106"/>
      <c r="R662" s="106"/>
      <c r="S662" s="106"/>
      <c r="T662" s="106"/>
      <c r="U662" s="106"/>
      <c r="V662" s="106"/>
      <c r="W662" s="106"/>
      <c r="X662" s="106"/>
      <c r="Y662" s="106"/>
      <c r="Z662" s="106"/>
      <c r="AA662" s="106"/>
      <c r="AB662" s="106"/>
      <c r="AC662" s="106"/>
      <c r="AD662" s="106"/>
      <c r="AE662" s="106"/>
      <c r="AF662" s="106"/>
      <c r="AG662" s="106"/>
      <c r="AH662" s="106"/>
      <c r="AI662" s="106"/>
      <c r="AJ662" s="106"/>
      <c r="AK662" s="106"/>
      <c r="AL662" s="106"/>
      <c r="AM662" s="106"/>
      <c r="AN662" s="106"/>
      <c r="AO662" s="106"/>
      <c r="AP662" s="106"/>
      <c r="AQ662" s="106"/>
      <c r="AR662" s="106"/>
      <c r="AS662" s="106"/>
      <c r="AT662" s="106"/>
      <c r="AU662" s="106"/>
      <c r="AV662" s="106"/>
      <c r="AW662" s="106"/>
      <c r="AX662" s="106"/>
      <c r="AY662" s="106"/>
      <c r="AZ662" s="106"/>
      <c r="BA662" s="106"/>
      <c r="BB662" s="106"/>
      <c r="BC662" s="106"/>
      <c r="BD662" s="106"/>
      <c r="BE662" s="106"/>
      <c r="BF662" s="106"/>
      <c r="BG662" s="106"/>
      <c r="BH662" s="106"/>
      <c r="BI662" s="106"/>
      <c r="BJ662" s="106"/>
      <c r="BK662" s="106"/>
      <c r="BL662" s="106"/>
      <c r="BM662" s="106"/>
      <c r="BN662" s="106"/>
      <c r="BO662" s="106"/>
      <c r="BP662" s="106"/>
      <c r="BQ662" s="106"/>
      <c r="BR662" s="106"/>
      <c r="BS662" s="106"/>
      <c r="BT662" s="106"/>
      <c r="BU662" s="106"/>
      <c r="BV662" s="106"/>
      <c r="BW662" s="106"/>
      <c r="BX662" s="106"/>
      <c r="BY662" s="106"/>
      <c r="BZ662" s="106"/>
      <c r="CA662" s="106"/>
      <c r="CB662" s="106"/>
      <c r="CC662" s="106"/>
      <c r="CD662" s="106"/>
      <c r="CE662" s="106"/>
      <c r="CF662" s="106"/>
      <c r="CG662" s="106"/>
      <c r="CH662" s="106"/>
      <c r="CI662" s="106"/>
      <c r="CJ662" s="106"/>
      <c r="CK662" s="106"/>
      <c r="CL662" s="106"/>
      <c r="CM662" s="106"/>
      <c r="CN662" s="106"/>
      <c r="CO662" s="106"/>
      <c r="CP662" s="106"/>
      <c r="CQ662" s="106"/>
      <c r="CR662" s="106"/>
      <c r="CS662" s="106"/>
      <c r="CT662" s="106"/>
      <c r="CU662" s="106"/>
      <c r="CV662" s="106"/>
      <c r="CW662" s="106"/>
      <c r="CX662" s="106"/>
      <c r="CY662" s="106"/>
      <c r="CZ662" s="106"/>
      <c r="DA662" s="106"/>
      <c r="DB662" s="106"/>
      <c r="DC662" s="106"/>
      <c r="DD662" s="106"/>
      <c r="DE662" s="106"/>
      <c r="DF662" s="106"/>
      <c r="DG662" s="106"/>
      <c r="DH662" s="106"/>
      <c r="DI662" s="106"/>
      <c r="DJ662" s="106"/>
      <c r="DK662" s="106"/>
      <c r="DL662" s="106"/>
      <c r="DM662" s="106"/>
      <c r="DN662" s="106"/>
      <c r="DO662" s="106"/>
      <c r="DP662" s="106"/>
      <c r="DQ662" s="106"/>
      <c r="DR662" s="106"/>
      <c r="DS662" s="106"/>
      <c r="DT662" s="106"/>
      <c r="DU662" s="106"/>
      <c r="DV662" s="106"/>
      <c r="DW662" s="106"/>
      <c r="DX662" s="106"/>
      <c r="DY662" s="106"/>
      <c r="DZ662" s="106"/>
      <c r="EA662" s="106"/>
      <c r="EB662" s="106"/>
      <c r="EC662" s="106"/>
      <c r="ED662" s="106"/>
      <c r="EE662" s="106"/>
      <c r="EF662" s="106"/>
      <c r="EG662" s="106"/>
      <c r="EH662" s="106"/>
      <c r="EI662" s="106"/>
      <c r="EJ662" s="106"/>
      <c r="EK662" s="106"/>
      <c r="EL662" s="106"/>
      <c r="EM662" s="106"/>
      <c r="EN662" s="106"/>
      <c r="EO662" s="106"/>
      <c r="EP662" s="106"/>
      <c r="EQ662" s="106"/>
      <c r="ER662" s="106"/>
      <c r="ES662" s="106"/>
      <c r="ET662" s="106"/>
      <c r="EU662" s="106"/>
      <c r="EV662" s="106"/>
      <c r="EW662" s="106"/>
      <c r="EX662" s="106"/>
      <c r="EY662" s="106"/>
      <c r="EZ662" s="106"/>
      <c r="FA662" s="106"/>
      <c r="FB662" s="106"/>
      <c r="FC662" s="106"/>
      <c r="FD662" s="106"/>
      <c r="FE662" s="106"/>
      <c r="FF662" s="106"/>
      <c r="FG662" s="106"/>
      <c r="FH662" s="106"/>
      <c r="FI662" s="106"/>
      <c r="FJ662" s="106"/>
      <c r="FK662" s="106"/>
      <c r="FL662" s="106"/>
      <c r="FM662" s="106"/>
      <c r="FN662" s="106"/>
      <c r="FO662" s="106"/>
      <c r="FP662" s="106"/>
      <c r="FQ662" s="106"/>
      <c r="FR662" s="106"/>
      <c r="FS662" s="106"/>
      <c r="FT662" s="106"/>
      <c r="FU662" s="106"/>
      <c r="FV662" s="106"/>
      <c r="FW662" s="106"/>
      <c r="FX662" s="106"/>
      <c r="FY662" s="106"/>
      <c r="FZ662" s="106"/>
      <c r="GA662" s="106"/>
      <c r="GB662" s="106"/>
      <c r="GC662" s="106"/>
      <c r="GD662" s="106"/>
      <c r="GE662" s="106"/>
      <c r="GF662" s="106"/>
      <c r="GG662" s="106"/>
      <c r="GH662" s="106"/>
      <c r="GI662" s="106"/>
      <c r="GJ662" s="106"/>
      <c r="GK662" s="106"/>
      <c r="GL662" s="106"/>
      <c r="GM662" s="106"/>
      <c r="GN662" s="106"/>
      <c r="GO662" s="106"/>
      <c r="GP662" s="106"/>
      <c r="GQ662" s="106"/>
      <c r="GR662" s="106"/>
      <c r="GS662" s="106"/>
      <c r="GT662" s="106"/>
      <c r="GU662" s="106"/>
      <c r="GV662" s="106"/>
      <c r="GW662" s="106"/>
      <c r="GX662" s="106"/>
      <c r="GY662" s="106"/>
      <c r="GZ662" s="106"/>
      <c r="HA662" s="106"/>
      <c r="HB662" s="106"/>
      <c r="HC662" s="106"/>
      <c r="HD662" s="106"/>
      <c r="HE662" s="106"/>
      <c r="HF662" s="106"/>
      <c r="HG662" s="106"/>
      <c r="HH662" s="106"/>
      <c r="HI662" s="106"/>
      <c r="HJ662" s="106"/>
      <c r="HK662" s="106"/>
      <c r="HL662" s="106"/>
      <c r="HM662" s="106"/>
      <c r="HN662" s="106"/>
      <c r="HO662" s="106"/>
      <c r="HP662" s="106"/>
      <c r="HQ662" s="106"/>
      <c r="HR662" s="106"/>
    </row>
    <row r="663" spans="1:243" s="107" customFormat="1" ht="12" customHeight="1">
      <c r="A663" s="99" t="s">
        <v>3462</v>
      </c>
      <c r="B663" s="116" t="s">
        <v>3463</v>
      </c>
      <c r="C663" s="136"/>
      <c r="D663" s="58">
        <f t="shared" si="706"/>
        <v>0</v>
      </c>
      <c r="E663" s="58">
        <f t="shared" si="706"/>
        <v>59702</v>
      </c>
      <c r="F663" s="58">
        <f t="shared" si="706"/>
        <v>2087</v>
      </c>
      <c r="G663" s="58">
        <f t="shared" si="706"/>
        <v>0</v>
      </c>
      <c r="H663" s="58">
        <f t="shared" si="706"/>
        <v>0</v>
      </c>
      <c r="I663" s="58">
        <f t="shared" si="706"/>
        <v>0</v>
      </c>
      <c r="J663" s="58">
        <f t="shared" si="706"/>
        <v>0</v>
      </c>
      <c r="K663" s="58">
        <f t="shared" si="706"/>
        <v>0</v>
      </c>
      <c r="L663" s="58">
        <f t="shared" si="706"/>
        <v>0</v>
      </c>
      <c r="M663" s="58">
        <f t="shared" si="706"/>
        <v>0</v>
      </c>
      <c r="N663" s="58">
        <f t="shared" si="706"/>
        <v>0</v>
      </c>
      <c r="O663" s="58">
        <f t="shared" si="706"/>
        <v>0</v>
      </c>
      <c r="P663" s="58">
        <f t="shared" si="706"/>
        <v>61789</v>
      </c>
      <c r="HS663" s="106"/>
      <c r="HT663" s="106"/>
      <c r="HU663" s="106"/>
      <c r="HV663" s="106"/>
      <c r="HW663" s="106"/>
      <c r="HX663" s="106"/>
      <c r="HY663" s="106"/>
      <c r="HZ663" s="106"/>
      <c r="IA663" s="106"/>
      <c r="IB663" s="106"/>
      <c r="IC663" s="106"/>
      <c r="ID663" s="106"/>
      <c r="IE663" s="106"/>
      <c r="IF663" s="106"/>
      <c r="IG663" s="106"/>
      <c r="IH663" s="106"/>
      <c r="II663" s="106"/>
    </row>
    <row r="664" spans="1:243" s="107" customFormat="1" ht="12" customHeight="1">
      <c r="A664" s="99" t="s">
        <v>3464</v>
      </c>
      <c r="B664" s="116" t="s">
        <v>3463</v>
      </c>
      <c r="C664" s="136"/>
      <c r="D664" s="58">
        <f t="shared" si="706"/>
        <v>0</v>
      </c>
      <c r="E664" s="58">
        <f t="shared" si="706"/>
        <v>59702</v>
      </c>
      <c r="F664" s="58">
        <f t="shared" si="706"/>
        <v>2087</v>
      </c>
      <c r="G664" s="58">
        <f t="shared" si="706"/>
        <v>0</v>
      </c>
      <c r="H664" s="58">
        <f t="shared" si="706"/>
        <v>0</v>
      </c>
      <c r="I664" s="58">
        <f t="shared" si="706"/>
        <v>0</v>
      </c>
      <c r="J664" s="58">
        <f t="shared" si="706"/>
        <v>0</v>
      </c>
      <c r="K664" s="58">
        <f t="shared" si="706"/>
        <v>0</v>
      </c>
      <c r="L664" s="58">
        <f t="shared" si="706"/>
        <v>0</v>
      </c>
      <c r="M664" s="58">
        <f t="shared" si="706"/>
        <v>0</v>
      </c>
      <c r="N664" s="58">
        <f t="shared" si="706"/>
        <v>0</v>
      </c>
      <c r="O664" s="58">
        <f t="shared" si="706"/>
        <v>0</v>
      </c>
      <c r="P664" s="58">
        <f t="shared" si="706"/>
        <v>61789</v>
      </c>
      <c r="HS664" s="106"/>
      <c r="HT664" s="106"/>
      <c r="HU664" s="106"/>
      <c r="HV664" s="106"/>
      <c r="HW664" s="106"/>
      <c r="HX664" s="106"/>
      <c r="HY664" s="106"/>
      <c r="HZ664" s="106"/>
      <c r="IA664" s="106"/>
      <c r="IB664" s="106"/>
      <c r="IC664" s="106"/>
      <c r="ID664" s="106"/>
      <c r="IE664" s="106"/>
      <c r="IF664" s="106"/>
      <c r="IG664" s="106"/>
      <c r="IH664" s="106"/>
      <c r="II664" s="106"/>
    </row>
    <row r="665" spans="1:243" s="107" customFormat="1" ht="12" customHeight="1">
      <c r="A665" s="99" t="s">
        <v>3465</v>
      </c>
      <c r="B665" s="116" t="s">
        <v>3466</v>
      </c>
      <c r="C665" s="136"/>
      <c r="D665" s="58">
        <f t="shared" si="706"/>
        <v>0</v>
      </c>
      <c r="E665" s="58">
        <f t="shared" si="706"/>
        <v>59702</v>
      </c>
      <c r="F665" s="58">
        <f t="shared" si="706"/>
        <v>2087</v>
      </c>
      <c r="G665" s="58">
        <f t="shared" si="706"/>
        <v>0</v>
      </c>
      <c r="H665" s="58">
        <f t="shared" si="706"/>
        <v>0</v>
      </c>
      <c r="I665" s="58">
        <f t="shared" si="706"/>
        <v>0</v>
      </c>
      <c r="J665" s="58">
        <f t="shared" si="706"/>
        <v>0</v>
      </c>
      <c r="K665" s="58">
        <f t="shared" si="706"/>
        <v>0</v>
      </c>
      <c r="L665" s="58">
        <f t="shared" si="706"/>
        <v>0</v>
      </c>
      <c r="M665" s="58">
        <f t="shared" si="706"/>
        <v>0</v>
      </c>
      <c r="N665" s="58">
        <f t="shared" si="706"/>
        <v>0</v>
      </c>
      <c r="O665" s="58">
        <f t="shared" si="706"/>
        <v>0</v>
      </c>
      <c r="P665" s="58">
        <f t="shared" si="706"/>
        <v>61789</v>
      </c>
      <c r="HS665" s="106"/>
      <c r="HT665" s="106"/>
      <c r="HU665" s="106"/>
      <c r="HV665" s="106"/>
      <c r="HW665" s="106"/>
      <c r="HX665" s="106"/>
      <c r="HY665" s="106"/>
      <c r="HZ665" s="106"/>
      <c r="IA665" s="106"/>
      <c r="IB665" s="106"/>
      <c r="IC665" s="106"/>
      <c r="ID665" s="106"/>
      <c r="IE665" s="106"/>
      <c r="IF665" s="106"/>
      <c r="IG665" s="106"/>
      <c r="IH665" s="106"/>
      <c r="II665" s="106"/>
    </row>
    <row r="666" spans="1:243" s="107" customFormat="1" ht="12" customHeight="1">
      <c r="A666" s="99" t="s">
        <v>3468</v>
      </c>
      <c r="B666" s="116" t="s">
        <v>3467</v>
      </c>
      <c r="C666" s="136"/>
      <c r="D666" s="58">
        <f t="shared" ref="D666:E666" si="707">SUM(D667:D669)</f>
        <v>0</v>
      </c>
      <c r="E666" s="58">
        <f t="shared" si="707"/>
        <v>59702</v>
      </c>
      <c r="F666" s="58">
        <f t="shared" ref="F666:G666" si="708">SUM(F667:F669)</f>
        <v>2087</v>
      </c>
      <c r="G666" s="58">
        <f t="shared" si="708"/>
        <v>0</v>
      </c>
      <c r="H666" s="58">
        <f t="shared" ref="H666:I666" si="709">SUM(H667:H669)</f>
        <v>0</v>
      </c>
      <c r="I666" s="58">
        <f t="shared" si="709"/>
        <v>0</v>
      </c>
      <c r="J666" s="58">
        <f t="shared" ref="J666:O666" si="710">SUM(J667:J669)</f>
        <v>0</v>
      </c>
      <c r="K666" s="58">
        <f t="shared" si="710"/>
        <v>0</v>
      </c>
      <c r="L666" s="58">
        <f t="shared" si="710"/>
        <v>0</v>
      </c>
      <c r="M666" s="58">
        <f t="shared" si="710"/>
        <v>0</v>
      </c>
      <c r="N666" s="58">
        <f t="shared" si="710"/>
        <v>0</v>
      </c>
      <c r="O666" s="58">
        <f t="shared" si="710"/>
        <v>0</v>
      </c>
      <c r="P666" s="58">
        <f t="shared" ref="P666" si="711">SUM(P667:P669)</f>
        <v>61789</v>
      </c>
      <c r="HS666" s="106"/>
      <c r="HT666" s="106"/>
      <c r="HU666" s="106"/>
      <c r="HV666" s="106"/>
      <c r="HW666" s="106"/>
      <c r="HX666" s="106"/>
      <c r="HY666" s="106"/>
      <c r="HZ666" s="106"/>
      <c r="IA666" s="106"/>
      <c r="IB666" s="106"/>
      <c r="IC666" s="106"/>
      <c r="ID666" s="106"/>
      <c r="IE666" s="106"/>
      <c r="IF666" s="106"/>
      <c r="IG666" s="106"/>
      <c r="IH666" s="106"/>
      <c r="II666" s="106"/>
    </row>
    <row r="667" spans="1:243" s="195" customFormat="1" ht="12.75" customHeight="1">
      <c r="A667" s="97" t="s">
        <v>3469</v>
      </c>
      <c r="B667" s="117" t="s">
        <v>1903</v>
      </c>
      <c r="C667" s="139" t="s">
        <v>537</v>
      </c>
      <c r="D667" s="60"/>
      <c r="E667" s="60">
        <v>59702</v>
      </c>
      <c r="F667" s="60"/>
      <c r="G667" s="60">
        <v>0</v>
      </c>
      <c r="H667" s="60"/>
      <c r="I667" s="60"/>
      <c r="J667" s="60"/>
      <c r="K667" s="60"/>
      <c r="L667" s="60"/>
      <c r="M667" s="60"/>
      <c r="N667" s="60"/>
      <c r="O667" s="60"/>
      <c r="P667" s="60">
        <f t="shared" ref="P667:P669" si="712">SUM(D667:O667)</f>
        <v>59702</v>
      </c>
      <c r="Q667" s="194"/>
      <c r="R667" s="194"/>
      <c r="S667" s="194"/>
      <c r="T667" s="194"/>
      <c r="U667" s="194"/>
      <c r="V667" s="194"/>
      <c r="W667" s="194"/>
      <c r="X667" s="194"/>
      <c r="Y667" s="194"/>
      <c r="Z667" s="194"/>
      <c r="AA667" s="194"/>
      <c r="AB667" s="194"/>
      <c r="AC667" s="194"/>
      <c r="AD667" s="194"/>
      <c r="AE667" s="194"/>
      <c r="AF667" s="194"/>
      <c r="AG667" s="194"/>
      <c r="AH667" s="194"/>
      <c r="AI667" s="194"/>
      <c r="AJ667" s="194"/>
      <c r="AK667" s="194"/>
      <c r="AL667" s="194"/>
      <c r="AM667" s="194"/>
      <c r="AN667" s="194"/>
      <c r="AO667" s="194"/>
      <c r="AP667" s="194"/>
      <c r="AQ667" s="194"/>
      <c r="AR667" s="194"/>
      <c r="AS667" s="194"/>
      <c r="AT667" s="194"/>
      <c r="AU667" s="194"/>
      <c r="AV667" s="194"/>
      <c r="AW667" s="194"/>
      <c r="AX667" s="194"/>
      <c r="AY667" s="194"/>
      <c r="AZ667" s="194"/>
      <c r="BA667" s="194"/>
      <c r="BB667" s="194"/>
      <c r="BC667" s="194"/>
      <c r="BD667" s="194"/>
      <c r="BE667" s="194"/>
      <c r="BF667" s="194"/>
      <c r="BG667" s="194"/>
      <c r="BH667" s="194"/>
      <c r="BI667" s="194"/>
      <c r="BJ667" s="194"/>
      <c r="BK667" s="194"/>
      <c r="BL667" s="194"/>
      <c r="BM667" s="194"/>
      <c r="BN667" s="194"/>
      <c r="BO667" s="194"/>
      <c r="BP667" s="194"/>
      <c r="BQ667" s="194"/>
      <c r="BR667" s="194"/>
      <c r="BS667" s="194"/>
      <c r="BT667" s="194"/>
      <c r="BU667" s="194"/>
      <c r="BV667" s="194"/>
      <c r="BW667" s="194"/>
      <c r="BX667" s="194"/>
      <c r="BY667" s="194"/>
      <c r="BZ667" s="194"/>
      <c r="CA667" s="194"/>
      <c r="CB667" s="194"/>
      <c r="CC667" s="194"/>
      <c r="CD667" s="194"/>
      <c r="CE667" s="194"/>
      <c r="CF667" s="194"/>
      <c r="CG667" s="194"/>
      <c r="CH667" s="194"/>
      <c r="CI667" s="194"/>
      <c r="CJ667" s="194"/>
      <c r="CK667" s="194"/>
      <c r="CL667" s="194"/>
      <c r="CM667" s="194"/>
      <c r="CN667" s="194"/>
      <c r="CO667" s="194"/>
      <c r="CP667" s="194"/>
      <c r="CQ667" s="194"/>
      <c r="CR667" s="194"/>
      <c r="CS667" s="194"/>
      <c r="CT667" s="194"/>
      <c r="CU667" s="194"/>
      <c r="CV667" s="194"/>
      <c r="CW667" s="194"/>
      <c r="CX667" s="194"/>
      <c r="CY667" s="194"/>
      <c r="CZ667" s="194"/>
      <c r="DA667" s="194"/>
      <c r="DB667" s="194"/>
      <c r="DC667" s="194"/>
      <c r="DD667" s="194"/>
      <c r="DE667" s="194"/>
      <c r="DF667" s="194"/>
      <c r="DG667" s="194"/>
      <c r="DH667" s="194"/>
      <c r="DI667" s="194"/>
      <c r="DJ667" s="194"/>
      <c r="DK667" s="194"/>
      <c r="DL667" s="194"/>
      <c r="DM667" s="194"/>
      <c r="DN667" s="194"/>
      <c r="DO667" s="194"/>
      <c r="DP667" s="194"/>
      <c r="DQ667" s="194"/>
      <c r="DR667" s="194"/>
      <c r="DS667" s="194"/>
      <c r="DT667" s="194"/>
      <c r="DU667" s="194"/>
      <c r="DV667" s="194"/>
      <c r="DW667" s="194"/>
      <c r="DX667" s="194"/>
      <c r="DY667" s="194"/>
      <c r="DZ667" s="194"/>
      <c r="EA667" s="194"/>
      <c r="EB667" s="194"/>
      <c r="EC667" s="194"/>
      <c r="ED667" s="194"/>
      <c r="EE667" s="194"/>
      <c r="EF667" s="194"/>
      <c r="EG667" s="194"/>
      <c r="EH667" s="194"/>
      <c r="EI667" s="194"/>
      <c r="EJ667" s="194"/>
      <c r="EK667" s="194"/>
      <c r="EL667" s="194"/>
      <c r="EM667" s="194"/>
      <c r="EN667" s="194"/>
      <c r="EO667" s="194"/>
      <c r="EP667" s="194"/>
      <c r="EQ667" s="194"/>
      <c r="ER667" s="194"/>
      <c r="ES667" s="194"/>
      <c r="ET667" s="194"/>
      <c r="EU667" s="194"/>
      <c r="EV667" s="194"/>
      <c r="EW667" s="194"/>
      <c r="EX667" s="194"/>
      <c r="EY667" s="194"/>
      <c r="EZ667" s="194"/>
      <c r="FA667" s="194"/>
      <c r="FB667" s="194"/>
      <c r="FC667" s="194"/>
      <c r="FD667" s="194"/>
      <c r="FE667" s="194"/>
      <c r="FF667" s="194"/>
      <c r="FG667" s="194"/>
      <c r="FH667" s="194"/>
      <c r="FI667" s="194"/>
      <c r="FJ667" s="194"/>
      <c r="FK667" s="194"/>
      <c r="FL667" s="194"/>
      <c r="FM667" s="194"/>
      <c r="FN667" s="194"/>
      <c r="FO667" s="194"/>
      <c r="FP667" s="194"/>
      <c r="FQ667" s="194"/>
      <c r="FR667" s="194"/>
      <c r="FS667" s="194"/>
      <c r="FT667" s="194"/>
      <c r="FU667" s="194"/>
      <c r="FV667" s="194"/>
      <c r="FW667" s="194"/>
      <c r="FX667" s="194"/>
      <c r="FY667" s="194"/>
      <c r="FZ667" s="194"/>
      <c r="GA667" s="194"/>
      <c r="GB667" s="194"/>
      <c r="GC667" s="194"/>
      <c r="GD667" s="194"/>
      <c r="GE667" s="194"/>
      <c r="GF667" s="194"/>
      <c r="GG667" s="194"/>
      <c r="GH667" s="194"/>
      <c r="GI667" s="194"/>
      <c r="GJ667" s="194"/>
      <c r="GK667" s="194"/>
      <c r="GL667" s="194"/>
      <c r="GM667" s="194"/>
      <c r="GN667" s="194"/>
      <c r="GO667" s="194"/>
      <c r="GP667" s="194"/>
      <c r="GQ667" s="194"/>
      <c r="GR667" s="194"/>
      <c r="GS667" s="194"/>
      <c r="GT667" s="194"/>
      <c r="GU667" s="194"/>
      <c r="GV667" s="194"/>
      <c r="GW667" s="194"/>
      <c r="GX667" s="194"/>
      <c r="GY667" s="194"/>
      <c r="GZ667" s="194"/>
      <c r="HA667" s="194"/>
      <c r="HB667" s="194"/>
      <c r="HC667" s="194"/>
      <c r="HD667" s="194"/>
      <c r="HE667" s="194"/>
      <c r="HF667" s="194"/>
      <c r="HG667" s="194"/>
      <c r="HH667" s="194"/>
      <c r="HI667" s="194"/>
      <c r="HJ667" s="194"/>
      <c r="HK667" s="194"/>
      <c r="HL667" s="194"/>
      <c r="HM667" s="194"/>
      <c r="HN667" s="194"/>
      <c r="HO667" s="194"/>
      <c r="HP667" s="194"/>
      <c r="HQ667" s="194"/>
      <c r="HR667" s="194"/>
    </row>
    <row r="668" spans="1:243" s="195" customFormat="1" ht="12.75" customHeight="1">
      <c r="A668" s="97" t="s">
        <v>3470</v>
      </c>
      <c r="B668" s="117" t="s">
        <v>3471</v>
      </c>
      <c r="C668" s="139" t="s">
        <v>537</v>
      </c>
      <c r="D668" s="60"/>
      <c r="E668" s="60"/>
      <c r="F668" s="60">
        <v>2087</v>
      </c>
      <c r="G668" s="60">
        <v>0</v>
      </c>
      <c r="H668" s="60"/>
      <c r="I668" s="60"/>
      <c r="J668" s="60"/>
      <c r="K668" s="60"/>
      <c r="L668" s="60"/>
      <c r="M668" s="60"/>
      <c r="N668" s="60"/>
      <c r="O668" s="60"/>
      <c r="P668" s="60">
        <f t="shared" si="712"/>
        <v>2087</v>
      </c>
      <c r="Q668" s="194"/>
      <c r="R668" s="194"/>
      <c r="S668" s="194"/>
      <c r="T668" s="194"/>
      <c r="U668" s="194"/>
      <c r="V668" s="194"/>
      <c r="W668" s="194"/>
      <c r="X668" s="194"/>
      <c r="Y668" s="194"/>
      <c r="Z668" s="194"/>
      <c r="AA668" s="194"/>
      <c r="AB668" s="194"/>
      <c r="AC668" s="194"/>
      <c r="AD668" s="194"/>
      <c r="AE668" s="194"/>
      <c r="AF668" s="194"/>
      <c r="AG668" s="194"/>
      <c r="AH668" s="194"/>
      <c r="AI668" s="194"/>
      <c r="AJ668" s="194"/>
      <c r="AK668" s="194"/>
      <c r="AL668" s="194"/>
      <c r="AM668" s="194"/>
      <c r="AN668" s="194"/>
      <c r="AO668" s="194"/>
      <c r="AP668" s="194"/>
      <c r="AQ668" s="194"/>
      <c r="AR668" s="194"/>
      <c r="AS668" s="194"/>
      <c r="AT668" s="194"/>
      <c r="AU668" s="194"/>
      <c r="AV668" s="194"/>
      <c r="AW668" s="194"/>
      <c r="AX668" s="194"/>
      <c r="AY668" s="194"/>
      <c r="AZ668" s="194"/>
      <c r="BA668" s="194"/>
      <c r="BB668" s="194"/>
      <c r="BC668" s="194"/>
      <c r="BD668" s="194"/>
      <c r="BE668" s="194"/>
      <c r="BF668" s="194"/>
      <c r="BG668" s="194"/>
      <c r="BH668" s="194"/>
      <c r="BI668" s="194"/>
      <c r="BJ668" s="194"/>
      <c r="BK668" s="194"/>
      <c r="BL668" s="194"/>
      <c r="BM668" s="194"/>
      <c r="BN668" s="194"/>
      <c r="BO668" s="194"/>
      <c r="BP668" s="194"/>
      <c r="BQ668" s="194"/>
      <c r="BR668" s="194"/>
      <c r="BS668" s="194"/>
      <c r="BT668" s="194"/>
      <c r="BU668" s="194"/>
      <c r="BV668" s="194"/>
      <c r="BW668" s="194"/>
      <c r="BX668" s="194"/>
      <c r="BY668" s="194"/>
      <c r="BZ668" s="194"/>
      <c r="CA668" s="194"/>
      <c r="CB668" s="194"/>
      <c r="CC668" s="194"/>
      <c r="CD668" s="194"/>
      <c r="CE668" s="194"/>
      <c r="CF668" s="194"/>
      <c r="CG668" s="194"/>
      <c r="CH668" s="194"/>
      <c r="CI668" s="194"/>
      <c r="CJ668" s="194"/>
      <c r="CK668" s="194"/>
      <c r="CL668" s="194"/>
      <c r="CM668" s="194"/>
      <c r="CN668" s="194"/>
      <c r="CO668" s="194"/>
      <c r="CP668" s="194"/>
      <c r="CQ668" s="194"/>
      <c r="CR668" s="194"/>
      <c r="CS668" s="194"/>
      <c r="CT668" s="194"/>
      <c r="CU668" s="194"/>
      <c r="CV668" s="194"/>
      <c r="CW668" s="194"/>
      <c r="CX668" s="194"/>
      <c r="CY668" s="194"/>
      <c r="CZ668" s="194"/>
      <c r="DA668" s="194"/>
      <c r="DB668" s="194"/>
      <c r="DC668" s="194"/>
      <c r="DD668" s="194"/>
      <c r="DE668" s="194"/>
      <c r="DF668" s="194"/>
      <c r="DG668" s="194"/>
      <c r="DH668" s="194"/>
      <c r="DI668" s="194"/>
      <c r="DJ668" s="194"/>
      <c r="DK668" s="194"/>
      <c r="DL668" s="194"/>
      <c r="DM668" s="194"/>
      <c r="DN668" s="194"/>
      <c r="DO668" s="194"/>
      <c r="DP668" s="194"/>
      <c r="DQ668" s="194"/>
      <c r="DR668" s="194"/>
      <c r="DS668" s="194"/>
      <c r="DT668" s="194"/>
      <c r="DU668" s="194"/>
      <c r="DV668" s="194"/>
      <c r="DW668" s="194"/>
      <c r="DX668" s="194"/>
      <c r="DY668" s="194"/>
      <c r="DZ668" s="194"/>
      <c r="EA668" s="194"/>
      <c r="EB668" s="194"/>
      <c r="EC668" s="194"/>
      <c r="ED668" s="194"/>
      <c r="EE668" s="194"/>
      <c r="EF668" s="194"/>
      <c r="EG668" s="194"/>
      <c r="EH668" s="194"/>
      <c r="EI668" s="194"/>
      <c r="EJ668" s="194"/>
      <c r="EK668" s="194"/>
      <c r="EL668" s="194"/>
      <c r="EM668" s="194"/>
      <c r="EN668" s="194"/>
      <c r="EO668" s="194"/>
      <c r="EP668" s="194"/>
      <c r="EQ668" s="194"/>
      <c r="ER668" s="194"/>
      <c r="ES668" s="194"/>
      <c r="ET668" s="194"/>
      <c r="EU668" s="194"/>
      <c r="EV668" s="194"/>
      <c r="EW668" s="194"/>
      <c r="EX668" s="194"/>
      <c r="EY668" s="194"/>
      <c r="EZ668" s="194"/>
      <c r="FA668" s="194"/>
      <c r="FB668" s="194"/>
      <c r="FC668" s="194"/>
      <c r="FD668" s="194"/>
      <c r="FE668" s="194"/>
      <c r="FF668" s="194"/>
      <c r="FG668" s="194"/>
      <c r="FH668" s="194"/>
      <c r="FI668" s="194"/>
      <c r="FJ668" s="194"/>
      <c r="FK668" s="194"/>
      <c r="FL668" s="194"/>
      <c r="FM668" s="194"/>
      <c r="FN668" s="194"/>
      <c r="FO668" s="194"/>
      <c r="FP668" s="194"/>
      <c r="FQ668" s="194"/>
      <c r="FR668" s="194"/>
      <c r="FS668" s="194"/>
      <c r="FT668" s="194"/>
      <c r="FU668" s="194"/>
      <c r="FV668" s="194"/>
      <c r="FW668" s="194"/>
      <c r="FX668" s="194"/>
      <c r="FY668" s="194"/>
      <c r="FZ668" s="194"/>
      <c r="GA668" s="194"/>
      <c r="GB668" s="194"/>
      <c r="GC668" s="194"/>
      <c r="GD668" s="194"/>
      <c r="GE668" s="194"/>
      <c r="GF668" s="194"/>
      <c r="GG668" s="194"/>
      <c r="GH668" s="194"/>
      <c r="GI668" s="194"/>
      <c r="GJ668" s="194"/>
      <c r="GK668" s="194"/>
      <c r="GL668" s="194"/>
      <c r="GM668" s="194"/>
      <c r="GN668" s="194"/>
      <c r="GO668" s="194"/>
      <c r="GP668" s="194"/>
      <c r="GQ668" s="194"/>
      <c r="GR668" s="194"/>
      <c r="GS668" s="194"/>
      <c r="GT668" s="194"/>
      <c r="GU668" s="194"/>
      <c r="GV668" s="194"/>
      <c r="GW668" s="194"/>
      <c r="GX668" s="194"/>
      <c r="GY668" s="194"/>
      <c r="GZ668" s="194"/>
      <c r="HA668" s="194"/>
      <c r="HB668" s="194"/>
      <c r="HC668" s="194"/>
      <c r="HD668" s="194"/>
      <c r="HE668" s="194"/>
      <c r="HF668" s="194"/>
      <c r="HG668" s="194"/>
      <c r="HH668" s="194"/>
      <c r="HI668" s="194"/>
      <c r="HJ668" s="194"/>
      <c r="HK668" s="194"/>
      <c r="HL668" s="194"/>
      <c r="HM668" s="194"/>
      <c r="HN668" s="194"/>
      <c r="HO668" s="194"/>
      <c r="HP668" s="194"/>
      <c r="HQ668" s="194"/>
      <c r="HR668" s="194"/>
    </row>
    <row r="669" spans="1:243" s="195" customFormat="1" ht="12.75" customHeight="1">
      <c r="A669" s="97" t="s">
        <v>3472</v>
      </c>
      <c r="B669" s="117" t="s">
        <v>3473</v>
      </c>
      <c r="C669" s="139" t="s">
        <v>537</v>
      </c>
      <c r="D669" s="60"/>
      <c r="E669" s="60"/>
      <c r="F669" s="60"/>
      <c r="G669" s="60">
        <v>0</v>
      </c>
      <c r="H669" s="60"/>
      <c r="I669" s="60"/>
      <c r="J669" s="60"/>
      <c r="K669" s="60"/>
      <c r="L669" s="60"/>
      <c r="M669" s="60"/>
      <c r="N669" s="60"/>
      <c r="O669" s="60"/>
      <c r="P669" s="60">
        <f t="shared" si="712"/>
        <v>0</v>
      </c>
      <c r="Q669" s="194"/>
      <c r="R669" s="194"/>
      <c r="S669" s="194"/>
      <c r="T669" s="194"/>
      <c r="U669" s="194"/>
      <c r="V669" s="194"/>
      <c r="W669" s="194"/>
      <c r="X669" s="194"/>
      <c r="Y669" s="194"/>
      <c r="Z669" s="194"/>
      <c r="AA669" s="194"/>
      <c r="AB669" s="194"/>
      <c r="AC669" s="194"/>
      <c r="AD669" s="194"/>
      <c r="AE669" s="194"/>
      <c r="AF669" s="194"/>
      <c r="AG669" s="194"/>
      <c r="AH669" s="194"/>
      <c r="AI669" s="194"/>
      <c r="AJ669" s="194"/>
      <c r="AK669" s="194"/>
      <c r="AL669" s="194"/>
      <c r="AM669" s="194"/>
      <c r="AN669" s="194"/>
      <c r="AO669" s="194"/>
      <c r="AP669" s="194"/>
      <c r="AQ669" s="194"/>
      <c r="AR669" s="194"/>
      <c r="AS669" s="194"/>
      <c r="AT669" s="194"/>
      <c r="AU669" s="194"/>
      <c r="AV669" s="194"/>
      <c r="AW669" s="194"/>
      <c r="AX669" s="194"/>
      <c r="AY669" s="194"/>
      <c r="AZ669" s="194"/>
      <c r="BA669" s="194"/>
      <c r="BB669" s="194"/>
      <c r="BC669" s="194"/>
      <c r="BD669" s="194"/>
      <c r="BE669" s="194"/>
      <c r="BF669" s="194"/>
      <c r="BG669" s="194"/>
      <c r="BH669" s="194"/>
      <c r="BI669" s="194"/>
      <c r="BJ669" s="194"/>
      <c r="BK669" s="194"/>
      <c r="BL669" s="194"/>
      <c r="BM669" s="194"/>
      <c r="BN669" s="194"/>
      <c r="BO669" s="194"/>
      <c r="BP669" s="194"/>
      <c r="BQ669" s="194"/>
      <c r="BR669" s="194"/>
      <c r="BS669" s="194"/>
      <c r="BT669" s="194"/>
      <c r="BU669" s="194"/>
      <c r="BV669" s="194"/>
      <c r="BW669" s="194"/>
      <c r="BX669" s="194"/>
      <c r="BY669" s="194"/>
      <c r="BZ669" s="194"/>
      <c r="CA669" s="194"/>
      <c r="CB669" s="194"/>
      <c r="CC669" s="194"/>
      <c r="CD669" s="194"/>
      <c r="CE669" s="194"/>
      <c r="CF669" s="194"/>
      <c r="CG669" s="194"/>
      <c r="CH669" s="194"/>
      <c r="CI669" s="194"/>
      <c r="CJ669" s="194"/>
      <c r="CK669" s="194"/>
      <c r="CL669" s="194"/>
      <c r="CM669" s="194"/>
      <c r="CN669" s="194"/>
      <c r="CO669" s="194"/>
      <c r="CP669" s="194"/>
      <c r="CQ669" s="194"/>
      <c r="CR669" s="194"/>
      <c r="CS669" s="194"/>
      <c r="CT669" s="194"/>
      <c r="CU669" s="194"/>
      <c r="CV669" s="194"/>
      <c r="CW669" s="194"/>
      <c r="CX669" s="194"/>
      <c r="CY669" s="194"/>
      <c r="CZ669" s="194"/>
      <c r="DA669" s="194"/>
      <c r="DB669" s="194"/>
      <c r="DC669" s="194"/>
      <c r="DD669" s="194"/>
      <c r="DE669" s="194"/>
      <c r="DF669" s="194"/>
      <c r="DG669" s="194"/>
      <c r="DH669" s="194"/>
      <c r="DI669" s="194"/>
      <c r="DJ669" s="194"/>
      <c r="DK669" s="194"/>
      <c r="DL669" s="194"/>
      <c r="DM669" s="194"/>
      <c r="DN669" s="194"/>
      <c r="DO669" s="194"/>
      <c r="DP669" s="194"/>
      <c r="DQ669" s="194"/>
      <c r="DR669" s="194"/>
      <c r="DS669" s="194"/>
      <c r="DT669" s="194"/>
      <c r="DU669" s="194"/>
      <c r="DV669" s="194"/>
      <c r="DW669" s="194"/>
      <c r="DX669" s="194"/>
      <c r="DY669" s="194"/>
      <c r="DZ669" s="194"/>
      <c r="EA669" s="194"/>
      <c r="EB669" s="194"/>
      <c r="EC669" s="194"/>
      <c r="ED669" s="194"/>
      <c r="EE669" s="194"/>
      <c r="EF669" s="194"/>
      <c r="EG669" s="194"/>
      <c r="EH669" s="194"/>
      <c r="EI669" s="194"/>
      <c r="EJ669" s="194"/>
      <c r="EK669" s="194"/>
      <c r="EL669" s="194"/>
      <c r="EM669" s="194"/>
      <c r="EN669" s="194"/>
      <c r="EO669" s="194"/>
      <c r="EP669" s="194"/>
      <c r="EQ669" s="194"/>
      <c r="ER669" s="194"/>
      <c r="ES669" s="194"/>
      <c r="ET669" s="194"/>
      <c r="EU669" s="194"/>
      <c r="EV669" s="194"/>
      <c r="EW669" s="194"/>
      <c r="EX669" s="194"/>
      <c r="EY669" s="194"/>
      <c r="EZ669" s="194"/>
      <c r="FA669" s="194"/>
      <c r="FB669" s="194"/>
      <c r="FC669" s="194"/>
      <c r="FD669" s="194"/>
      <c r="FE669" s="194"/>
      <c r="FF669" s="194"/>
      <c r="FG669" s="194"/>
      <c r="FH669" s="194"/>
      <c r="FI669" s="194"/>
      <c r="FJ669" s="194"/>
      <c r="FK669" s="194"/>
      <c r="FL669" s="194"/>
      <c r="FM669" s="194"/>
      <c r="FN669" s="194"/>
      <c r="FO669" s="194"/>
      <c r="FP669" s="194"/>
      <c r="FQ669" s="194"/>
      <c r="FR669" s="194"/>
      <c r="FS669" s="194"/>
      <c r="FT669" s="194"/>
      <c r="FU669" s="194"/>
      <c r="FV669" s="194"/>
      <c r="FW669" s="194"/>
      <c r="FX669" s="194"/>
      <c r="FY669" s="194"/>
      <c r="FZ669" s="194"/>
      <c r="GA669" s="194"/>
      <c r="GB669" s="194"/>
      <c r="GC669" s="194"/>
      <c r="GD669" s="194"/>
      <c r="GE669" s="194"/>
      <c r="GF669" s="194"/>
      <c r="GG669" s="194"/>
      <c r="GH669" s="194"/>
      <c r="GI669" s="194"/>
      <c r="GJ669" s="194"/>
      <c r="GK669" s="194"/>
      <c r="GL669" s="194"/>
      <c r="GM669" s="194"/>
      <c r="GN669" s="194"/>
      <c r="GO669" s="194"/>
      <c r="GP669" s="194"/>
      <c r="GQ669" s="194"/>
      <c r="GR669" s="194"/>
      <c r="GS669" s="194"/>
      <c r="GT669" s="194"/>
      <c r="GU669" s="194"/>
      <c r="GV669" s="194"/>
      <c r="GW669" s="194"/>
      <c r="GX669" s="194"/>
      <c r="GY669" s="194"/>
      <c r="GZ669" s="194"/>
      <c r="HA669" s="194"/>
      <c r="HB669" s="194"/>
      <c r="HC669" s="194"/>
      <c r="HD669" s="194"/>
      <c r="HE669" s="194"/>
      <c r="HF669" s="194"/>
      <c r="HG669" s="194"/>
      <c r="HH669" s="194"/>
      <c r="HI669" s="194"/>
      <c r="HJ669" s="194"/>
      <c r="HK669" s="194"/>
      <c r="HL669" s="194"/>
      <c r="HM669" s="194"/>
      <c r="HN669" s="194"/>
      <c r="HO669" s="194"/>
      <c r="HP669" s="194"/>
      <c r="HQ669" s="194"/>
      <c r="HR669" s="194"/>
    </row>
    <row r="670" spans="1:243">
      <c r="A670" s="99" t="s">
        <v>3073</v>
      </c>
      <c r="B670" s="116" t="s">
        <v>3074</v>
      </c>
      <c r="C670" s="136"/>
      <c r="D670" s="58">
        <f>D671</f>
        <v>4584.93</v>
      </c>
      <c r="E670" s="58">
        <f>E671</f>
        <v>4439.66</v>
      </c>
      <c r="F670" s="58">
        <f>F671</f>
        <v>4964.93</v>
      </c>
      <c r="G670" s="58">
        <f>G671</f>
        <v>2317.3999999999996</v>
      </c>
      <c r="H670" s="58">
        <f>H671</f>
        <v>4014.39</v>
      </c>
      <c r="I670" s="58">
        <f t="shared" ref="I670:O670" si="713">I671</f>
        <v>101058.22</v>
      </c>
      <c r="J670" s="58">
        <f t="shared" si="713"/>
        <v>4345.4900000000007</v>
      </c>
      <c r="K670" s="58">
        <f t="shared" si="713"/>
        <v>0</v>
      </c>
      <c r="L670" s="58">
        <f t="shared" si="713"/>
        <v>0</v>
      </c>
      <c r="M670" s="58">
        <f t="shared" si="713"/>
        <v>0</v>
      </c>
      <c r="N670" s="58">
        <f t="shared" si="713"/>
        <v>0</v>
      </c>
      <c r="O670" s="58">
        <f t="shared" si="713"/>
        <v>0</v>
      </c>
      <c r="P670" s="58">
        <f t="shared" ref="P670" si="714">P671</f>
        <v>1087725.02</v>
      </c>
      <c r="Q670" s="106"/>
      <c r="R670" s="106"/>
      <c r="S670" s="106"/>
      <c r="T670" s="106"/>
      <c r="U670" s="106"/>
      <c r="V670" s="106"/>
      <c r="W670" s="106"/>
      <c r="X670" s="106"/>
      <c r="Y670" s="106"/>
      <c r="Z670" s="106"/>
      <c r="AA670" s="106"/>
      <c r="AB670" s="106"/>
      <c r="AC670" s="106"/>
      <c r="AD670" s="106"/>
      <c r="AE670" s="106"/>
      <c r="AF670" s="106"/>
      <c r="AG670" s="106"/>
      <c r="AH670" s="106"/>
      <c r="AI670" s="106"/>
      <c r="AJ670" s="106"/>
      <c r="AK670" s="106"/>
      <c r="AL670" s="106"/>
      <c r="AM670" s="106"/>
      <c r="AN670" s="106"/>
      <c r="AO670" s="106"/>
      <c r="AP670" s="106"/>
      <c r="AQ670" s="106"/>
      <c r="AR670" s="106"/>
      <c r="AS670" s="106"/>
      <c r="AT670" s="106"/>
      <c r="AU670" s="106"/>
      <c r="AV670" s="106"/>
      <c r="AW670" s="106"/>
      <c r="AX670" s="106"/>
      <c r="AY670" s="106"/>
      <c r="AZ670" s="106"/>
      <c r="BA670" s="106"/>
      <c r="BB670" s="106"/>
      <c r="BC670" s="106"/>
      <c r="BD670" s="106"/>
      <c r="BE670" s="106"/>
      <c r="BF670" s="106"/>
      <c r="BG670" s="106"/>
      <c r="BH670" s="106"/>
      <c r="BI670" s="106"/>
      <c r="BJ670" s="106"/>
      <c r="BK670" s="106"/>
      <c r="BL670" s="106"/>
      <c r="BM670" s="106"/>
      <c r="BN670" s="106"/>
      <c r="BO670" s="106"/>
      <c r="BP670" s="106"/>
      <c r="BQ670" s="106"/>
      <c r="BR670" s="106"/>
      <c r="BS670" s="106"/>
      <c r="BT670" s="106"/>
      <c r="BU670" s="106"/>
      <c r="BV670" s="106"/>
      <c r="BW670" s="106"/>
      <c r="BX670" s="106"/>
      <c r="BY670" s="106"/>
      <c r="BZ670" s="106"/>
      <c r="CA670" s="106"/>
      <c r="CB670" s="106"/>
      <c r="CC670" s="106"/>
      <c r="CD670" s="106"/>
      <c r="CE670" s="106"/>
      <c r="CF670" s="106"/>
      <c r="CG670" s="106"/>
      <c r="CH670" s="106"/>
      <c r="CI670" s="106"/>
      <c r="CJ670" s="106"/>
      <c r="CK670" s="106"/>
      <c r="CL670" s="106"/>
      <c r="CM670" s="106"/>
      <c r="CN670" s="106"/>
      <c r="CO670" s="106"/>
      <c r="CP670" s="106"/>
      <c r="CQ670" s="106"/>
      <c r="CR670" s="106"/>
      <c r="CS670" s="106"/>
      <c r="CT670" s="106"/>
      <c r="CU670" s="106"/>
      <c r="CV670" s="106"/>
      <c r="CW670" s="106"/>
      <c r="CX670" s="106"/>
      <c r="CY670" s="106"/>
      <c r="CZ670" s="106"/>
      <c r="DA670" s="106"/>
      <c r="DB670" s="106"/>
      <c r="DC670" s="106"/>
      <c r="DD670" s="106"/>
      <c r="DE670" s="106"/>
      <c r="DF670" s="106"/>
      <c r="DG670" s="106"/>
      <c r="DH670" s="106"/>
      <c r="DI670" s="106"/>
      <c r="DJ670" s="106"/>
      <c r="DK670" s="106"/>
      <c r="DL670" s="106"/>
      <c r="DM670" s="106"/>
      <c r="DN670" s="106"/>
      <c r="DO670" s="106"/>
      <c r="DP670" s="106"/>
      <c r="DQ670" s="106"/>
      <c r="DR670" s="106"/>
      <c r="DS670" s="106"/>
      <c r="DT670" s="106"/>
      <c r="DU670" s="106"/>
      <c r="DV670" s="106"/>
      <c r="DW670" s="106"/>
      <c r="DX670" s="106"/>
      <c r="DY670" s="106"/>
      <c r="DZ670" s="106"/>
      <c r="EA670" s="106"/>
      <c r="EB670" s="106"/>
      <c r="EC670" s="106"/>
      <c r="ED670" s="106"/>
      <c r="EE670" s="106"/>
      <c r="EF670" s="106"/>
      <c r="EG670" s="106"/>
      <c r="EH670" s="106"/>
      <c r="EI670" s="106"/>
      <c r="EJ670" s="106"/>
      <c r="EK670" s="106"/>
      <c r="EL670" s="106"/>
      <c r="EM670" s="106"/>
      <c r="EN670" s="106"/>
      <c r="EO670" s="106"/>
      <c r="EP670" s="106"/>
      <c r="EQ670" s="106"/>
      <c r="ER670" s="106"/>
      <c r="ES670" s="106"/>
      <c r="ET670" s="106"/>
      <c r="EU670" s="106"/>
      <c r="EV670" s="106"/>
      <c r="EW670" s="106"/>
      <c r="EX670" s="106"/>
      <c r="EY670" s="106"/>
      <c r="EZ670" s="106"/>
      <c r="FA670" s="106"/>
      <c r="FB670" s="106"/>
      <c r="FC670" s="106"/>
      <c r="FD670" s="106"/>
      <c r="FE670" s="106"/>
      <c r="FF670" s="106"/>
      <c r="FG670" s="106"/>
      <c r="FH670" s="106"/>
      <c r="FI670" s="106"/>
      <c r="FJ670" s="106"/>
      <c r="FK670" s="106"/>
      <c r="FL670" s="106"/>
      <c r="FM670" s="106"/>
      <c r="FN670" s="106"/>
      <c r="FO670" s="106"/>
      <c r="FP670" s="106"/>
      <c r="FQ670" s="106"/>
      <c r="FR670" s="106"/>
      <c r="FS670" s="106"/>
      <c r="FT670" s="106"/>
      <c r="FU670" s="106"/>
      <c r="FV670" s="106"/>
      <c r="FW670" s="106"/>
      <c r="FX670" s="106"/>
      <c r="FY670" s="106"/>
      <c r="FZ670" s="106"/>
      <c r="GA670" s="106"/>
      <c r="GB670" s="106"/>
      <c r="GC670" s="106"/>
      <c r="GD670" s="106"/>
      <c r="GE670" s="106"/>
      <c r="GF670" s="106"/>
      <c r="GG670" s="106"/>
      <c r="GH670" s="106"/>
      <c r="GI670" s="106"/>
      <c r="GJ670" s="106"/>
      <c r="GK670" s="106"/>
      <c r="GL670" s="106"/>
      <c r="GM670" s="106"/>
      <c r="GN670" s="106"/>
      <c r="GO670" s="106"/>
      <c r="GP670" s="106"/>
      <c r="GQ670" s="106"/>
      <c r="GR670" s="106"/>
      <c r="GS670" s="106"/>
      <c r="GT670" s="106"/>
      <c r="GU670" s="106"/>
      <c r="GV670" s="106"/>
      <c r="GW670" s="106"/>
      <c r="GX670" s="106"/>
      <c r="GY670" s="106"/>
      <c r="GZ670" s="106"/>
      <c r="HA670" s="106"/>
      <c r="HB670" s="106"/>
      <c r="HC670" s="106"/>
      <c r="HD670" s="106"/>
      <c r="HE670" s="106"/>
      <c r="HF670" s="106"/>
      <c r="HG670" s="106"/>
      <c r="HH670" s="106"/>
      <c r="HI670" s="106"/>
      <c r="HJ670" s="106"/>
      <c r="HK670" s="106"/>
      <c r="HL670" s="106"/>
      <c r="HM670" s="106"/>
      <c r="HN670" s="106"/>
      <c r="HO670" s="106"/>
      <c r="HP670" s="106"/>
      <c r="HQ670" s="106"/>
      <c r="HR670" s="106"/>
    </row>
    <row r="671" spans="1:243" s="107" customFormat="1" ht="12" customHeight="1">
      <c r="A671" s="99" t="s">
        <v>3075</v>
      </c>
      <c r="B671" s="116" t="s">
        <v>3074</v>
      </c>
      <c r="C671" s="136"/>
      <c r="D671" s="58">
        <f>D672+D676+D679+D682</f>
        <v>4584.93</v>
      </c>
      <c r="E671" s="58">
        <f>E672+E676+E679+E682</f>
        <v>4439.66</v>
      </c>
      <c r="F671" s="58">
        <f>F672+F676+F679+F682</f>
        <v>4964.93</v>
      </c>
      <c r="G671" s="58">
        <f>G672+G676+G679+G682</f>
        <v>2317.3999999999996</v>
      </c>
      <c r="H671" s="58">
        <f>H672+H676+H679+H682</f>
        <v>4014.39</v>
      </c>
      <c r="I671" s="58">
        <f t="shared" ref="I671:O671" si="715">I672+I676+I679+I682</f>
        <v>101058.22</v>
      </c>
      <c r="J671" s="58">
        <f t="shared" si="715"/>
        <v>4345.4900000000007</v>
      </c>
      <c r="K671" s="58">
        <f t="shared" si="715"/>
        <v>0</v>
      </c>
      <c r="L671" s="58">
        <f t="shared" si="715"/>
        <v>0</v>
      </c>
      <c r="M671" s="58">
        <f t="shared" si="715"/>
        <v>0</v>
      </c>
      <c r="N671" s="58">
        <f t="shared" si="715"/>
        <v>0</v>
      </c>
      <c r="O671" s="58">
        <f t="shared" si="715"/>
        <v>0</v>
      </c>
      <c r="P671" s="58">
        <f t="shared" ref="P671" si="716">P672+P676+P679+P682</f>
        <v>1087725.02</v>
      </c>
      <c r="HS671" s="106"/>
      <c r="HT671" s="106"/>
      <c r="HU671" s="106"/>
      <c r="HV671" s="106"/>
      <c r="HW671" s="106"/>
      <c r="HX671" s="106"/>
      <c r="HY671" s="106"/>
      <c r="HZ671" s="106"/>
      <c r="IA671" s="106"/>
      <c r="IB671" s="106"/>
      <c r="IC671" s="106"/>
      <c r="ID671" s="106"/>
      <c r="IE671" s="106"/>
      <c r="IF671" s="106"/>
      <c r="IG671" s="106"/>
      <c r="IH671" s="106"/>
      <c r="II671" s="106"/>
    </row>
    <row r="672" spans="1:243" s="107" customFormat="1" ht="12" customHeight="1">
      <c r="A672" s="99" t="s">
        <v>3076</v>
      </c>
      <c r="B672" s="116" t="s">
        <v>3077</v>
      </c>
      <c r="C672" s="136"/>
      <c r="D672" s="58">
        <f>D673+D674</f>
        <v>4107.58</v>
      </c>
      <c r="E672" s="58">
        <f>E673+E674</f>
        <v>3961.29</v>
      </c>
      <c r="F672" s="58">
        <f>F673+F674</f>
        <v>2965.89</v>
      </c>
      <c r="G672" s="58">
        <f>G673+G674</f>
        <v>2077.14</v>
      </c>
      <c r="H672" s="58">
        <f>H673+H674</f>
        <v>3747.99</v>
      </c>
      <c r="I672" s="58">
        <f t="shared" ref="I672:O672" si="717">I673+I674</f>
        <v>100711.95</v>
      </c>
      <c r="J672" s="58">
        <f t="shared" si="717"/>
        <v>4138.97</v>
      </c>
      <c r="K672" s="58">
        <f t="shared" si="717"/>
        <v>0</v>
      </c>
      <c r="L672" s="58">
        <f t="shared" si="717"/>
        <v>0</v>
      </c>
      <c r="M672" s="58">
        <f t="shared" si="717"/>
        <v>0</v>
      </c>
      <c r="N672" s="58">
        <f t="shared" si="717"/>
        <v>0</v>
      </c>
      <c r="O672" s="58">
        <f t="shared" si="717"/>
        <v>0</v>
      </c>
      <c r="P672" s="58">
        <f t="shared" ref="P672" si="718">P673+P674</f>
        <v>1083710.81</v>
      </c>
      <c r="HS672" s="106"/>
      <c r="HT672" s="106"/>
      <c r="HU672" s="106"/>
      <c r="HV672" s="106"/>
      <c r="HW672" s="106"/>
      <c r="HX672" s="106"/>
      <c r="HY672" s="106"/>
      <c r="HZ672" s="106"/>
      <c r="IA672" s="106"/>
      <c r="IB672" s="106"/>
      <c r="IC672" s="106"/>
      <c r="ID672" s="106"/>
      <c r="IE672" s="106"/>
      <c r="IF672" s="106"/>
      <c r="IG672" s="106"/>
      <c r="IH672" s="106"/>
      <c r="II672" s="106"/>
    </row>
    <row r="673" spans="1:243">
      <c r="A673" s="97" t="s">
        <v>3078</v>
      </c>
      <c r="B673" s="117" t="s">
        <v>3079</v>
      </c>
      <c r="C673" s="136" t="s">
        <v>173</v>
      </c>
      <c r="D673" s="60"/>
      <c r="E673" s="60"/>
      <c r="F673" s="60"/>
      <c r="G673" s="60">
        <v>0</v>
      </c>
      <c r="H673" s="60">
        <v>0</v>
      </c>
      <c r="I673" s="60"/>
      <c r="J673" s="60">
        <v>0</v>
      </c>
      <c r="K673" s="60"/>
      <c r="L673" s="60"/>
      <c r="M673" s="60"/>
      <c r="N673" s="60"/>
      <c r="O673" s="60"/>
      <c r="P673" s="60">
        <v>962000</v>
      </c>
    </row>
    <row r="674" spans="1:243" s="107" customFormat="1" ht="12" customHeight="1">
      <c r="A674" s="99" t="s">
        <v>3080</v>
      </c>
      <c r="B674" s="116" t="s">
        <v>3081</v>
      </c>
      <c r="C674" s="136"/>
      <c r="D674" s="58">
        <f t="shared" ref="D674:J674" si="719">D675</f>
        <v>4107.58</v>
      </c>
      <c r="E674" s="58">
        <f t="shared" si="719"/>
        <v>3961.29</v>
      </c>
      <c r="F674" s="58">
        <f t="shared" si="719"/>
        <v>2965.89</v>
      </c>
      <c r="G674" s="58">
        <f t="shared" si="719"/>
        <v>2077.14</v>
      </c>
      <c r="H674" s="58">
        <f t="shared" si="719"/>
        <v>3747.99</v>
      </c>
      <c r="I674" s="58">
        <f t="shared" si="719"/>
        <v>100711.95</v>
      </c>
      <c r="J674" s="58">
        <f t="shared" si="719"/>
        <v>4138.97</v>
      </c>
      <c r="K674" s="58"/>
      <c r="L674" s="58"/>
      <c r="M674" s="58"/>
      <c r="N674" s="58"/>
      <c r="O674" s="58"/>
      <c r="P674" s="58">
        <f t="shared" ref="P674" si="720">P675</f>
        <v>121710.81</v>
      </c>
      <c r="HS674" s="106"/>
      <c r="HT674" s="106"/>
      <c r="HU674" s="106"/>
      <c r="HV674" s="106"/>
      <c r="HW674" s="106"/>
      <c r="HX674" s="106"/>
      <c r="HY674" s="106"/>
      <c r="HZ674" s="106"/>
      <c r="IA674" s="106"/>
      <c r="IB674" s="106"/>
      <c r="IC674" s="106"/>
      <c r="ID674" s="106"/>
      <c r="IE674" s="106"/>
      <c r="IF674" s="106"/>
      <c r="IG674" s="106"/>
      <c r="IH674" s="106"/>
      <c r="II674" s="106"/>
    </row>
    <row r="675" spans="1:243" s="138" customFormat="1" ht="12.75" customHeight="1">
      <c r="A675" s="99" t="s">
        <v>3082</v>
      </c>
      <c r="B675" s="117" t="s">
        <v>1910</v>
      </c>
      <c r="C675" s="136" t="s">
        <v>537</v>
      </c>
      <c r="D675" s="60">
        <v>4107.58</v>
      </c>
      <c r="E675" s="60">
        <v>3961.29</v>
      </c>
      <c r="F675" s="60">
        <v>2965.89</v>
      </c>
      <c r="G675" s="60">
        <v>2077.14</v>
      </c>
      <c r="H675" s="60">
        <v>3747.99</v>
      </c>
      <c r="I675" s="60">
        <v>100711.95</v>
      </c>
      <c r="J675" s="60">
        <v>4138.97</v>
      </c>
      <c r="K675" s="60"/>
      <c r="L675" s="60"/>
      <c r="M675" s="60"/>
      <c r="N675" s="60"/>
      <c r="O675" s="60"/>
      <c r="P675" s="60">
        <f t="shared" ref="P675" si="721">SUM(D675:O675)</f>
        <v>121710.81</v>
      </c>
      <c r="Q675" s="140"/>
      <c r="R675" s="140"/>
      <c r="S675" s="140"/>
      <c r="T675" s="140"/>
      <c r="U675" s="140"/>
      <c r="V675" s="140"/>
      <c r="W675" s="140"/>
      <c r="X675" s="140"/>
      <c r="Y675" s="140"/>
      <c r="Z675" s="140"/>
      <c r="AA675" s="140"/>
      <c r="AB675" s="140"/>
      <c r="AC675" s="140"/>
      <c r="AD675" s="140"/>
      <c r="AE675" s="140"/>
      <c r="AF675" s="140"/>
      <c r="AG675" s="140"/>
      <c r="AH675" s="140"/>
      <c r="AI675" s="140"/>
      <c r="AJ675" s="140"/>
      <c r="AK675" s="140"/>
      <c r="AL675" s="140"/>
      <c r="AM675" s="140"/>
      <c r="AN675" s="140"/>
      <c r="AO675" s="140"/>
      <c r="AP675" s="140"/>
      <c r="AQ675" s="140"/>
      <c r="AR675" s="140"/>
      <c r="AS675" s="140"/>
      <c r="AT675" s="140"/>
      <c r="AU675" s="140"/>
      <c r="AV675" s="140"/>
      <c r="AW675" s="140"/>
      <c r="AX675" s="140"/>
      <c r="AY675" s="140"/>
      <c r="AZ675" s="140"/>
      <c r="BA675" s="140"/>
      <c r="BB675" s="140"/>
      <c r="BC675" s="140"/>
      <c r="BD675" s="140"/>
      <c r="BE675" s="140"/>
      <c r="BF675" s="140"/>
      <c r="BG675" s="140"/>
      <c r="BH675" s="140"/>
      <c r="BI675" s="140"/>
      <c r="BJ675" s="140"/>
      <c r="BK675" s="140"/>
      <c r="BL675" s="140"/>
      <c r="BM675" s="140"/>
      <c r="BN675" s="140"/>
      <c r="BO675" s="140"/>
      <c r="BP675" s="140"/>
      <c r="BQ675" s="140"/>
      <c r="BR675" s="140"/>
      <c r="BS675" s="140"/>
      <c r="BT675" s="140"/>
      <c r="BU675" s="140"/>
      <c r="BV675" s="140"/>
      <c r="BW675" s="140"/>
      <c r="BX675" s="140"/>
      <c r="BY675" s="140"/>
      <c r="BZ675" s="140"/>
      <c r="CA675" s="140"/>
      <c r="CB675" s="140"/>
      <c r="CC675" s="140"/>
      <c r="CD675" s="140"/>
      <c r="CE675" s="140"/>
      <c r="CF675" s="140"/>
      <c r="CG675" s="140"/>
      <c r="CH675" s="140"/>
      <c r="CI675" s="140"/>
      <c r="CJ675" s="140"/>
      <c r="CK675" s="140"/>
      <c r="CL675" s="140"/>
      <c r="CM675" s="140"/>
      <c r="CN675" s="140"/>
      <c r="CO675" s="140"/>
      <c r="CP675" s="140"/>
      <c r="CQ675" s="140"/>
      <c r="CR675" s="140"/>
      <c r="CS675" s="140"/>
      <c r="CT675" s="140"/>
      <c r="CU675" s="140"/>
      <c r="CV675" s="140"/>
      <c r="CW675" s="140"/>
      <c r="CX675" s="140"/>
      <c r="CY675" s="140"/>
      <c r="CZ675" s="140"/>
      <c r="DA675" s="140"/>
      <c r="DB675" s="140"/>
      <c r="DC675" s="140"/>
      <c r="DD675" s="140"/>
      <c r="DE675" s="140"/>
      <c r="DF675" s="140"/>
      <c r="DG675" s="140"/>
      <c r="DH675" s="140"/>
      <c r="DI675" s="140"/>
      <c r="DJ675" s="140"/>
      <c r="DK675" s="140"/>
      <c r="DL675" s="140"/>
      <c r="DM675" s="140"/>
      <c r="DN675" s="140"/>
      <c r="DO675" s="140"/>
      <c r="DP675" s="140"/>
      <c r="DQ675" s="140"/>
      <c r="DR675" s="140"/>
      <c r="DS675" s="140"/>
      <c r="DT675" s="140"/>
      <c r="DU675" s="140"/>
      <c r="DV675" s="140"/>
      <c r="DW675" s="140"/>
      <c r="DX675" s="140"/>
      <c r="DY675" s="140"/>
      <c r="DZ675" s="140"/>
      <c r="EA675" s="140"/>
      <c r="EB675" s="140"/>
      <c r="EC675" s="140"/>
      <c r="ED675" s="140"/>
      <c r="EE675" s="140"/>
      <c r="EF675" s="140"/>
      <c r="EG675" s="140"/>
      <c r="EH675" s="140"/>
      <c r="EI675" s="140"/>
      <c r="EJ675" s="140"/>
      <c r="EK675" s="140"/>
      <c r="EL675" s="140"/>
      <c r="EM675" s="140"/>
      <c r="EN675" s="140"/>
      <c r="EO675" s="140"/>
      <c r="EP675" s="140"/>
      <c r="EQ675" s="140"/>
      <c r="ER675" s="140"/>
      <c r="ES675" s="140"/>
      <c r="ET675" s="140"/>
      <c r="EU675" s="140"/>
      <c r="EV675" s="140"/>
      <c r="EW675" s="140"/>
      <c r="EX675" s="140"/>
      <c r="EY675" s="140"/>
      <c r="EZ675" s="140"/>
      <c r="FA675" s="140"/>
      <c r="FB675" s="140"/>
      <c r="FC675" s="140"/>
      <c r="FD675" s="140"/>
      <c r="FE675" s="140"/>
      <c r="FF675" s="140"/>
      <c r="FG675" s="140"/>
      <c r="FH675" s="140"/>
      <c r="FI675" s="140"/>
      <c r="FJ675" s="140"/>
      <c r="FK675" s="140"/>
      <c r="FL675" s="140"/>
      <c r="FM675" s="140"/>
      <c r="FN675" s="140"/>
      <c r="FO675" s="140"/>
      <c r="FP675" s="140"/>
      <c r="FQ675" s="140"/>
      <c r="FR675" s="140"/>
      <c r="FS675" s="140"/>
      <c r="FT675" s="140"/>
      <c r="FU675" s="140"/>
      <c r="FV675" s="140"/>
      <c r="FW675" s="140"/>
      <c r="FX675" s="140"/>
      <c r="FY675" s="140"/>
      <c r="FZ675" s="140"/>
      <c r="GA675" s="140"/>
      <c r="GB675" s="140"/>
      <c r="GC675" s="140"/>
      <c r="GD675" s="140"/>
      <c r="GE675" s="140"/>
      <c r="GF675" s="140"/>
      <c r="GG675" s="140"/>
      <c r="GH675" s="140"/>
      <c r="GI675" s="140"/>
      <c r="GJ675" s="140"/>
      <c r="GK675" s="140"/>
      <c r="GL675" s="140"/>
      <c r="GM675" s="140"/>
      <c r="GN675" s="140"/>
      <c r="GO675" s="140"/>
      <c r="GP675" s="140"/>
      <c r="GQ675" s="140"/>
      <c r="GR675" s="140"/>
      <c r="GS675" s="140"/>
      <c r="GT675" s="140"/>
      <c r="GU675" s="140"/>
      <c r="GV675" s="140"/>
      <c r="GW675" s="140"/>
      <c r="GX675" s="140"/>
      <c r="GY675" s="140"/>
      <c r="GZ675" s="140"/>
      <c r="HA675" s="140"/>
      <c r="HB675" s="140"/>
      <c r="HC675" s="140"/>
      <c r="HD675" s="140"/>
      <c r="HE675" s="140"/>
      <c r="HF675" s="140"/>
      <c r="HG675" s="140"/>
      <c r="HH675" s="140"/>
      <c r="HI675" s="140"/>
      <c r="HJ675" s="140"/>
      <c r="HK675" s="140"/>
      <c r="HL675" s="140"/>
      <c r="HM675" s="140"/>
      <c r="HN675" s="140"/>
      <c r="HO675" s="140"/>
      <c r="HP675" s="140"/>
      <c r="HQ675" s="140"/>
      <c r="HR675" s="140"/>
    </row>
    <row r="676" spans="1:243" ht="12.75" customHeight="1">
      <c r="A676" s="99" t="s">
        <v>3083</v>
      </c>
      <c r="B676" s="116" t="s">
        <v>3084</v>
      </c>
      <c r="C676" s="136"/>
      <c r="D676" s="60">
        <f t="shared" ref="D676:J677" si="722">D677</f>
        <v>0</v>
      </c>
      <c r="E676" s="60">
        <f t="shared" si="722"/>
        <v>0</v>
      </c>
      <c r="F676" s="60">
        <f t="shared" si="722"/>
        <v>0</v>
      </c>
      <c r="G676" s="60">
        <f t="shared" si="722"/>
        <v>0</v>
      </c>
      <c r="H676" s="60">
        <f t="shared" si="722"/>
        <v>0</v>
      </c>
      <c r="I676" s="60">
        <f t="shared" si="722"/>
        <v>0</v>
      </c>
      <c r="J676" s="60">
        <f t="shared" si="722"/>
        <v>0</v>
      </c>
      <c r="K676" s="60"/>
      <c r="L676" s="60"/>
      <c r="M676" s="60"/>
      <c r="N676" s="60"/>
      <c r="O676" s="60"/>
      <c r="P676" s="60">
        <f t="shared" ref="P676:P677" si="723">P677</f>
        <v>0</v>
      </c>
    </row>
    <row r="677" spans="1:243" ht="14.25" customHeight="1">
      <c r="A677" s="99" t="s">
        <v>3085</v>
      </c>
      <c r="B677" s="116" t="s">
        <v>3086</v>
      </c>
      <c r="C677" s="136"/>
      <c r="D677" s="60">
        <f t="shared" si="722"/>
        <v>0</v>
      </c>
      <c r="E677" s="60">
        <f t="shared" si="722"/>
        <v>0</v>
      </c>
      <c r="F677" s="60">
        <f t="shared" si="722"/>
        <v>0</v>
      </c>
      <c r="G677" s="60">
        <f t="shared" si="722"/>
        <v>0</v>
      </c>
      <c r="H677" s="60">
        <f t="shared" si="722"/>
        <v>0</v>
      </c>
      <c r="I677" s="60">
        <f t="shared" si="722"/>
        <v>0</v>
      </c>
      <c r="J677" s="60">
        <f t="shared" si="722"/>
        <v>0</v>
      </c>
      <c r="K677" s="60"/>
      <c r="L677" s="60"/>
      <c r="M677" s="60"/>
      <c r="N677" s="60"/>
      <c r="O677" s="60"/>
      <c r="P677" s="60">
        <f t="shared" si="723"/>
        <v>0</v>
      </c>
    </row>
    <row r="678" spans="1:243" ht="16.5" customHeight="1">
      <c r="A678" s="99" t="s">
        <v>3087</v>
      </c>
      <c r="B678" s="117" t="s">
        <v>1910</v>
      </c>
      <c r="C678" s="136" t="s">
        <v>537</v>
      </c>
      <c r="D678" s="60">
        <v>0</v>
      </c>
      <c r="E678" s="60"/>
      <c r="F678" s="60">
        <v>0</v>
      </c>
      <c r="G678" s="60">
        <v>0</v>
      </c>
      <c r="H678" s="60">
        <v>0</v>
      </c>
      <c r="I678" s="60">
        <v>0</v>
      </c>
      <c r="J678" s="60"/>
      <c r="K678" s="60"/>
      <c r="L678" s="60"/>
      <c r="M678" s="60"/>
      <c r="N678" s="60"/>
      <c r="O678" s="60"/>
      <c r="P678" s="60">
        <f t="shared" ref="P678" si="724">SUM(D678:O678)</f>
        <v>0</v>
      </c>
    </row>
    <row r="679" spans="1:243" s="108" customFormat="1" ht="12.75" customHeight="1">
      <c r="A679" s="99" t="s">
        <v>3088</v>
      </c>
      <c r="B679" s="116" t="s">
        <v>3089</v>
      </c>
      <c r="C679" s="136"/>
      <c r="D679" s="58">
        <f t="shared" ref="D679:J680" si="725">D680</f>
        <v>477.35</v>
      </c>
      <c r="E679" s="58">
        <f t="shared" si="725"/>
        <v>478.37</v>
      </c>
      <c r="F679" s="58">
        <f t="shared" si="725"/>
        <v>1999.04</v>
      </c>
      <c r="G679" s="58">
        <f t="shared" si="725"/>
        <v>240.26</v>
      </c>
      <c r="H679" s="58">
        <f t="shared" si="725"/>
        <v>266.39999999999998</v>
      </c>
      <c r="I679" s="58">
        <f t="shared" si="725"/>
        <v>346.27</v>
      </c>
      <c r="J679" s="58">
        <f t="shared" si="725"/>
        <v>206.52</v>
      </c>
      <c r="K679" s="58"/>
      <c r="L679" s="58"/>
      <c r="M679" s="58"/>
      <c r="N679" s="58"/>
      <c r="O679" s="58"/>
      <c r="P679" s="58">
        <f t="shared" ref="P679:P680" si="726">P680</f>
        <v>4014.2100000000005</v>
      </c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45"/>
      <c r="AX679" s="145"/>
      <c r="AY679" s="145"/>
      <c r="AZ679" s="145"/>
      <c r="BA679" s="145"/>
      <c r="BB679" s="145"/>
      <c r="BC679" s="145"/>
      <c r="BD679" s="145"/>
      <c r="BE679" s="145"/>
      <c r="BF679" s="145"/>
      <c r="BG679" s="145"/>
      <c r="BH679" s="145"/>
      <c r="BI679" s="145"/>
      <c r="BJ679" s="145"/>
      <c r="BK679" s="145"/>
      <c r="BL679" s="145"/>
      <c r="BM679" s="145"/>
      <c r="BN679" s="145"/>
      <c r="BO679" s="145"/>
      <c r="BP679" s="145"/>
      <c r="BQ679" s="145"/>
      <c r="BR679" s="145"/>
      <c r="BS679" s="145"/>
      <c r="BT679" s="145"/>
      <c r="BU679" s="145"/>
      <c r="BV679" s="145"/>
      <c r="BW679" s="145"/>
      <c r="BX679" s="145"/>
      <c r="BY679" s="145"/>
      <c r="BZ679" s="145"/>
      <c r="CA679" s="145"/>
      <c r="CB679" s="145"/>
      <c r="CC679" s="145"/>
      <c r="CD679" s="145"/>
      <c r="CE679" s="145"/>
      <c r="CF679" s="145"/>
      <c r="CG679" s="145"/>
      <c r="CH679" s="145"/>
      <c r="CI679" s="145"/>
      <c r="CJ679" s="145"/>
      <c r="CK679" s="145"/>
      <c r="CL679" s="145"/>
      <c r="CM679" s="145"/>
      <c r="CN679" s="145"/>
      <c r="CO679" s="145"/>
      <c r="CP679" s="145"/>
      <c r="CQ679" s="145"/>
      <c r="CR679" s="145"/>
      <c r="CS679" s="145"/>
      <c r="CT679" s="145"/>
      <c r="CU679" s="145"/>
      <c r="CV679" s="145"/>
      <c r="CW679" s="145"/>
      <c r="CX679" s="145"/>
      <c r="CY679" s="145"/>
      <c r="CZ679" s="145"/>
      <c r="DA679" s="145"/>
      <c r="DB679" s="145"/>
      <c r="DC679" s="145"/>
      <c r="DD679" s="145"/>
      <c r="DE679" s="145"/>
      <c r="DF679" s="145"/>
      <c r="DG679" s="145"/>
      <c r="DH679" s="145"/>
      <c r="DI679" s="145"/>
      <c r="DJ679" s="145"/>
      <c r="DK679" s="145"/>
      <c r="DL679" s="145"/>
      <c r="DM679" s="145"/>
      <c r="DN679" s="145"/>
      <c r="DO679" s="145"/>
      <c r="DP679" s="145"/>
      <c r="DQ679" s="145"/>
      <c r="DR679" s="145"/>
      <c r="DS679" s="145"/>
      <c r="DT679" s="145"/>
      <c r="DU679" s="145"/>
      <c r="DV679" s="145"/>
      <c r="DW679" s="145"/>
      <c r="DX679" s="145"/>
      <c r="DY679" s="145"/>
      <c r="DZ679" s="145"/>
      <c r="EA679" s="145"/>
      <c r="EB679" s="145"/>
      <c r="EC679" s="145"/>
      <c r="ED679" s="145"/>
      <c r="EE679" s="145"/>
      <c r="EF679" s="145"/>
      <c r="EG679" s="145"/>
      <c r="EH679" s="145"/>
      <c r="EI679" s="145"/>
      <c r="EJ679" s="145"/>
      <c r="EK679" s="145"/>
      <c r="EL679" s="145"/>
      <c r="EM679" s="145"/>
      <c r="EN679" s="145"/>
      <c r="EO679" s="145"/>
      <c r="EP679" s="145"/>
      <c r="EQ679" s="145"/>
      <c r="ER679" s="145"/>
      <c r="ES679" s="145"/>
      <c r="ET679" s="145"/>
      <c r="EU679" s="145"/>
      <c r="EV679" s="145"/>
      <c r="EW679" s="145"/>
      <c r="EX679" s="145"/>
      <c r="EY679" s="145"/>
      <c r="EZ679" s="145"/>
      <c r="FA679" s="145"/>
      <c r="FB679" s="145"/>
      <c r="FC679" s="145"/>
      <c r="FD679" s="145"/>
      <c r="FE679" s="145"/>
      <c r="FF679" s="145"/>
      <c r="FG679" s="145"/>
      <c r="FH679" s="145"/>
      <c r="FI679" s="145"/>
      <c r="FJ679" s="145"/>
      <c r="FK679" s="145"/>
      <c r="FL679" s="145"/>
      <c r="FM679" s="145"/>
      <c r="FN679" s="145"/>
      <c r="FO679" s="145"/>
      <c r="FP679" s="145"/>
      <c r="FQ679" s="145"/>
      <c r="FR679" s="145"/>
      <c r="FS679" s="145"/>
      <c r="FT679" s="145"/>
      <c r="FU679" s="145"/>
      <c r="FV679" s="145"/>
      <c r="FW679" s="145"/>
      <c r="FX679" s="145"/>
      <c r="FY679" s="145"/>
      <c r="FZ679" s="145"/>
      <c r="GA679" s="145"/>
      <c r="GB679" s="145"/>
      <c r="GC679" s="145"/>
      <c r="GD679" s="145"/>
      <c r="GE679" s="145"/>
      <c r="GF679" s="145"/>
      <c r="GG679" s="145"/>
      <c r="GH679" s="145"/>
      <c r="GI679" s="145"/>
      <c r="GJ679" s="145"/>
      <c r="GK679" s="145"/>
      <c r="GL679" s="145"/>
      <c r="GM679" s="145"/>
      <c r="GN679" s="145"/>
      <c r="GO679" s="145"/>
      <c r="GP679" s="145"/>
      <c r="GQ679" s="145"/>
      <c r="GR679" s="145"/>
      <c r="GS679" s="145"/>
      <c r="GT679" s="145"/>
      <c r="GU679" s="145"/>
      <c r="GV679" s="145"/>
      <c r="GW679" s="145"/>
      <c r="GX679" s="145"/>
      <c r="GY679" s="145"/>
      <c r="GZ679" s="145"/>
      <c r="HA679" s="145"/>
      <c r="HB679" s="145"/>
      <c r="HC679" s="145"/>
      <c r="HD679" s="145"/>
      <c r="HE679" s="145"/>
      <c r="HF679" s="145"/>
      <c r="HG679" s="145"/>
      <c r="HH679" s="145"/>
      <c r="HI679" s="145"/>
      <c r="HJ679" s="145"/>
      <c r="HK679" s="145"/>
      <c r="HL679" s="145"/>
      <c r="HM679" s="145"/>
      <c r="HN679" s="145"/>
      <c r="HO679" s="145"/>
      <c r="HP679" s="145"/>
      <c r="HQ679" s="145"/>
      <c r="HR679" s="145"/>
    </row>
    <row r="680" spans="1:243" s="108" customFormat="1" ht="12.75" customHeight="1">
      <c r="A680" s="99" t="s">
        <v>3090</v>
      </c>
      <c r="B680" s="116" t="s">
        <v>3091</v>
      </c>
      <c r="C680" s="136"/>
      <c r="D680" s="58">
        <f t="shared" si="725"/>
        <v>477.35</v>
      </c>
      <c r="E680" s="58">
        <f t="shared" si="725"/>
        <v>478.37</v>
      </c>
      <c r="F680" s="58">
        <f t="shared" si="725"/>
        <v>1999.04</v>
      </c>
      <c r="G680" s="58">
        <f t="shared" si="725"/>
        <v>240.26</v>
      </c>
      <c r="H680" s="58">
        <f t="shared" si="725"/>
        <v>266.39999999999998</v>
      </c>
      <c r="I680" s="58">
        <f t="shared" si="725"/>
        <v>346.27</v>
      </c>
      <c r="J680" s="58">
        <f t="shared" si="725"/>
        <v>206.52</v>
      </c>
      <c r="K680" s="58"/>
      <c r="L680" s="58"/>
      <c r="M680" s="58"/>
      <c r="N680" s="58"/>
      <c r="O680" s="58"/>
      <c r="P680" s="58">
        <f t="shared" si="726"/>
        <v>4014.2100000000005</v>
      </c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  <c r="BC680" s="145"/>
      <c r="BD680" s="145"/>
      <c r="BE680" s="145"/>
      <c r="BF680" s="145"/>
      <c r="BG680" s="145"/>
      <c r="BH680" s="145"/>
      <c r="BI680" s="145"/>
      <c r="BJ680" s="145"/>
      <c r="BK680" s="145"/>
      <c r="BL680" s="145"/>
      <c r="BM680" s="145"/>
      <c r="BN680" s="145"/>
      <c r="BO680" s="145"/>
      <c r="BP680" s="145"/>
      <c r="BQ680" s="145"/>
      <c r="BR680" s="145"/>
      <c r="BS680" s="145"/>
      <c r="BT680" s="145"/>
      <c r="BU680" s="145"/>
      <c r="BV680" s="145"/>
      <c r="BW680" s="145"/>
      <c r="BX680" s="145"/>
      <c r="BY680" s="145"/>
      <c r="BZ680" s="145"/>
      <c r="CA680" s="145"/>
      <c r="CB680" s="145"/>
      <c r="CC680" s="145"/>
      <c r="CD680" s="145"/>
      <c r="CE680" s="145"/>
      <c r="CF680" s="145"/>
      <c r="CG680" s="145"/>
      <c r="CH680" s="145"/>
      <c r="CI680" s="145"/>
      <c r="CJ680" s="145"/>
      <c r="CK680" s="145"/>
      <c r="CL680" s="145"/>
      <c r="CM680" s="145"/>
      <c r="CN680" s="145"/>
      <c r="CO680" s="145"/>
      <c r="CP680" s="145"/>
      <c r="CQ680" s="145"/>
      <c r="CR680" s="145"/>
      <c r="CS680" s="145"/>
      <c r="CT680" s="145"/>
      <c r="CU680" s="145"/>
      <c r="CV680" s="145"/>
      <c r="CW680" s="145"/>
      <c r="CX680" s="145"/>
      <c r="CY680" s="145"/>
      <c r="CZ680" s="145"/>
      <c r="DA680" s="145"/>
      <c r="DB680" s="145"/>
      <c r="DC680" s="145"/>
      <c r="DD680" s="145"/>
      <c r="DE680" s="145"/>
      <c r="DF680" s="145"/>
      <c r="DG680" s="145"/>
      <c r="DH680" s="145"/>
      <c r="DI680" s="145"/>
      <c r="DJ680" s="145"/>
      <c r="DK680" s="145"/>
      <c r="DL680" s="145"/>
      <c r="DM680" s="145"/>
      <c r="DN680" s="145"/>
      <c r="DO680" s="145"/>
      <c r="DP680" s="145"/>
      <c r="DQ680" s="145"/>
      <c r="DR680" s="145"/>
      <c r="DS680" s="145"/>
      <c r="DT680" s="145"/>
      <c r="DU680" s="145"/>
      <c r="DV680" s="145"/>
      <c r="DW680" s="145"/>
      <c r="DX680" s="145"/>
      <c r="DY680" s="145"/>
      <c r="DZ680" s="145"/>
      <c r="EA680" s="145"/>
      <c r="EB680" s="145"/>
      <c r="EC680" s="145"/>
      <c r="ED680" s="145"/>
      <c r="EE680" s="145"/>
      <c r="EF680" s="145"/>
      <c r="EG680" s="145"/>
      <c r="EH680" s="145"/>
      <c r="EI680" s="145"/>
      <c r="EJ680" s="145"/>
      <c r="EK680" s="145"/>
      <c r="EL680" s="145"/>
      <c r="EM680" s="145"/>
      <c r="EN680" s="145"/>
      <c r="EO680" s="145"/>
      <c r="EP680" s="145"/>
      <c r="EQ680" s="145"/>
      <c r="ER680" s="145"/>
      <c r="ES680" s="145"/>
      <c r="ET680" s="145"/>
      <c r="EU680" s="145"/>
      <c r="EV680" s="145"/>
      <c r="EW680" s="145"/>
      <c r="EX680" s="145"/>
      <c r="EY680" s="145"/>
      <c r="EZ680" s="145"/>
      <c r="FA680" s="145"/>
      <c r="FB680" s="145"/>
      <c r="FC680" s="145"/>
      <c r="FD680" s="145"/>
      <c r="FE680" s="145"/>
      <c r="FF680" s="145"/>
      <c r="FG680" s="145"/>
      <c r="FH680" s="145"/>
      <c r="FI680" s="145"/>
      <c r="FJ680" s="145"/>
      <c r="FK680" s="145"/>
      <c r="FL680" s="145"/>
      <c r="FM680" s="145"/>
      <c r="FN680" s="145"/>
      <c r="FO680" s="145"/>
      <c r="FP680" s="145"/>
      <c r="FQ680" s="145"/>
      <c r="FR680" s="145"/>
      <c r="FS680" s="145"/>
      <c r="FT680" s="145"/>
      <c r="FU680" s="145"/>
      <c r="FV680" s="145"/>
      <c r="FW680" s="145"/>
      <c r="FX680" s="145"/>
      <c r="FY680" s="145"/>
      <c r="FZ680" s="145"/>
      <c r="GA680" s="145"/>
      <c r="GB680" s="145"/>
      <c r="GC680" s="145"/>
      <c r="GD680" s="145"/>
      <c r="GE680" s="145"/>
      <c r="GF680" s="145"/>
      <c r="GG680" s="145"/>
      <c r="GH680" s="145"/>
      <c r="GI680" s="145"/>
      <c r="GJ680" s="145"/>
      <c r="GK680" s="145"/>
      <c r="GL680" s="145"/>
      <c r="GM680" s="145"/>
      <c r="GN680" s="145"/>
      <c r="GO680" s="145"/>
      <c r="GP680" s="145"/>
      <c r="GQ680" s="145"/>
      <c r="GR680" s="145"/>
      <c r="GS680" s="145"/>
      <c r="GT680" s="145"/>
      <c r="GU680" s="145"/>
      <c r="GV680" s="145"/>
      <c r="GW680" s="145"/>
      <c r="GX680" s="145"/>
      <c r="GY680" s="145"/>
      <c r="GZ680" s="145"/>
      <c r="HA680" s="145"/>
      <c r="HB680" s="145"/>
      <c r="HC680" s="145"/>
      <c r="HD680" s="145"/>
      <c r="HE680" s="145"/>
      <c r="HF680" s="145"/>
      <c r="HG680" s="145"/>
      <c r="HH680" s="145"/>
      <c r="HI680" s="145"/>
      <c r="HJ680" s="145"/>
      <c r="HK680" s="145"/>
      <c r="HL680" s="145"/>
      <c r="HM680" s="145"/>
      <c r="HN680" s="145"/>
      <c r="HO680" s="145"/>
      <c r="HP680" s="145"/>
      <c r="HQ680" s="145"/>
      <c r="HR680" s="145"/>
    </row>
    <row r="681" spans="1:243" ht="12.75" customHeight="1">
      <c r="A681" s="99" t="s">
        <v>3092</v>
      </c>
      <c r="B681" s="117" t="s">
        <v>1910</v>
      </c>
      <c r="C681" s="136" t="s">
        <v>537</v>
      </c>
      <c r="D681" s="60">
        <v>477.35</v>
      </c>
      <c r="E681" s="60">
        <v>478.37</v>
      </c>
      <c r="F681" s="60">
        <v>1999.04</v>
      </c>
      <c r="G681" s="60">
        <v>240.26</v>
      </c>
      <c r="H681" s="60">
        <v>266.39999999999998</v>
      </c>
      <c r="I681" s="60">
        <v>346.27</v>
      </c>
      <c r="J681" s="60">
        <v>206.52</v>
      </c>
      <c r="K681" s="60"/>
      <c r="L681" s="60"/>
      <c r="M681" s="60"/>
      <c r="N681" s="60"/>
      <c r="O681" s="60"/>
      <c r="P681" s="60">
        <f t="shared" ref="P681" si="727">SUM(D681:O681)</f>
        <v>4014.2100000000005</v>
      </c>
    </row>
    <row r="682" spans="1:243" s="108" customFormat="1" ht="16.5" customHeight="1">
      <c r="A682" s="99" t="s">
        <v>3093</v>
      </c>
      <c r="B682" s="116" t="s">
        <v>3094</v>
      </c>
      <c r="C682" s="136"/>
      <c r="D682" s="58">
        <f t="shared" ref="D682:P683" si="728">D683</f>
        <v>0</v>
      </c>
      <c r="E682" s="58">
        <f t="shared" si="728"/>
        <v>0</v>
      </c>
      <c r="F682" s="58">
        <f t="shared" si="728"/>
        <v>0</v>
      </c>
      <c r="G682" s="58">
        <f t="shared" si="728"/>
        <v>0</v>
      </c>
      <c r="H682" s="58">
        <f t="shared" si="728"/>
        <v>0</v>
      </c>
      <c r="I682" s="58">
        <f t="shared" si="728"/>
        <v>0</v>
      </c>
      <c r="J682" s="58">
        <f t="shared" si="728"/>
        <v>0</v>
      </c>
      <c r="K682" s="58">
        <f t="shared" si="728"/>
        <v>0</v>
      </c>
      <c r="L682" s="58">
        <f t="shared" si="728"/>
        <v>0</v>
      </c>
      <c r="M682" s="58">
        <f t="shared" si="728"/>
        <v>0</v>
      </c>
      <c r="N682" s="58">
        <f t="shared" si="728"/>
        <v>0</v>
      </c>
      <c r="O682" s="58">
        <f t="shared" si="728"/>
        <v>0</v>
      </c>
      <c r="P682" s="58">
        <f t="shared" si="728"/>
        <v>0</v>
      </c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  <c r="BC682" s="145"/>
      <c r="BD682" s="145"/>
      <c r="BE682" s="145"/>
      <c r="BF682" s="145"/>
      <c r="BG682" s="145"/>
      <c r="BH682" s="145"/>
      <c r="BI682" s="145"/>
      <c r="BJ682" s="145"/>
      <c r="BK682" s="145"/>
      <c r="BL682" s="145"/>
      <c r="BM682" s="145"/>
      <c r="BN682" s="145"/>
      <c r="BO682" s="145"/>
      <c r="BP682" s="145"/>
      <c r="BQ682" s="145"/>
      <c r="BR682" s="145"/>
      <c r="BS682" s="145"/>
      <c r="BT682" s="145"/>
      <c r="BU682" s="145"/>
      <c r="BV682" s="145"/>
      <c r="BW682" s="145"/>
      <c r="BX682" s="145"/>
      <c r="BY682" s="145"/>
      <c r="BZ682" s="145"/>
      <c r="CA682" s="145"/>
      <c r="CB682" s="145"/>
      <c r="CC682" s="145"/>
      <c r="CD682" s="145"/>
      <c r="CE682" s="145"/>
      <c r="CF682" s="145"/>
      <c r="CG682" s="145"/>
      <c r="CH682" s="145"/>
      <c r="CI682" s="145"/>
      <c r="CJ682" s="145"/>
      <c r="CK682" s="145"/>
      <c r="CL682" s="145"/>
      <c r="CM682" s="145"/>
      <c r="CN682" s="145"/>
      <c r="CO682" s="145"/>
      <c r="CP682" s="145"/>
      <c r="CQ682" s="145"/>
      <c r="CR682" s="145"/>
      <c r="CS682" s="145"/>
      <c r="CT682" s="145"/>
      <c r="CU682" s="145"/>
      <c r="CV682" s="145"/>
      <c r="CW682" s="145"/>
      <c r="CX682" s="145"/>
      <c r="CY682" s="145"/>
      <c r="CZ682" s="145"/>
      <c r="DA682" s="145"/>
      <c r="DB682" s="145"/>
      <c r="DC682" s="145"/>
      <c r="DD682" s="145"/>
      <c r="DE682" s="145"/>
      <c r="DF682" s="145"/>
      <c r="DG682" s="145"/>
      <c r="DH682" s="145"/>
      <c r="DI682" s="145"/>
      <c r="DJ682" s="145"/>
      <c r="DK682" s="145"/>
      <c r="DL682" s="145"/>
      <c r="DM682" s="145"/>
      <c r="DN682" s="145"/>
      <c r="DO682" s="145"/>
      <c r="DP682" s="145"/>
      <c r="DQ682" s="145"/>
      <c r="DR682" s="145"/>
      <c r="DS682" s="145"/>
      <c r="DT682" s="145"/>
      <c r="DU682" s="145"/>
      <c r="DV682" s="145"/>
      <c r="DW682" s="145"/>
      <c r="DX682" s="145"/>
      <c r="DY682" s="145"/>
      <c r="DZ682" s="145"/>
      <c r="EA682" s="145"/>
      <c r="EB682" s="145"/>
      <c r="EC682" s="145"/>
      <c r="ED682" s="145"/>
      <c r="EE682" s="145"/>
      <c r="EF682" s="145"/>
      <c r="EG682" s="145"/>
      <c r="EH682" s="145"/>
      <c r="EI682" s="145"/>
      <c r="EJ682" s="145"/>
      <c r="EK682" s="145"/>
      <c r="EL682" s="145"/>
      <c r="EM682" s="145"/>
      <c r="EN682" s="145"/>
      <c r="EO682" s="145"/>
      <c r="EP682" s="145"/>
      <c r="EQ682" s="145"/>
      <c r="ER682" s="145"/>
      <c r="ES682" s="145"/>
      <c r="ET682" s="145"/>
      <c r="EU682" s="145"/>
      <c r="EV682" s="145"/>
      <c r="EW682" s="145"/>
      <c r="EX682" s="145"/>
      <c r="EY682" s="145"/>
      <c r="EZ682" s="145"/>
      <c r="FA682" s="145"/>
      <c r="FB682" s="145"/>
      <c r="FC682" s="145"/>
      <c r="FD682" s="145"/>
      <c r="FE682" s="145"/>
      <c r="FF682" s="145"/>
      <c r="FG682" s="145"/>
      <c r="FH682" s="145"/>
      <c r="FI682" s="145"/>
      <c r="FJ682" s="145"/>
      <c r="FK682" s="145"/>
      <c r="FL682" s="145"/>
      <c r="FM682" s="145"/>
      <c r="FN682" s="145"/>
      <c r="FO682" s="145"/>
      <c r="FP682" s="145"/>
      <c r="FQ682" s="145"/>
      <c r="FR682" s="145"/>
      <c r="FS682" s="145"/>
      <c r="FT682" s="145"/>
      <c r="FU682" s="145"/>
      <c r="FV682" s="145"/>
      <c r="FW682" s="145"/>
      <c r="FX682" s="145"/>
      <c r="FY682" s="145"/>
      <c r="FZ682" s="145"/>
      <c r="GA682" s="145"/>
      <c r="GB682" s="145"/>
      <c r="GC682" s="145"/>
      <c r="GD682" s="145"/>
      <c r="GE682" s="145"/>
      <c r="GF682" s="145"/>
      <c r="GG682" s="145"/>
      <c r="GH682" s="145"/>
      <c r="GI682" s="145"/>
      <c r="GJ682" s="145"/>
      <c r="GK682" s="145"/>
      <c r="GL682" s="145"/>
      <c r="GM682" s="145"/>
      <c r="GN682" s="145"/>
      <c r="GO682" s="145"/>
      <c r="GP682" s="145"/>
      <c r="GQ682" s="145"/>
      <c r="GR682" s="145"/>
      <c r="GS682" s="145"/>
      <c r="GT682" s="145"/>
      <c r="GU682" s="145"/>
      <c r="GV682" s="145"/>
      <c r="GW682" s="145"/>
      <c r="GX682" s="145"/>
      <c r="GY682" s="145"/>
      <c r="GZ682" s="145"/>
      <c r="HA682" s="145"/>
      <c r="HB682" s="145"/>
      <c r="HC682" s="145"/>
      <c r="HD682" s="145"/>
      <c r="HE682" s="145"/>
      <c r="HF682" s="145"/>
      <c r="HG682" s="145"/>
      <c r="HH682" s="145"/>
      <c r="HI682" s="145"/>
      <c r="HJ682" s="145"/>
      <c r="HK682" s="145"/>
      <c r="HL682" s="145"/>
      <c r="HM682" s="145"/>
      <c r="HN682" s="145"/>
      <c r="HO682" s="145"/>
      <c r="HP682" s="145"/>
      <c r="HQ682" s="145"/>
      <c r="HR682" s="145"/>
    </row>
    <row r="683" spans="1:243" s="108" customFormat="1" ht="20.25" customHeight="1">
      <c r="A683" s="99" t="s">
        <v>3095</v>
      </c>
      <c r="B683" s="116" t="s">
        <v>3096</v>
      </c>
      <c r="C683" s="136"/>
      <c r="D683" s="58">
        <f t="shared" si="728"/>
        <v>0</v>
      </c>
      <c r="E683" s="58">
        <f t="shared" si="728"/>
        <v>0</v>
      </c>
      <c r="F683" s="58">
        <f t="shared" si="728"/>
        <v>0</v>
      </c>
      <c r="G683" s="58">
        <f t="shared" si="728"/>
        <v>0</v>
      </c>
      <c r="H683" s="58">
        <f t="shared" si="728"/>
        <v>0</v>
      </c>
      <c r="I683" s="58">
        <f t="shared" si="728"/>
        <v>0</v>
      </c>
      <c r="J683" s="58">
        <f t="shared" si="728"/>
        <v>0</v>
      </c>
      <c r="K683" s="58">
        <f t="shared" si="728"/>
        <v>0</v>
      </c>
      <c r="L683" s="58">
        <f t="shared" si="728"/>
        <v>0</v>
      </c>
      <c r="M683" s="58">
        <f t="shared" si="728"/>
        <v>0</v>
      </c>
      <c r="N683" s="58">
        <f t="shared" si="728"/>
        <v>0</v>
      </c>
      <c r="O683" s="58">
        <f t="shared" si="728"/>
        <v>0</v>
      </c>
      <c r="P683" s="58">
        <f t="shared" si="728"/>
        <v>0</v>
      </c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  <c r="BC683" s="145"/>
      <c r="BD683" s="145"/>
      <c r="BE683" s="145"/>
      <c r="BF683" s="145"/>
      <c r="BG683" s="145"/>
      <c r="BH683" s="145"/>
      <c r="BI683" s="145"/>
      <c r="BJ683" s="145"/>
      <c r="BK683" s="145"/>
      <c r="BL683" s="145"/>
      <c r="BM683" s="145"/>
      <c r="BN683" s="145"/>
      <c r="BO683" s="145"/>
      <c r="BP683" s="145"/>
      <c r="BQ683" s="145"/>
      <c r="BR683" s="145"/>
      <c r="BS683" s="145"/>
      <c r="BT683" s="145"/>
      <c r="BU683" s="145"/>
      <c r="BV683" s="145"/>
      <c r="BW683" s="145"/>
      <c r="BX683" s="145"/>
      <c r="BY683" s="145"/>
      <c r="BZ683" s="145"/>
      <c r="CA683" s="145"/>
      <c r="CB683" s="145"/>
      <c r="CC683" s="145"/>
      <c r="CD683" s="145"/>
      <c r="CE683" s="145"/>
      <c r="CF683" s="145"/>
      <c r="CG683" s="145"/>
      <c r="CH683" s="145"/>
      <c r="CI683" s="145"/>
      <c r="CJ683" s="145"/>
      <c r="CK683" s="145"/>
      <c r="CL683" s="145"/>
      <c r="CM683" s="145"/>
      <c r="CN683" s="145"/>
      <c r="CO683" s="145"/>
      <c r="CP683" s="145"/>
      <c r="CQ683" s="145"/>
      <c r="CR683" s="145"/>
      <c r="CS683" s="145"/>
      <c r="CT683" s="145"/>
      <c r="CU683" s="145"/>
      <c r="CV683" s="145"/>
      <c r="CW683" s="145"/>
      <c r="CX683" s="145"/>
      <c r="CY683" s="145"/>
      <c r="CZ683" s="145"/>
      <c r="DA683" s="145"/>
      <c r="DB683" s="145"/>
      <c r="DC683" s="145"/>
      <c r="DD683" s="145"/>
      <c r="DE683" s="145"/>
      <c r="DF683" s="145"/>
      <c r="DG683" s="145"/>
      <c r="DH683" s="145"/>
      <c r="DI683" s="145"/>
      <c r="DJ683" s="145"/>
      <c r="DK683" s="145"/>
      <c r="DL683" s="145"/>
      <c r="DM683" s="145"/>
      <c r="DN683" s="145"/>
      <c r="DO683" s="145"/>
      <c r="DP683" s="145"/>
      <c r="DQ683" s="145"/>
      <c r="DR683" s="145"/>
      <c r="DS683" s="145"/>
      <c r="DT683" s="145"/>
      <c r="DU683" s="145"/>
      <c r="DV683" s="145"/>
      <c r="DW683" s="145"/>
      <c r="DX683" s="145"/>
      <c r="DY683" s="145"/>
      <c r="DZ683" s="145"/>
      <c r="EA683" s="145"/>
      <c r="EB683" s="145"/>
      <c r="EC683" s="145"/>
      <c r="ED683" s="145"/>
      <c r="EE683" s="145"/>
      <c r="EF683" s="145"/>
      <c r="EG683" s="145"/>
      <c r="EH683" s="145"/>
      <c r="EI683" s="145"/>
      <c r="EJ683" s="145"/>
      <c r="EK683" s="145"/>
      <c r="EL683" s="145"/>
      <c r="EM683" s="145"/>
      <c r="EN683" s="145"/>
      <c r="EO683" s="145"/>
      <c r="EP683" s="145"/>
      <c r="EQ683" s="145"/>
      <c r="ER683" s="145"/>
      <c r="ES683" s="145"/>
      <c r="ET683" s="145"/>
      <c r="EU683" s="145"/>
      <c r="EV683" s="145"/>
      <c r="EW683" s="145"/>
      <c r="EX683" s="145"/>
      <c r="EY683" s="145"/>
      <c r="EZ683" s="145"/>
      <c r="FA683" s="145"/>
      <c r="FB683" s="145"/>
      <c r="FC683" s="145"/>
      <c r="FD683" s="145"/>
      <c r="FE683" s="145"/>
      <c r="FF683" s="145"/>
      <c r="FG683" s="145"/>
      <c r="FH683" s="145"/>
      <c r="FI683" s="145"/>
      <c r="FJ683" s="145"/>
      <c r="FK683" s="145"/>
      <c r="FL683" s="145"/>
      <c r="FM683" s="145"/>
      <c r="FN683" s="145"/>
      <c r="FO683" s="145"/>
      <c r="FP683" s="145"/>
      <c r="FQ683" s="145"/>
      <c r="FR683" s="145"/>
      <c r="FS683" s="145"/>
      <c r="FT683" s="145"/>
      <c r="FU683" s="145"/>
      <c r="FV683" s="145"/>
      <c r="FW683" s="145"/>
      <c r="FX683" s="145"/>
      <c r="FY683" s="145"/>
      <c r="FZ683" s="145"/>
      <c r="GA683" s="145"/>
      <c r="GB683" s="145"/>
      <c r="GC683" s="145"/>
      <c r="GD683" s="145"/>
      <c r="GE683" s="145"/>
      <c r="GF683" s="145"/>
      <c r="GG683" s="145"/>
      <c r="GH683" s="145"/>
      <c r="GI683" s="145"/>
      <c r="GJ683" s="145"/>
      <c r="GK683" s="145"/>
      <c r="GL683" s="145"/>
      <c r="GM683" s="145"/>
      <c r="GN683" s="145"/>
      <c r="GO683" s="145"/>
      <c r="GP683" s="145"/>
      <c r="GQ683" s="145"/>
      <c r="GR683" s="145"/>
      <c r="GS683" s="145"/>
      <c r="GT683" s="145"/>
      <c r="GU683" s="145"/>
      <c r="GV683" s="145"/>
      <c r="GW683" s="145"/>
      <c r="GX683" s="145"/>
      <c r="GY683" s="145"/>
      <c r="GZ683" s="145"/>
      <c r="HA683" s="145"/>
      <c r="HB683" s="145"/>
      <c r="HC683" s="145"/>
      <c r="HD683" s="145"/>
      <c r="HE683" s="145"/>
      <c r="HF683" s="145"/>
      <c r="HG683" s="145"/>
      <c r="HH683" s="145"/>
      <c r="HI683" s="145"/>
      <c r="HJ683" s="145"/>
      <c r="HK683" s="145"/>
      <c r="HL683" s="145"/>
      <c r="HM683" s="145"/>
      <c r="HN683" s="145"/>
      <c r="HO683" s="145"/>
      <c r="HP683" s="145"/>
      <c r="HQ683" s="145"/>
      <c r="HR683" s="145"/>
    </row>
    <row r="684" spans="1:243" ht="12.75" customHeight="1">
      <c r="A684" s="99" t="s">
        <v>3097</v>
      </c>
      <c r="B684" s="117" t="s">
        <v>1910</v>
      </c>
      <c r="C684" s="136" t="s">
        <v>537</v>
      </c>
      <c r="D684" s="60">
        <v>0</v>
      </c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>
        <f t="shared" ref="P684" si="729">SUM(D684:O684)</f>
        <v>0</v>
      </c>
    </row>
    <row r="685" spans="1:243">
      <c r="A685" s="125" t="s">
        <v>3098</v>
      </c>
      <c r="B685" s="126" t="s">
        <v>3099</v>
      </c>
      <c r="C685" s="131"/>
      <c r="D685" s="128">
        <f t="shared" ref="D685:P686" si="730">D686</f>
        <v>10034.91</v>
      </c>
      <c r="E685" s="128">
        <f t="shared" si="730"/>
        <v>116.56</v>
      </c>
      <c r="F685" s="128">
        <f>F686</f>
        <v>116.56</v>
      </c>
      <c r="G685" s="128">
        <f>G686</f>
        <v>50.23</v>
      </c>
      <c r="H685" s="128">
        <f>H686</f>
        <v>50.23</v>
      </c>
      <c r="I685" s="128">
        <f t="shared" ref="I685:P685" si="731">I686</f>
        <v>7403.23</v>
      </c>
      <c r="J685" s="128">
        <f t="shared" si="731"/>
        <v>2106.16</v>
      </c>
      <c r="K685" s="128">
        <f t="shared" si="731"/>
        <v>2156.39</v>
      </c>
      <c r="L685" s="128">
        <f t="shared" si="731"/>
        <v>2106.16</v>
      </c>
      <c r="M685" s="128">
        <f t="shared" si="731"/>
        <v>2156.39</v>
      </c>
      <c r="N685" s="128">
        <f t="shared" si="731"/>
        <v>2106.16</v>
      </c>
      <c r="O685" s="128">
        <f t="shared" si="731"/>
        <v>2156.39</v>
      </c>
      <c r="P685" s="128">
        <f t="shared" si="731"/>
        <v>30559.37</v>
      </c>
      <c r="Q685" s="106"/>
      <c r="R685" s="106"/>
      <c r="S685" s="106"/>
      <c r="T685" s="106"/>
      <c r="U685" s="106"/>
      <c r="V685" s="106"/>
      <c r="W685" s="106"/>
      <c r="X685" s="106"/>
      <c r="Y685" s="106"/>
      <c r="Z685" s="106"/>
      <c r="AA685" s="106"/>
      <c r="AB685" s="106"/>
      <c r="AC685" s="106"/>
      <c r="AD685" s="106"/>
      <c r="AE685" s="106"/>
      <c r="AF685" s="106"/>
      <c r="AG685" s="106"/>
      <c r="AH685" s="106"/>
      <c r="AI685" s="106"/>
      <c r="AJ685" s="106"/>
      <c r="AK685" s="106"/>
      <c r="AL685" s="106"/>
      <c r="AM685" s="106"/>
      <c r="AN685" s="106"/>
      <c r="AO685" s="106"/>
      <c r="AP685" s="106"/>
      <c r="AQ685" s="106"/>
      <c r="AR685" s="106"/>
      <c r="AS685" s="106"/>
      <c r="AT685" s="106"/>
      <c r="AU685" s="106"/>
      <c r="AV685" s="106"/>
      <c r="AW685" s="106"/>
      <c r="AX685" s="106"/>
      <c r="AY685" s="106"/>
      <c r="AZ685" s="106"/>
      <c r="BA685" s="106"/>
      <c r="BB685" s="106"/>
      <c r="BC685" s="106"/>
      <c r="BD685" s="106"/>
      <c r="BE685" s="106"/>
      <c r="BF685" s="106"/>
      <c r="BG685" s="106"/>
      <c r="BH685" s="106"/>
      <c r="BI685" s="106"/>
      <c r="BJ685" s="106"/>
      <c r="BK685" s="106"/>
      <c r="BL685" s="106"/>
      <c r="BM685" s="106"/>
      <c r="BN685" s="106"/>
      <c r="BO685" s="106"/>
      <c r="BP685" s="106"/>
      <c r="BQ685" s="106"/>
      <c r="BR685" s="106"/>
      <c r="BS685" s="106"/>
      <c r="BT685" s="106"/>
      <c r="BU685" s="106"/>
      <c r="BV685" s="106"/>
      <c r="BW685" s="106"/>
      <c r="BX685" s="106"/>
      <c r="BY685" s="106"/>
      <c r="BZ685" s="106"/>
      <c r="CA685" s="106"/>
      <c r="CB685" s="106"/>
      <c r="CC685" s="106"/>
      <c r="CD685" s="106"/>
      <c r="CE685" s="106"/>
      <c r="CF685" s="106"/>
      <c r="CG685" s="106"/>
      <c r="CH685" s="106"/>
      <c r="CI685" s="106"/>
      <c r="CJ685" s="106"/>
      <c r="CK685" s="106"/>
      <c r="CL685" s="106"/>
      <c r="CM685" s="106"/>
      <c r="CN685" s="106"/>
      <c r="CO685" s="106"/>
      <c r="CP685" s="106"/>
      <c r="CQ685" s="106"/>
      <c r="CR685" s="106"/>
      <c r="CS685" s="106"/>
      <c r="CT685" s="106"/>
      <c r="CU685" s="106"/>
      <c r="CV685" s="106"/>
      <c r="CW685" s="106"/>
      <c r="CX685" s="106"/>
      <c r="CY685" s="106"/>
      <c r="CZ685" s="106"/>
      <c r="DA685" s="106"/>
      <c r="DB685" s="106"/>
      <c r="DC685" s="106"/>
      <c r="DD685" s="106"/>
      <c r="DE685" s="106"/>
      <c r="DF685" s="106"/>
      <c r="DG685" s="106"/>
      <c r="DH685" s="106"/>
      <c r="DI685" s="106"/>
      <c r="DJ685" s="106"/>
      <c r="DK685" s="106"/>
      <c r="DL685" s="106"/>
      <c r="DM685" s="106"/>
      <c r="DN685" s="106"/>
      <c r="DO685" s="106"/>
      <c r="DP685" s="106"/>
      <c r="DQ685" s="106"/>
      <c r="DR685" s="106"/>
      <c r="DS685" s="106"/>
      <c r="DT685" s="106"/>
      <c r="DU685" s="106"/>
      <c r="DV685" s="106"/>
      <c r="DW685" s="106"/>
      <c r="DX685" s="106"/>
      <c r="DY685" s="106"/>
      <c r="DZ685" s="106"/>
      <c r="EA685" s="106"/>
      <c r="EB685" s="106"/>
      <c r="EC685" s="106"/>
      <c r="ED685" s="106"/>
      <c r="EE685" s="106"/>
      <c r="EF685" s="106"/>
      <c r="EG685" s="106"/>
      <c r="EH685" s="106"/>
      <c r="EI685" s="106"/>
      <c r="EJ685" s="106"/>
      <c r="EK685" s="106"/>
      <c r="EL685" s="106"/>
      <c r="EM685" s="106"/>
      <c r="EN685" s="106"/>
      <c r="EO685" s="106"/>
      <c r="EP685" s="106"/>
      <c r="EQ685" s="106"/>
      <c r="ER685" s="106"/>
      <c r="ES685" s="106"/>
      <c r="ET685" s="106"/>
      <c r="EU685" s="106"/>
      <c r="EV685" s="106"/>
      <c r="EW685" s="106"/>
      <c r="EX685" s="106"/>
      <c r="EY685" s="106"/>
      <c r="EZ685" s="106"/>
      <c r="FA685" s="106"/>
      <c r="FB685" s="106"/>
      <c r="FC685" s="106"/>
      <c r="FD685" s="106"/>
      <c r="FE685" s="106"/>
      <c r="FF685" s="106"/>
      <c r="FG685" s="106"/>
      <c r="FH685" s="106"/>
      <c r="FI685" s="106"/>
      <c r="FJ685" s="106"/>
      <c r="FK685" s="106"/>
      <c r="FL685" s="106"/>
      <c r="FM685" s="106"/>
      <c r="FN685" s="106"/>
      <c r="FO685" s="106"/>
      <c r="FP685" s="106"/>
      <c r="FQ685" s="106"/>
      <c r="FR685" s="106"/>
      <c r="FS685" s="106"/>
      <c r="FT685" s="106"/>
      <c r="FU685" s="106"/>
      <c r="FV685" s="106"/>
      <c r="FW685" s="106"/>
      <c r="FX685" s="106"/>
      <c r="FY685" s="106"/>
      <c r="FZ685" s="106"/>
      <c r="GA685" s="106"/>
      <c r="GB685" s="106"/>
      <c r="GC685" s="106"/>
      <c r="GD685" s="106"/>
      <c r="GE685" s="106"/>
      <c r="GF685" s="106"/>
      <c r="GG685" s="106"/>
      <c r="GH685" s="106"/>
      <c r="GI685" s="106"/>
      <c r="GJ685" s="106"/>
      <c r="GK685" s="106"/>
      <c r="GL685" s="106"/>
      <c r="GM685" s="106"/>
      <c r="GN685" s="106"/>
      <c r="GO685" s="106"/>
      <c r="GP685" s="106"/>
      <c r="GQ685" s="106"/>
      <c r="GR685" s="106"/>
      <c r="GS685" s="106"/>
      <c r="GT685" s="106"/>
      <c r="GU685" s="106"/>
      <c r="GV685" s="106"/>
      <c r="GW685" s="106"/>
      <c r="GX685" s="106"/>
      <c r="GY685" s="106"/>
      <c r="GZ685" s="106"/>
      <c r="HA685" s="106"/>
      <c r="HB685" s="106"/>
      <c r="HC685" s="106"/>
      <c r="HD685" s="106"/>
      <c r="HE685" s="106"/>
      <c r="HF685" s="106"/>
      <c r="HG685" s="106"/>
      <c r="HH685" s="106"/>
      <c r="HI685" s="106"/>
      <c r="HJ685" s="106"/>
      <c r="HK685" s="106"/>
      <c r="HL685" s="106"/>
      <c r="HM685" s="106"/>
      <c r="HN685" s="106"/>
      <c r="HO685" s="106"/>
      <c r="HP685" s="106"/>
      <c r="HQ685" s="106"/>
      <c r="HR685" s="106"/>
    </row>
    <row r="686" spans="1:243">
      <c r="A686" s="99" t="s">
        <v>3100</v>
      </c>
      <c r="B686" s="116" t="s">
        <v>3101</v>
      </c>
      <c r="C686" s="136"/>
      <c r="D686" s="58">
        <f t="shared" si="730"/>
        <v>10034.91</v>
      </c>
      <c r="E686" s="58">
        <f t="shared" si="730"/>
        <v>116.56</v>
      </c>
      <c r="F686" s="58">
        <f t="shared" si="730"/>
        <v>116.56</v>
      </c>
      <c r="G686" s="58">
        <f t="shared" si="730"/>
        <v>50.23</v>
      </c>
      <c r="H686" s="58">
        <f t="shared" si="730"/>
        <v>50.23</v>
      </c>
      <c r="I686" s="58">
        <f t="shared" si="730"/>
        <v>7403.23</v>
      </c>
      <c r="J686" s="58">
        <f t="shared" si="730"/>
        <v>2106.16</v>
      </c>
      <c r="K686" s="58">
        <f t="shared" si="730"/>
        <v>2156.39</v>
      </c>
      <c r="L686" s="58">
        <f t="shared" si="730"/>
        <v>2106.16</v>
      </c>
      <c r="M686" s="58">
        <f t="shared" si="730"/>
        <v>2156.39</v>
      </c>
      <c r="N686" s="58">
        <f t="shared" si="730"/>
        <v>2106.16</v>
      </c>
      <c r="O686" s="58">
        <f t="shared" si="730"/>
        <v>2156.39</v>
      </c>
      <c r="P686" s="58">
        <f t="shared" si="730"/>
        <v>30559.37</v>
      </c>
      <c r="Q686" s="106"/>
      <c r="R686" s="106"/>
      <c r="S686" s="106"/>
      <c r="T686" s="106"/>
      <c r="U686" s="106"/>
      <c r="V686" s="106"/>
      <c r="W686" s="106"/>
      <c r="X686" s="106"/>
      <c r="Y686" s="106"/>
      <c r="Z686" s="106"/>
      <c r="AA686" s="106"/>
      <c r="AB686" s="106"/>
      <c r="AC686" s="106"/>
      <c r="AD686" s="106"/>
      <c r="AE686" s="106"/>
      <c r="AF686" s="106"/>
      <c r="AG686" s="106"/>
      <c r="AH686" s="106"/>
      <c r="AI686" s="106"/>
      <c r="AJ686" s="106"/>
      <c r="AK686" s="106"/>
      <c r="AL686" s="106"/>
      <c r="AM686" s="106"/>
      <c r="AN686" s="106"/>
      <c r="AO686" s="106"/>
      <c r="AP686" s="106"/>
      <c r="AQ686" s="106"/>
      <c r="AR686" s="106"/>
      <c r="AS686" s="106"/>
      <c r="AT686" s="106"/>
      <c r="AU686" s="106"/>
      <c r="AV686" s="106"/>
      <c r="AW686" s="106"/>
      <c r="AX686" s="106"/>
      <c r="AY686" s="106"/>
      <c r="AZ686" s="106"/>
      <c r="BA686" s="106"/>
      <c r="BB686" s="106"/>
      <c r="BC686" s="106"/>
      <c r="BD686" s="106"/>
      <c r="BE686" s="106"/>
      <c r="BF686" s="106"/>
      <c r="BG686" s="106"/>
      <c r="BH686" s="106"/>
      <c r="BI686" s="106"/>
      <c r="BJ686" s="106"/>
      <c r="BK686" s="106"/>
      <c r="BL686" s="106"/>
      <c r="BM686" s="106"/>
      <c r="BN686" s="106"/>
      <c r="BO686" s="106"/>
      <c r="BP686" s="106"/>
      <c r="BQ686" s="106"/>
      <c r="BR686" s="106"/>
      <c r="BS686" s="106"/>
      <c r="BT686" s="106"/>
      <c r="BU686" s="106"/>
      <c r="BV686" s="106"/>
      <c r="BW686" s="106"/>
      <c r="BX686" s="106"/>
      <c r="BY686" s="106"/>
      <c r="BZ686" s="106"/>
      <c r="CA686" s="106"/>
      <c r="CB686" s="106"/>
      <c r="CC686" s="106"/>
      <c r="CD686" s="106"/>
      <c r="CE686" s="106"/>
      <c r="CF686" s="106"/>
      <c r="CG686" s="106"/>
      <c r="CH686" s="106"/>
      <c r="CI686" s="106"/>
      <c r="CJ686" s="106"/>
      <c r="CK686" s="106"/>
      <c r="CL686" s="106"/>
      <c r="CM686" s="106"/>
      <c r="CN686" s="106"/>
      <c r="CO686" s="106"/>
      <c r="CP686" s="106"/>
      <c r="CQ686" s="106"/>
      <c r="CR686" s="106"/>
      <c r="CS686" s="106"/>
      <c r="CT686" s="106"/>
      <c r="CU686" s="106"/>
      <c r="CV686" s="106"/>
      <c r="CW686" s="106"/>
      <c r="CX686" s="106"/>
      <c r="CY686" s="106"/>
      <c r="CZ686" s="106"/>
      <c r="DA686" s="106"/>
      <c r="DB686" s="106"/>
      <c r="DC686" s="106"/>
      <c r="DD686" s="106"/>
      <c r="DE686" s="106"/>
      <c r="DF686" s="106"/>
      <c r="DG686" s="106"/>
      <c r="DH686" s="106"/>
      <c r="DI686" s="106"/>
      <c r="DJ686" s="106"/>
      <c r="DK686" s="106"/>
      <c r="DL686" s="106"/>
      <c r="DM686" s="106"/>
      <c r="DN686" s="106"/>
      <c r="DO686" s="106"/>
      <c r="DP686" s="106"/>
      <c r="DQ686" s="106"/>
      <c r="DR686" s="106"/>
      <c r="DS686" s="106"/>
      <c r="DT686" s="106"/>
      <c r="DU686" s="106"/>
      <c r="DV686" s="106"/>
      <c r="DW686" s="106"/>
      <c r="DX686" s="106"/>
      <c r="DY686" s="106"/>
      <c r="DZ686" s="106"/>
      <c r="EA686" s="106"/>
      <c r="EB686" s="106"/>
      <c r="EC686" s="106"/>
      <c r="ED686" s="106"/>
      <c r="EE686" s="106"/>
      <c r="EF686" s="106"/>
      <c r="EG686" s="106"/>
      <c r="EH686" s="106"/>
      <c r="EI686" s="106"/>
      <c r="EJ686" s="106"/>
      <c r="EK686" s="106"/>
      <c r="EL686" s="106"/>
      <c r="EM686" s="106"/>
      <c r="EN686" s="106"/>
      <c r="EO686" s="106"/>
      <c r="EP686" s="106"/>
      <c r="EQ686" s="106"/>
      <c r="ER686" s="106"/>
      <c r="ES686" s="106"/>
      <c r="ET686" s="106"/>
      <c r="EU686" s="106"/>
      <c r="EV686" s="106"/>
      <c r="EW686" s="106"/>
      <c r="EX686" s="106"/>
      <c r="EY686" s="106"/>
      <c r="EZ686" s="106"/>
      <c r="FA686" s="106"/>
      <c r="FB686" s="106"/>
      <c r="FC686" s="106"/>
      <c r="FD686" s="106"/>
      <c r="FE686" s="106"/>
      <c r="FF686" s="106"/>
      <c r="FG686" s="106"/>
      <c r="FH686" s="106"/>
      <c r="FI686" s="106"/>
      <c r="FJ686" s="106"/>
      <c r="FK686" s="106"/>
      <c r="FL686" s="106"/>
      <c r="FM686" s="106"/>
      <c r="FN686" s="106"/>
      <c r="FO686" s="106"/>
      <c r="FP686" s="106"/>
      <c r="FQ686" s="106"/>
      <c r="FR686" s="106"/>
      <c r="FS686" s="106"/>
      <c r="FT686" s="106"/>
      <c r="FU686" s="106"/>
      <c r="FV686" s="106"/>
      <c r="FW686" s="106"/>
      <c r="FX686" s="106"/>
      <c r="FY686" s="106"/>
      <c r="FZ686" s="106"/>
      <c r="GA686" s="106"/>
      <c r="GB686" s="106"/>
      <c r="GC686" s="106"/>
      <c r="GD686" s="106"/>
      <c r="GE686" s="106"/>
      <c r="GF686" s="106"/>
      <c r="GG686" s="106"/>
      <c r="GH686" s="106"/>
      <c r="GI686" s="106"/>
      <c r="GJ686" s="106"/>
      <c r="GK686" s="106"/>
      <c r="GL686" s="106"/>
      <c r="GM686" s="106"/>
      <c r="GN686" s="106"/>
      <c r="GO686" s="106"/>
      <c r="GP686" s="106"/>
      <c r="GQ686" s="106"/>
      <c r="GR686" s="106"/>
      <c r="GS686" s="106"/>
      <c r="GT686" s="106"/>
      <c r="GU686" s="106"/>
      <c r="GV686" s="106"/>
      <c r="GW686" s="106"/>
      <c r="GX686" s="106"/>
      <c r="GY686" s="106"/>
      <c r="GZ686" s="106"/>
      <c r="HA686" s="106"/>
      <c r="HB686" s="106"/>
      <c r="HC686" s="106"/>
      <c r="HD686" s="106"/>
      <c r="HE686" s="106"/>
      <c r="HF686" s="106"/>
      <c r="HG686" s="106"/>
      <c r="HH686" s="106"/>
      <c r="HI686" s="106"/>
      <c r="HJ686" s="106"/>
      <c r="HK686" s="106"/>
      <c r="HL686" s="106"/>
      <c r="HM686" s="106"/>
      <c r="HN686" s="106"/>
      <c r="HO686" s="106"/>
      <c r="HP686" s="106"/>
      <c r="HQ686" s="106"/>
      <c r="HR686" s="106"/>
    </row>
    <row r="687" spans="1:243" s="107" customFormat="1" ht="12" customHeight="1">
      <c r="A687" s="99" t="s">
        <v>3102</v>
      </c>
      <c r="B687" s="116" t="s">
        <v>3101</v>
      </c>
      <c r="C687" s="136"/>
      <c r="D687" s="58">
        <f>D688+D690+D692+D694</f>
        <v>10034.91</v>
      </c>
      <c r="E687" s="58">
        <f>E688+E690+E692+E694</f>
        <v>116.56</v>
      </c>
      <c r="F687" s="58">
        <f>F688+F690+F692+F694</f>
        <v>116.56</v>
      </c>
      <c r="G687" s="58">
        <f>G688+G690+G692+G694</f>
        <v>50.23</v>
      </c>
      <c r="H687" s="58">
        <f>H688+H690+H692+H694</f>
        <v>50.23</v>
      </c>
      <c r="I687" s="58">
        <f t="shared" ref="I687:P687" si="732">I688+I690+I692+I694</f>
        <v>7403.23</v>
      </c>
      <c r="J687" s="58">
        <f t="shared" si="732"/>
        <v>2106.16</v>
      </c>
      <c r="K687" s="58">
        <f t="shared" si="732"/>
        <v>2156.39</v>
      </c>
      <c r="L687" s="58">
        <f t="shared" si="732"/>
        <v>2106.16</v>
      </c>
      <c r="M687" s="58">
        <f t="shared" si="732"/>
        <v>2156.39</v>
      </c>
      <c r="N687" s="58">
        <f t="shared" si="732"/>
        <v>2106.16</v>
      </c>
      <c r="O687" s="58">
        <f t="shared" si="732"/>
        <v>2156.39</v>
      </c>
      <c r="P687" s="58">
        <f t="shared" si="732"/>
        <v>30559.37</v>
      </c>
      <c r="HS687" s="106"/>
      <c r="HT687" s="106"/>
      <c r="HU687" s="106"/>
      <c r="HV687" s="106"/>
      <c r="HW687" s="106"/>
      <c r="HX687" s="106"/>
      <c r="HY687" s="106"/>
      <c r="HZ687" s="106"/>
      <c r="IA687" s="106"/>
      <c r="IB687" s="106"/>
      <c r="IC687" s="106"/>
      <c r="ID687" s="106"/>
      <c r="IE687" s="106"/>
      <c r="IF687" s="106"/>
      <c r="IG687" s="106"/>
      <c r="IH687" s="106"/>
      <c r="II687" s="106"/>
    </row>
    <row r="688" spans="1:243" s="107" customFormat="1" ht="20.25" customHeight="1">
      <c r="A688" s="99" t="s">
        <v>3103</v>
      </c>
      <c r="B688" s="116" t="s">
        <v>3104</v>
      </c>
      <c r="C688" s="136"/>
      <c r="D688" s="58">
        <f>D689</f>
        <v>9918.35</v>
      </c>
      <c r="E688" s="58">
        <f>E689</f>
        <v>0</v>
      </c>
      <c r="F688" s="58">
        <f>F689</f>
        <v>0</v>
      </c>
      <c r="G688" s="58">
        <f>G689</f>
        <v>0</v>
      </c>
      <c r="H688" s="58">
        <f>H689</f>
        <v>0</v>
      </c>
      <c r="I688" s="58">
        <f t="shared" ref="I688:P688" si="733">I689</f>
        <v>7353</v>
      </c>
      <c r="J688" s="58">
        <f t="shared" si="733"/>
        <v>2106.16</v>
      </c>
      <c r="K688" s="58">
        <f t="shared" si="733"/>
        <v>2106.16</v>
      </c>
      <c r="L688" s="58">
        <f t="shared" si="733"/>
        <v>2106.16</v>
      </c>
      <c r="M688" s="58">
        <f t="shared" si="733"/>
        <v>2106.16</v>
      </c>
      <c r="N688" s="58">
        <f t="shared" si="733"/>
        <v>2106.16</v>
      </c>
      <c r="O688" s="58">
        <f t="shared" si="733"/>
        <v>2106.16</v>
      </c>
      <c r="P688" s="58">
        <f t="shared" si="733"/>
        <v>29908.309999999998</v>
      </c>
      <c r="HS688" s="106"/>
      <c r="HT688" s="106"/>
      <c r="HU688" s="106"/>
      <c r="HV688" s="106"/>
      <c r="HW688" s="106"/>
      <c r="HX688" s="106"/>
      <c r="HY688" s="106"/>
      <c r="HZ688" s="106"/>
      <c r="IA688" s="106"/>
      <c r="IB688" s="106"/>
      <c r="IC688" s="106"/>
      <c r="ID688" s="106"/>
      <c r="IE688" s="106"/>
      <c r="IF688" s="106"/>
      <c r="IG688" s="106"/>
      <c r="IH688" s="106"/>
      <c r="II688" s="106"/>
    </row>
    <row r="689" spans="1:243" s="140" customFormat="1" ht="20.25" customHeight="1">
      <c r="A689" s="99" t="s">
        <v>3105</v>
      </c>
      <c r="B689" s="117" t="s">
        <v>1395</v>
      </c>
      <c r="C689" s="136" t="s">
        <v>545</v>
      </c>
      <c r="D689" s="58">
        <v>9918.35</v>
      </c>
      <c r="E689" s="58">
        <v>0</v>
      </c>
      <c r="F689" s="58">
        <v>0</v>
      </c>
      <c r="G689" s="58">
        <v>0</v>
      </c>
      <c r="H689" s="58">
        <v>0</v>
      </c>
      <c r="I689" s="58">
        <v>7353</v>
      </c>
      <c r="J689" s="58">
        <v>2106.16</v>
      </c>
      <c r="K689" s="58">
        <f>J689</f>
        <v>2106.16</v>
      </c>
      <c r="L689" s="58">
        <f t="shared" ref="L689:O689" si="734">K689</f>
        <v>2106.16</v>
      </c>
      <c r="M689" s="58">
        <f t="shared" si="734"/>
        <v>2106.16</v>
      </c>
      <c r="N689" s="58">
        <f t="shared" si="734"/>
        <v>2106.16</v>
      </c>
      <c r="O689" s="58">
        <f t="shared" si="734"/>
        <v>2106.16</v>
      </c>
      <c r="P689" s="60">
        <f t="shared" ref="P689:P695" si="735">SUM(D689:O689)</f>
        <v>29908.309999999998</v>
      </c>
      <c r="HS689" s="138"/>
      <c r="HT689" s="138"/>
      <c r="HU689" s="138"/>
      <c r="HV689" s="138"/>
      <c r="HW689" s="138"/>
      <c r="HX689" s="138"/>
      <c r="HY689" s="138"/>
      <c r="HZ689" s="138"/>
      <c r="IA689" s="138"/>
      <c r="IB689" s="138"/>
      <c r="IC689" s="138"/>
      <c r="ID689" s="138"/>
      <c r="IE689" s="138"/>
      <c r="IF689" s="138"/>
      <c r="IG689" s="138"/>
      <c r="IH689" s="138"/>
      <c r="II689" s="138"/>
    </row>
    <row r="690" spans="1:243" s="107" customFormat="1" ht="20.25" customHeight="1">
      <c r="A690" s="99" t="s">
        <v>3106</v>
      </c>
      <c r="B690" s="116" t="s">
        <v>3107</v>
      </c>
      <c r="C690" s="136"/>
      <c r="D690" s="58">
        <f t="shared" ref="D690:P690" si="736">D691</f>
        <v>0</v>
      </c>
      <c r="E690" s="58">
        <f t="shared" si="736"/>
        <v>0</v>
      </c>
      <c r="F690" s="58">
        <f t="shared" si="736"/>
        <v>0</v>
      </c>
      <c r="G690" s="58">
        <f t="shared" si="736"/>
        <v>0</v>
      </c>
      <c r="H690" s="58">
        <f t="shared" si="736"/>
        <v>0</v>
      </c>
      <c r="I690" s="58">
        <f t="shared" si="736"/>
        <v>0</v>
      </c>
      <c r="J690" s="58">
        <f t="shared" si="736"/>
        <v>0</v>
      </c>
      <c r="K690" s="58">
        <f t="shared" si="736"/>
        <v>0</v>
      </c>
      <c r="L690" s="58">
        <f t="shared" si="736"/>
        <v>0</v>
      </c>
      <c r="M690" s="58">
        <f t="shared" si="736"/>
        <v>0</v>
      </c>
      <c r="N690" s="58">
        <f t="shared" si="736"/>
        <v>0</v>
      </c>
      <c r="O690" s="58">
        <f t="shared" si="736"/>
        <v>0</v>
      </c>
      <c r="P690" s="58">
        <f t="shared" si="736"/>
        <v>0</v>
      </c>
      <c r="HS690" s="106"/>
      <c r="HT690" s="106"/>
      <c r="HU690" s="106"/>
      <c r="HV690" s="106"/>
      <c r="HW690" s="106"/>
      <c r="HX690" s="106"/>
      <c r="HY690" s="106"/>
      <c r="HZ690" s="106"/>
      <c r="IA690" s="106"/>
      <c r="IB690" s="106"/>
      <c r="IC690" s="106"/>
      <c r="ID690" s="106"/>
      <c r="IE690" s="106"/>
      <c r="IF690" s="106"/>
      <c r="IG690" s="106"/>
      <c r="IH690" s="106"/>
      <c r="II690" s="106"/>
    </row>
    <row r="691" spans="1:243" s="107" customFormat="1" ht="20.25" customHeight="1">
      <c r="A691" s="99" t="s">
        <v>3108</v>
      </c>
      <c r="B691" s="117" t="s">
        <v>1395</v>
      </c>
      <c r="C691" s="136" t="s">
        <v>545</v>
      </c>
      <c r="D691" s="58">
        <v>0</v>
      </c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60">
        <f t="shared" si="735"/>
        <v>0</v>
      </c>
      <c r="HS691" s="106"/>
      <c r="HT691" s="106"/>
      <c r="HU691" s="106"/>
      <c r="HV691" s="106"/>
      <c r="HW691" s="106"/>
      <c r="HX691" s="106"/>
      <c r="HY691" s="106"/>
      <c r="HZ691" s="106"/>
      <c r="IA691" s="106"/>
      <c r="IB691" s="106"/>
      <c r="IC691" s="106"/>
      <c r="ID691" s="106"/>
      <c r="IE691" s="106"/>
      <c r="IF691" s="106"/>
      <c r="IG691" s="106"/>
      <c r="IH691" s="106"/>
      <c r="II691" s="106"/>
    </row>
    <row r="692" spans="1:243" s="107" customFormat="1" ht="20.25" customHeight="1">
      <c r="A692" s="99" t="s">
        <v>3109</v>
      </c>
      <c r="B692" s="116" t="s">
        <v>3110</v>
      </c>
      <c r="C692" s="136"/>
      <c r="D692" s="58">
        <f>D693</f>
        <v>116.56</v>
      </c>
      <c r="E692" s="58">
        <f>E693</f>
        <v>116.56</v>
      </c>
      <c r="F692" s="58">
        <f>F693</f>
        <v>116.56</v>
      </c>
      <c r="G692" s="58">
        <f>G693</f>
        <v>50.23</v>
      </c>
      <c r="H692" s="58">
        <f>H693</f>
        <v>50.23</v>
      </c>
      <c r="I692" s="58">
        <f t="shared" ref="I692:O692" si="737">I693</f>
        <v>50.23</v>
      </c>
      <c r="J692" s="58">
        <f t="shared" si="737"/>
        <v>0</v>
      </c>
      <c r="K692" s="58">
        <f t="shared" si="737"/>
        <v>50.23</v>
      </c>
      <c r="L692" s="58">
        <f t="shared" si="737"/>
        <v>0</v>
      </c>
      <c r="M692" s="58">
        <f t="shared" si="737"/>
        <v>50.23</v>
      </c>
      <c r="N692" s="58">
        <f t="shared" si="737"/>
        <v>0</v>
      </c>
      <c r="O692" s="58">
        <f t="shared" si="737"/>
        <v>50.23</v>
      </c>
      <c r="P692" s="58">
        <f t="shared" ref="P692" si="738">P693</f>
        <v>651.06000000000006</v>
      </c>
      <c r="HS692" s="106"/>
      <c r="HT692" s="106"/>
      <c r="HU692" s="106"/>
      <c r="HV692" s="106"/>
      <c r="HW692" s="106"/>
      <c r="HX692" s="106"/>
      <c r="HY692" s="106"/>
      <c r="HZ692" s="106"/>
      <c r="IA692" s="106"/>
      <c r="IB692" s="106"/>
      <c r="IC692" s="106"/>
      <c r="ID692" s="106"/>
      <c r="IE692" s="106"/>
      <c r="IF692" s="106"/>
      <c r="IG692" s="106"/>
      <c r="IH692" s="106"/>
      <c r="II692" s="106"/>
    </row>
    <row r="693" spans="1:243" s="107" customFormat="1" ht="20.25" customHeight="1">
      <c r="A693" s="99" t="s">
        <v>3111</v>
      </c>
      <c r="B693" s="117" t="s">
        <v>1395</v>
      </c>
      <c r="C693" s="136" t="s">
        <v>545</v>
      </c>
      <c r="D693" s="58">
        <v>116.56</v>
      </c>
      <c r="E693" s="58">
        <v>116.56</v>
      </c>
      <c r="F693" s="58">
        <v>116.56</v>
      </c>
      <c r="G693" s="58">
        <v>50.23</v>
      </c>
      <c r="H693" s="58">
        <v>50.23</v>
      </c>
      <c r="I693" s="58">
        <v>50.23</v>
      </c>
      <c r="J693" s="58">
        <v>0</v>
      </c>
      <c r="K693" s="58">
        <f>I693</f>
        <v>50.23</v>
      </c>
      <c r="L693" s="58">
        <f t="shared" ref="L693:O693" si="739">J693</f>
        <v>0</v>
      </c>
      <c r="M693" s="58">
        <f t="shared" si="739"/>
        <v>50.23</v>
      </c>
      <c r="N693" s="58">
        <f t="shared" si="739"/>
        <v>0</v>
      </c>
      <c r="O693" s="58">
        <f t="shared" si="739"/>
        <v>50.23</v>
      </c>
      <c r="P693" s="60">
        <f t="shared" si="735"/>
        <v>651.06000000000006</v>
      </c>
      <c r="HS693" s="106"/>
      <c r="HT693" s="106"/>
      <c r="HU693" s="106"/>
      <c r="HV693" s="106"/>
      <c r="HW693" s="106"/>
      <c r="HX693" s="106"/>
      <c r="HY693" s="106"/>
      <c r="HZ693" s="106"/>
      <c r="IA693" s="106"/>
      <c r="IB693" s="106"/>
      <c r="IC693" s="106"/>
      <c r="ID693" s="106"/>
      <c r="IE693" s="106"/>
      <c r="IF693" s="106"/>
      <c r="IG693" s="106"/>
      <c r="IH693" s="106"/>
      <c r="II693" s="106"/>
    </row>
    <row r="694" spans="1:243" s="107" customFormat="1" ht="20.25" customHeight="1">
      <c r="A694" s="99" t="s">
        <v>3112</v>
      </c>
      <c r="B694" s="116" t="s">
        <v>3113</v>
      </c>
      <c r="C694" s="136"/>
      <c r="D694" s="58">
        <f t="shared" ref="D694:J694" si="740">D695</f>
        <v>0</v>
      </c>
      <c r="E694" s="58">
        <f t="shared" si="740"/>
        <v>0</v>
      </c>
      <c r="F694" s="58">
        <f t="shared" si="740"/>
        <v>0</v>
      </c>
      <c r="G694" s="58">
        <f t="shared" si="740"/>
        <v>0</v>
      </c>
      <c r="H694" s="58">
        <f t="shared" si="740"/>
        <v>0</v>
      </c>
      <c r="I694" s="58">
        <f t="shared" si="740"/>
        <v>0</v>
      </c>
      <c r="J694" s="58">
        <f t="shared" si="740"/>
        <v>0</v>
      </c>
      <c r="K694" s="58"/>
      <c r="L694" s="58"/>
      <c r="M694" s="58"/>
      <c r="N694" s="58"/>
      <c r="O694" s="58"/>
      <c r="P694" s="58">
        <f t="shared" ref="P694" si="741">P695</f>
        <v>0</v>
      </c>
      <c r="HS694" s="106"/>
      <c r="HT694" s="106"/>
      <c r="HU694" s="106"/>
      <c r="HV694" s="106"/>
      <c r="HW694" s="106"/>
      <c r="HX694" s="106"/>
      <c r="HY694" s="106"/>
      <c r="HZ694" s="106"/>
      <c r="IA694" s="106"/>
      <c r="IB694" s="106"/>
      <c r="IC694" s="106"/>
      <c r="ID694" s="106"/>
      <c r="IE694" s="106"/>
      <c r="IF694" s="106"/>
      <c r="IG694" s="106"/>
      <c r="IH694" s="106"/>
      <c r="II694" s="106"/>
    </row>
    <row r="695" spans="1:243" s="107" customFormat="1" ht="21.75" customHeight="1">
      <c r="A695" s="99" t="s">
        <v>3114</v>
      </c>
      <c r="B695" s="117" t="s">
        <v>1395</v>
      </c>
      <c r="C695" s="136" t="s">
        <v>545</v>
      </c>
      <c r="D695" s="58">
        <v>0</v>
      </c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60">
        <f t="shared" si="735"/>
        <v>0</v>
      </c>
      <c r="HS695" s="106"/>
      <c r="HT695" s="106"/>
      <c r="HU695" s="106"/>
      <c r="HV695" s="106"/>
      <c r="HW695" s="106"/>
      <c r="HX695" s="106"/>
      <c r="HY695" s="106"/>
      <c r="HZ695" s="106"/>
      <c r="IA695" s="106"/>
      <c r="IB695" s="106"/>
      <c r="IC695" s="106"/>
      <c r="ID695" s="106"/>
      <c r="IE695" s="106"/>
      <c r="IF695" s="106"/>
      <c r="IG695" s="106"/>
      <c r="IH695" s="106"/>
      <c r="II695" s="106"/>
    </row>
    <row r="696" spans="1:243" ht="13.5" customHeight="1">
      <c r="A696" s="125" t="s">
        <v>3115</v>
      </c>
      <c r="B696" s="126" t="s">
        <v>3116</v>
      </c>
      <c r="C696" s="131"/>
      <c r="D696" s="128">
        <f t="shared" ref="D696:J696" si="742">D697+D725</f>
        <v>4657680</v>
      </c>
      <c r="E696" s="128">
        <f t="shared" si="742"/>
        <v>4500000</v>
      </c>
      <c r="F696" s="128">
        <f t="shared" si="742"/>
        <v>4849937</v>
      </c>
      <c r="G696" s="128">
        <f t="shared" si="742"/>
        <v>4598620</v>
      </c>
      <c r="H696" s="128">
        <f t="shared" si="742"/>
        <v>247718.84</v>
      </c>
      <c r="I696" s="128">
        <f t="shared" si="742"/>
        <v>527603.13</v>
      </c>
      <c r="J696" s="128">
        <f t="shared" si="742"/>
        <v>562983.19999999995</v>
      </c>
      <c r="K696" s="128">
        <f t="shared" ref="K696:P696" si="743">K697+K725</f>
        <v>1133345.6600000001</v>
      </c>
      <c r="L696" s="128">
        <f t="shared" si="743"/>
        <v>1133345.6600000001</v>
      </c>
      <c r="M696" s="128">
        <f t="shared" si="743"/>
        <v>1133345.6600000001</v>
      </c>
      <c r="N696" s="128">
        <f t="shared" si="743"/>
        <v>1133345.6600000001</v>
      </c>
      <c r="O696" s="128">
        <f t="shared" si="743"/>
        <v>1133345.6600000001</v>
      </c>
      <c r="P696" s="128">
        <f t="shared" si="743"/>
        <v>19944542.170000002</v>
      </c>
      <c r="Q696" s="106"/>
      <c r="R696" s="106"/>
      <c r="S696" s="106"/>
      <c r="T696" s="106"/>
      <c r="U696" s="106"/>
      <c r="V696" s="106"/>
      <c r="W696" s="106"/>
      <c r="X696" s="106"/>
      <c r="Y696" s="106"/>
      <c r="Z696" s="106"/>
      <c r="AA696" s="106"/>
      <c r="AB696" s="106"/>
      <c r="AC696" s="106"/>
      <c r="AD696" s="106"/>
      <c r="AE696" s="106"/>
      <c r="AF696" s="106"/>
      <c r="AG696" s="106"/>
      <c r="AH696" s="106"/>
      <c r="AI696" s="106"/>
      <c r="AJ696" s="106"/>
      <c r="AK696" s="106"/>
      <c r="AL696" s="106"/>
      <c r="AM696" s="106"/>
      <c r="AN696" s="106"/>
      <c r="AO696" s="106"/>
      <c r="AP696" s="106"/>
      <c r="AQ696" s="106"/>
      <c r="AR696" s="106"/>
      <c r="AS696" s="106"/>
      <c r="AT696" s="106"/>
      <c r="AU696" s="106"/>
      <c r="AV696" s="106"/>
      <c r="AW696" s="106"/>
      <c r="AX696" s="106"/>
      <c r="AY696" s="106"/>
      <c r="AZ696" s="106"/>
      <c r="BA696" s="106"/>
      <c r="BB696" s="106"/>
      <c r="BC696" s="106"/>
      <c r="BD696" s="106"/>
      <c r="BE696" s="106"/>
      <c r="BF696" s="106"/>
      <c r="BG696" s="106"/>
      <c r="BH696" s="106"/>
      <c r="BI696" s="106"/>
      <c r="BJ696" s="106"/>
      <c r="BK696" s="106"/>
      <c r="BL696" s="106"/>
      <c r="BM696" s="106"/>
      <c r="BN696" s="106"/>
      <c r="BO696" s="106"/>
      <c r="BP696" s="106"/>
      <c r="BQ696" s="106"/>
      <c r="BR696" s="106"/>
      <c r="BS696" s="106"/>
      <c r="BT696" s="106"/>
      <c r="BU696" s="106"/>
      <c r="BV696" s="106"/>
      <c r="BW696" s="106"/>
      <c r="BX696" s="106"/>
      <c r="BY696" s="106"/>
      <c r="BZ696" s="106"/>
      <c r="CA696" s="106"/>
      <c r="CB696" s="106"/>
      <c r="CC696" s="106"/>
      <c r="CD696" s="106"/>
      <c r="CE696" s="106"/>
      <c r="CF696" s="106"/>
      <c r="CG696" s="106"/>
      <c r="CH696" s="106"/>
      <c r="CI696" s="106"/>
      <c r="CJ696" s="106"/>
      <c r="CK696" s="106"/>
      <c r="CL696" s="106"/>
      <c r="CM696" s="106"/>
      <c r="CN696" s="106"/>
      <c r="CO696" s="106"/>
      <c r="CP696" s="106"/>
      <c r="CQ696" s="106"/>
      <c r="CR696" s="106"/>
      <c r="CS696" s="106"/>
      <c r="CT696" s="106"/>
      <c r="CU696" s="106"/>
      <c r="CV696" s="106"/>
      <c r="CW696" s="106"/>
      <c r="CX696" s="106"/>
      <c r="CY696" s="106"/>
      <c r="CZ696" s="106"/>
      <c r="DA696" s="106"/>
      <c r="DB696" s="106"/>
      <c r="DC696" s="106"/>
      <c r="DD696" s="106"/>
      <c r="DE696" s="106"/>
      <c r="DF696" s="106"/>
      <c r="DG696" s="106"/>
      <c r="DH696" s="106"/>
      <c r="DI696" s="106"/>
      <c r="DJ696" s="106"/>
      <c r="DK696" s="106"/>
      <c r="DL696" s="106"/>
      <c r="DM696" s="106"/>
      <c r="DN696" s="106"/>
      <c r="DO696" s="106"/>
      <c r="DP696" s="106"/>
      <c r="DQ696" s="106"/>
      <c r="DR696" s="106"/>
      <c r="DS696" s="106"/>
      <c r="DT696" s="106"/>
      <c r="DU696" s="106"/>
      <c r="DV696" s="106"/>
      <c r="DW696" s="106"/>
      <c r="DX696" s="106"/>
      <c r="DY696" s="106"/>
      <c r="DZ696" s="106"/>
      <c r="EA696" s="106"/>
      <c r="EB696" s="106"/>
      <c r="EC696" s="106"/>
      <c r="ED696" s="106"/>
      <c r="EE696" s="106"/>
      <c r="EF696" s="106"/>
      <c r="EG696" s="106"/>
      <c r="EH696" s="106"/>
      <c r="EI696" s="106"/>
      <c r="EJ696" s="106"/>
      <c r="EK696" s="106"/>
      <c r="EL696" s="106"/>
      <c r="EM696" s="106"/>
      <c r="EN696" s="106"/>
      <c r="EO696" s="106"/>
      <c r="EP696" s="106"/>
      <c r="EQ696" s="106"/>
      <c r="ER696" s="106"/>
      <c r="ES696" s="106"/>
      <c r="ET696" s="106"/>
      <c r="EU696" s="106"/>
      <c r="EV696" s="106"/>
      <c r="EW696" s="106"/>
      <c r="EX696" s="106"/>
      <c r="EY696" s="106"/>
      <c r="EZ696" s="106"/>
      <c r="FA696" s="106"/>
      <c r="FB696" s="106"/>
      <c r="FC696" s="106"/>
      <c r="FD696" s="106"/>
      <c r="FE696" s="106"/>
      <c r="FF696" s="106"/>
      <c r="FG696" s="106"/>
      <c r="FH696" s="106"/>
      <c r="FI696" s="106"/>
      <c r="FJ696" s="106"/>
      <c r="FK696" s="106"/>
      <c r="FL696" s="106"/>
      <c r="FM696" s="106"/>
      <c r="FN696" s="106"/>
      <c r="FO696" s="106"/>
      <c r="FP696" s="106"/>
      <c r="FQ696" s="106"/>
      <c r="FR696" s="106"/>
      <c r="FS696" s="106"/>
      <c r="FT696" s="106"/>
      <c r="FU696" s="106"/>
      <c r="FV696" s="106"/>
      <c r="FW696" s="106"/>
      <c r="FX696" s="106"/>
      <c r="FY696" s="106"/>
      <c r="FZ696" s="106"/>
      <c r="GA696" s="106"/>
      <c r="GB696" s="106"/>
      <c r="GC696" s="106"/>
      <c r="GD696" s="106"/>
      <c r="GE696" s="106"/>
      <c r="GF696" s="106"/>
      <c r="GG696" s="106"/>
      <c r="GH696" s="106"/>
      <c r="GI696" s="106"/>
      <c r="GJ696" s="106"/>
      <c r="GK696" s="106"/>
      <c r="GL696" s="106"/>
      <c r="GM696" s="106"/>
      <c r="GN696" s="106"/>
      <c r="GO696" s="106"/>
      <c r="GP696" s="106"/>
      <c r="GQ696" s="106"/>
      <c r="GR696" s="106"/>
      <c r="GS696" s="106"/>
      <c r="GT696" s="106"/>
      <c r="GU696" s="106"/>
      <c r="GV696" s="106"/>
      <c r="GW696" s="106"/>
      <c r="GX696" s="106"/>
      <c r="GY696" s="106"/>
      <c r="GZ696" s="106"/>
      <c r="HA696" s="106"/>
      <c r="HB696" s="106"/>
      <c r="HC696" s="106"/>
      <c r="HD696" s="106"/>
      <c r="HE696" s="106"/>
      <c r="HF696" s="106"/>
      <c r="HG696" s="106"/>
      <c r="HH696" s="106"/>
      <c r="HI696" s="106"/>
      <c r="HJ696" s="106"/>
      <c r="HK696" s="106"/>
      <c r="HL696" s="106"/>
      <c r="HM696" s="106"/>
      <c r="HN696" s="106"/>
      <c r="HO696" s="106"/>
      <c r="HP696" s="106"/>
      <c r="HQ696" s="106"/>
      <c r="HR696" s="106"/>
    </row>
    <row r="697" spans="1:243" ht="13.5" customHeight="1">
      <c r="A697" s="99" t="s">
        <v>3117</v>
      </c>
      <c r="B697" s="116" t="s">
        <v>2559</v>
      </c>
      <c r="C697" s="136"/>
      <c r="D697" s="58">
        <f>D698</f>
        <v>157680</v>
      </c>
      <c r="E697" s="58">
        <f t="shared" ref="E697:J697" si="744">E698</f>
        <v>0</v>
      </c>
      <c r="F697" s="58">
        <f t="shared" si="744"/>
        <v>349937</v>
      </c>
      <c r="G697" s="58">
        <f t="shared" si="744"/>
        <v>98620</v>
      </c>
      <c r="H697" s="58">
        <f t="shared" si="744"/>
        <v>0</v>
      </c>
      <c r="I697" s="58">
        <f t="shared" si="744"/>
        <v>429712.32</v>
      </c>
      <c r="J697" s="58">
        <f t="shared" si="744"/>
        <v>447333.33999999997</v>
      </c>
      <c r="K697" s="58">
        <f t="shared" ref="K697" si="745">K698</f>
        <v>1133345.6600000001</v>
      </c>
      <c r="L697" s="58">
        <f t="shared" ref="L697" si="746">L698</f>
        <v>1133345.6600000001</v>
      </c>
      <c r="M697" s="58">
        <f t="shared" ref="M697" si="747">M698</f>
        <v>1133345.6600000001</v>
      </c>
      <c r="N697" s="58">
        <f t="shared" ref="N697" si="748">N698</f>
        <v>1133345.6600000001</v>
      </c>
      <c r="O697" s="58">
        <f t="shared" ref="O697" si="749">O698</f>
        <v>1133345.6600000001</v>
      </c>
      <c r="P697" s="58">
        <f t="shared" ref="P697" si="750">P698</f>
        <v>1483282.6600000001</v>
      </c>
      <c r="Q697" s="106"/>
      <c r="R697" s="106"/>
      <c r="S697" s="106"/>
      <c r="T697" s="106"/>
      <c r="U697" s="106"/>
      <c r="V697" s="106"/>
      <c r="W697" s="106"/>
      <c r="X697" s="106"/>
      <c r="Y697" s="106"/>
      <c r="Z697" s="106"/>
      <c r="AA697" s="106"/>
      <c r="AB697" s="106"/>
      <c r="AC697" s="106"/>
      <c r="AD697" s="106"/>
      <c r="AE697" s="106"/>
      <c r="AF697" s="106"/>
      <c r="AG697" s="106"/>
      <c r="AH697" s="106"/>
      <c r="AI697" s="106"/>
      <c r="AJ697" s="106"/>
      <c r="AK697" s="106"/>
      <c r="AL697" s="106"/>
      <c r="AM697" s="106"/>
      <c r="AN697" s="106"/>
      <c r="AO697" s="106"/>
      <c r="AP697" s="106"/>
      <c r="AQ697" s="106"/>
      <c r="AR697" s="106"/>
      <c r="AS697" s="106"/>
      <c r="AT697" s="106"/>
      <c r="AU697" s="106"/>
      <c r="AV697" s="106"/>
      <c r="AW697" s="106"/>
      <c r="AX697" s="106"/>
      <c r="AY697" s="106"/>
      <c r="AZ697" s="106"/>
      <c r="BA697" s="106"/>
      <c r="BB697" s="106"/>
      <c r="BC697" s="106"/>
      <c r="BD697" s="106"/>
      <c r="BE697" s="106"/>
      <c r="BF697" s="106"/>
      <c r="BG697" s="106"/>
      <c r="BH697" s="106"/>
      <c r="BI697" s="106"/>
      <c r="BJ697" s="106"/>
      <c r="BK697" s="106"/>
      <c r="BL697" s="106"/>
      <c r="BM697" s="106"/>
      <c r="BN697" s="106"/>
      <c r="BO697" s="106"/>
      <c r="BP697" s="106"/>
      <c r="BQ697" s="106"/>
      <c r="BR697" s="106"/>
      <c r="BS697" s="106"/>
      <c r="BT697" s="106"/>
      <c r="BU697" s="106"/>
      <c r="BV697" s="106"/>
      <c r="BW697" s="106"/>
      <c r="BX697" s="106"/>
      <c r="BY697" s="106"/>
      <c r="BZ697" s="106"/>
      <c r="CA697" s="106"/>
      <c r="CB697" s="106"/>
      <c r="CC697" s="106"/>
      <c r="CD697" s="106"/>
      <c r="CE697" s="106"/>
      <c r="CF697" s="106"/>
      <c r="CG697" s="106"/>
      <c r="CH697" s="106"/>
      <c r="CI697" s="106"/>
      <c r="CJ697" s="106"/>
      <c r="CK697" s="106"/>
      <c r="CL697" s="106"/>
      <c r="CM697" s="106"/>
      <c r="CN697" s="106"/>
      <c r="CO697" s="106"/>
      <c r="CP697" s="106"/>
      <c r="CQ697" s="106"/>
      <c r="CR697" s="106"/>
      <c r="CS697" s="106"/>
      <c r="CT697" s="106"/>
      <c r="CU697" s="106"/>
      <c r="CV697" s="106"/>
      <c r="CW697" s="106"/>
      <c r="CX697" s="106"/>
      <c r="CY697" s="106"/>
      <c r="CZ697" s="106"/>
      <c r="DA697" s="106"/>
      <c r="DB697" s="106"/>
      <c r="DC697" s="106"/>
      <c r="DD697" s="106"/>
      <c r="DE697" s="106"/>
      <c r="DF697" s="106"/>
      <c r="DG697" s="106"/>
      <c r="DH697" s="106"/>
      <c r="DI697" s="106"/>
      <c r="DJ697" s="106"/>
      <c r="DK697" s="106"/>
      <c r="DL697" s="106"/>
      <c r="DM697" s="106"/>
      <c r="DN697" s="106"/>
      <c r="DO697" s="106"/>
      <c r="DP697" s="106"/>
      <c r="DQ697" s="106"/>
      <c r="DR697" s="106"/>
      <c r="DS697" s="106"/>
      <c r="DT697" s="106"/>
      <c r="DU697" s="106"/>
      <c r="DV697" s="106"/>
      <c r="DW697" s="106"/>
      <c r="DX697" s="106"/>
      <c r="DY697" s="106"/>
      <c r="DZ697" s="106"/>
      <c r="EA697" s="106"/>
      <c r="EB697" s="106"/>
      <c r="EC697" s="106"/>
      <c r="ED697" s="106"/>
      <c r="EE697" s="106"/>
      <c r="EF697" s="106"/>
      <c r="EG697" s="106"/>
      <c r="EH697" s="106"/>
      <c r="EI697" s="106"/>
      <c r="EJ697" s="106"/>
      <c r="EK697" s="106"/>
      <c r="EL697" s="106"/>
      <c r="EM697" s="106"/>
      <c r="EN697" s="106"/>
      <c r="EO697" s="106"/>
      <c r="EP697" s="106"/>
      <c r="EQ697" s="106"/>
      <c r="ER697" s="106"/>
      <c r="ES697" s="106"/>
      <c r="ET697" s="106"/>
      <c r="EU697" s="106"/>
      <c r="EV697" s="106"/>
      <c r="EW697" s="106"/>
      <c r="EX697" s="106"/>
      <c r="EY697" s="106"/>
      <c r="EZ697" s="106"/>
      <c r="FA697" s="106"/>
      <c r="FB697" s="106"/>
      <c r="FC697" s="106"/>
      <c r="FD697" s="106"/>
      <c r="FE697" s="106"/>
      <c r="FF697" s="106"/>
      <c r="FG697" s="106"/>
      <c r="FH697" s="106"/>
      <c r="FI697" s="106"/>
      <c r="FJ697" s="106"/>
      <c r="FK697" s="106"/>
      <c r="FL697" s="106"/>
      <c r="FM697" s="106"/>
      <c r="FN697" s="106"/>
      <c r="FO697" s="106"/>
      <c r="FP697" s="106"/>
      <c r="FQ697" s="106"/>
      <c r="FR697" s="106"/>
      <c r="FS697" s="106"/>
      <c r="FT697" s="106"/>
      <c r="FU697" s="106"/>
      <c r="FV697" s="106"/>
      <c r="FW697" s="106"/>
      <c r="FX697" s="106"/>
      <c r="FY697" s="106"/>
      <c r="FZ697" s="106"/>
      <c r="GA697" s="106"/>
      <c r="GB697" s="106"/>
      <c r="GC697" s="106"/>
      <c r="GD697" s="106"/>
      <c r="GE697" s="106"/>
      <c r="GF697" s="106"/>
      <c r="GG697" s="106"/>
      <c r="GH697" s="106"/>
      <c r="GI697" s="106"/>
      <c r="GJ697" s="106"/>
      <c r="GK697" s="106"/>
      <c r="GL697" s="106"/>
      <c r="GM697" s="106"/>
      <c r="GN697" s="106"/>
      <c r="GO697" s="106"/>
      <c r="GP697" s="106"/>
      <c r="GQ697" s="106"/>
      <c r="GR697" s="106"/>
      <c r="GS697" s="106"/>
      <c r="GT697" s="106"/>
      <c r="GU697" s="106"/>
      <c r="GV697" s="106"/>
      <c r="GW697" s="106"/>
      <c r="GX697" s="106"/>
      <c r="GY697" s="106"/>
      <c r="GZ697" s="106"/>
      <c r="HA697" s="106"/>
      <c r="HB697" s="106"/>
      <c r="HC697" s="106"/>
      <c r="HD697" s="106"/>
      <c r="HE697" s="106"/>
      <c r="HF697" s="106"/>
      <c r="HG697" s="106"/>
      <c r="HH697" s="106"/>
      <c r="HI697" s="106"/>
      <c r="HJ697" s="106"/>
      <c r="HK697" s="106"/>
      <c r="HL697" s="106"/>
      <c r="HM697" s="106"/>
      <c r="HN697" s="106"/>
      <c r="HO697" s="106"/>
      <c r="HP697" s="106"/>
      <c r="HQ697" s="106"/>
      <c r="HR697" s="106"/>
    </row>
    <row r="698" spans="1:243" s="107" customFormat="1" ht="13.5" customHeight="1">
      <c r="A698" s="99" t="s">
        <v>3118</v>
      </c>
      <c r="B698" s="116" t="s">
        <v>751</v>
      </c>
      <c r="C698" s="136"/>
      <c r="D698" s="58">
        <f t="shared" ref="D698:J698" si="751">D699+D711+D715+D704</f>
        <v>157680</v>
      </c>
      <c r="E698" s="58">
        <f t="shared" si="751"/>
        <v>0</v>
      </c>
      <c r="F698" s="58">
        <f t="shared" si="751"/>
        <v>349937</v>
      </c>
      <c r="G698" s="58">
        <f t="shared" si="751"/>
        <v>98620</v>
      </c>
      <c r="H698" s="58">
        <f t="shared" si="751"/>
        <v>0</v>
      </c>
      <c r="I698" s="58">
        <f t="shared" si="751"/>
        <v>429712.32</v>
      </c>
      <c r="J698" s="58">
        <f t="shared" si="751"/>
        <v>447333.33999999997</v>
      </c>
      <c r="K698" s="58">
        <f t="shared" ref="K698:P698" si="752">K699+K711+K715+K704</f>
        <v>1133345.6600000001</v>
      </c>
      <c r="L698" s="58">
        <f t="shared" si="752"/>
        <v>1133345.6600000001</v>
      </c>
      <c r="M698" s="58">
        <f t="shared" si="752"/>
        <v>1133345.6600000001</v>
      </c>
      <c r="N698" s="58">
        <f t="shared" si="752"/>
        <v>1133345.6600000001</v>
      </c>
      <c r="O698" s="58">
        <f t="shared" si="752"/>
        <v>1133345.6600000001</v>
      </c>
      <c r="P698" s="58">
        <f t="shared" si="752"/>
        <v>1483282.6600000001</v>
      </c>
      <c r="HS698" s="106"/>
      <c r="HT698" s="106"/>
      <c r="HU698" s="106"/>
      <c r="HV698" s="106"/>
      <c r="HW698" s="106"/>
      <c r="HX698" s="106"/>
      <c r="HY698" s="106"/>
      <c r="HZ698" s="106"/>
      <c r="IA698" s="106"/>
      <c r="IB698" s="106"/>
      <c r="IC698" s="106"/>
      <c r="ID698" s="106"/>
      <c r="IE698" s="106"/>
      <c r="IF698" s="106"/>
      <c r="IG698" s="106"/>
      <c r="IH698" s="106"/>
      <c r="II698" s="106"/>
    </row>
    <row r="699" spans="1:243" s="107" customFormat="1" ht="13.5" customHeight="1">
      <c r="A699" s="99" t="s">
        <v>3119</v>
      </c>
      <c r="B699" s="116" t="s">
        <v>3120</v>
      </c>
      <c r="C699" s="136"/>
      <c r="D699" s="58">
        <f t="shared" ref="D699:D700" si="753">D700</f>
        <v>0</v>
      </c>
      <c r="E699" s="58">
        <f t="shared" ref="E699:E700" si="754">E700</f>
        <v>0</v>
      </c>
      <c r="F699" s="58">
        <f t="shared" ref="F699:P700" si="755">F700</f>
        <v>0</v>
      </c>
      <c r="G699" s="58">
        <f t="shared" si="755"/>
        <v>0</v>
      </c>
      <c r="H699" s="58">
        <f t="shared" si="755"/>
        <v>0</v>
      </c>
      <c r="I699" s="58">
        <f t="shared" si="755"/>
        <v>0</v>
      </c>
      <c r="J699" s="58">
        <f t="shared" si="755"/>
        <v>0</v>
      </c>
      <c r="K699" s="58">
        <f t="shared" si="755"/>
        <v>0</v>
      </c>
      <c r="L699" s="58">
        <f t="shared" si="755"/>
        <v>0</v>
      </c>
      <c r="M699" s="58">
        <f t="shared" si="755"/>
        <v>0</v>
      </c>
      <c r="N699" s="58">
        <f t="shared" si="755"/>
        <v>0</v>
      </c>
      <c r="O699" s="58">
        <f t="shared" si="755"/>
        <v>0</v>
      </c>
      <c r="P699" s="58">
        <f t="shared" si="755"/>
        <v>0</v>
      </c>
      <c r="HS699" s="106"/>
      <c r="HT699" s="106"/>
      <c r="HU699" s="106"/>
      <c r="HV699" s="106"/>
      <c r="HW699" s="106"/>
      <c r="HX699" s="106"/>
      <c r="HY699" s="106"/>
      <c r="HZ699" s="106"/>
      <c r="IA699" s="106"/>
      <c r="IB699" s="106"/>
      <c r="IC699" s="106"/>
      <c r="ID699" s="106"/>
      <c r="IE699" s="106"/>
      <c r="IF699" s="106"/>
      <c r="IG699" s="106"/>
      <c r="IH699" s="106"/>
      <c r="II699" s="106"/>
    </row>
    <row r="700" spans="1:243" s="107" customFormat="1" ht="13.5" customHeight="1">
      <c r="A700" s="99" t="s">
        <v>3121</v>
      </c>
      <c r="B700" s="116" t="s">
        <v>3120</v>
      </c>
      <c r="C700" s="136"/>
      <c r="D700" s="58">
        <f t="shared" si="753"/>
        <v>0</v>
      </c>
      <c r="E700" s="58">
        <f t="shared" si="754"/>
        <v>0</v>
      </c>
      <c r="F700" s="58">
        <f t="shared" si="755"/>
        <v>0</v>
      </c>
      <c r="G700" s="58">
        <f t="shared" si="755"/>
        <v>0</v>
      </c>
      <c r="H700" s="58">
        <f t="shared" si="755"/>
        <v>0</v>
      </c>
      <c r="I700" s="58">
        <f t="shared" si="755"/>
        <v>0</v>
      </c>
      <c r="J700" s="58">
        <f t="shared" si="755"/>
        <v>0</v>
      </c>
      <c r="K700" s="58">
        <f t="shared" si="755"/>
        <v>0</v>
      </c>
      <c r="L700" s="58">
        <f t="shared" si="755"/>
        <v>0</v>
      </c>
      <c r="M700" s="58">
        <f t="shared" si="755"/>
        <v>0</v>
      </c>
      <c r="N700" s="58">
        <f t="shared" si="755"/>
        <v>0</v>
      </c>
      <c r="O700" s="58">
        <f t="shared" si="755"/>
        <v>0</v>
      </c>
      <c r="P700" s="58">
        <f t="shared" si="755"/>
        <v>0</v>
      </c>
      <c r="HS700" s="106"/>
      <c r="HT700" s="106"/>
      <c r="HU700" s="106"/>
      <c r="HV700" s="106"/>
      <c r="HW700" s="106"/>
      <c r="HX700" s="106"/>
      <c r="HY700" s="106"/>
      <c r="HZ700" s="106"/>
      <c r="IA700" s="106"/>
      <c r="IB700" s="106"/>
      <c r="IC700" s="106"/>
      <c r="ID700" s="106"/>
      <c r="IE700" s="106"/>
      <c r="IF700" s="106"/>
      <c r="IG700" s="106"/>
      <c r="IH700" s="106"/>
      <c r="II700" s="106"/>
    </row>
    <row r="701" spans="1:243" s="107" customFormat="1" ht="21" customHeight="1">
      <c r="A701" s="189" t="s">
        <v>3122</v>
      </c>
      <c r="B701" s="116" t="s">
        <v>3123</v>
      </c>
      <c r="C701" s="136"/>
      <c r="D701" s="58">
        <f>D702+D703</f>
        <v>0</v>
      </c>
      <c r="E701" s="58">
        <f t="shared" ref="E701:F701" si="756">E702+E703</f>
        <v>0</v>
      </c>
      <c r="F701" s="58">
        <f t="shared" si="756"/>
        <v>0</v>
      </c>
      <c r="G701" s="58">
        <f t="shared" ref="G701:H701" si="757">G702+G703</f>
        <v>0</v>
      </c>
      <c r="H701" s="58">
        <f t="shared" si="757"/>
        <v>0</v>
      </c>
      <c r="I701" s="58">
        <f t="shared" ref="I701:P701" si="758">I702+I703</f>
        <v>0</v>
      </c>
      <c r="J701" s="58">
        <f t="shared" si="758"/>
        <v>0</v>
      </c>
      <c r="K701" s="58">
        <f t="shared" si="758"/>
        <v>0</v>
      </c>
      <c r="L701" s="58">
        <f t="shared" si="758"/>
        <v>0</v>
      </c>
      <c r="M701" s="58">
        <f t="shared" si="758"/>
        <v>0</v>
      </c>
      <c r="N701" s="58">
        <f t="shared" si="758"/>
        <v>0</v>
      </c>
      <c r="O701" s="58">
        <f t="shared" si="758"/>
        <v>0</v>
      </c>
      <c r="P701" s="58">
        <f t="shared" si="758"/>
        <v>0</v>
      </c>
      <c r="HS701" s="106"/>
      <c r="HT701" s="106"/>
      <c r="HU701" s="106"/>
      <c r="HV701" s="106"/>
      <c r="HW701" s="106"/>
      <c r="HX701" s="106"/>
      <c r="HY701" s="106"/>
      <c r="HZ701" s="106"/>
      <c r="IA701" s="106"/>
      <c r="IB701" s="106"/>
      <c r="IC701" s="106"/>
      <c r="ID701" s="106"/>
      <c r="IE701" s="106"/>
      <c r="IF701" s="106"/>
      <c r="IG701" s="106"/>
      <c r="IH701" s="106"/>
      <c r="II701" s="106"/>
    </row>
    <row r="702" spans="1:243" s="107" customFormat="1" ht="21" customHeight="1">
      <c r="A702" s="97" t="s">
        <v>3124</v>
      </c>
      <c r="B702" s="117" t="s">
        <v>3125</v>
      </c>
      <c r="C702" s="136" t="s">
        <v>385</v>
      </c>
      <c r="D702" s="58">
        <v>0</v>
      </c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60">
        <f t="shared" ref="P702:P703" si="759">SUM(D702:O702)</f>
        <v>0</v>
      </c>
      <c r="HS702" s="106"/>
      <c r="HT702" s="106"/>
      <c r="HU702" s="106"/>
      <c r="HV702" s="106"/>
      <c r="HW702" s="106"/>
      <c r="HX702" s="106"/>
      <c r="HY702" s="106"/>
      <c r="HZ702" s="106"/>
      <c r="IA702" s="106"/>
      <c r="IB702" s="106"/>
      <c r="IC702" s="106"/>
      <c r="ID702" s="106"/>
      <c r="IE702" s="106"/>
      <c r="IF702" s="106"/>
      <c r="IG702" s="106"/>
      <c r="IH702" s="106"/>
      <c r="II702" s="106"/>
    </row>
    <row r="703" spans="1:243" s="107" customFormat="1" ht="21" customHeight="1">
      <c r="A703" s="97" t="s">
        <v>3126</v>
      </c>
      <c r="B703" s="117" t="s">
        <v>3127</v>
      </c>
      <c r="C703" s="136" t="s">
        <v>385</v>
      </c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60">
        <f t="shared" si="759"/>
        <v>0</v>
      </c>
      <c r="HS703" s="106"/>
      <c r="HT703" s="106"/>
      <c r="HU703" s="106"/>
      <c r="HV703" s="106"/>
      <c r="HW703" s="106"/>
      <c r="HX703" s="106"/>
      <c r="HY703" s="106"/>
      <c r="HZ703" s="106"/>
      <c r="IA703" s="106"/>
      <c r="IB703" s="106"/>
      <c r="IC703" s="106"/>
      <c r="ID703" s="106"/>
      <c r="IE703" s="106"/>
      <c r="IF703" s="106"/>
      <c r="IG703" s="106"/>
      <c r="IH703" s="106"/>
      <c r="II703" s="106"/>
    </row>
    <row r="704" spans="1:243" s="107" customFormat="1" ht="21" customHeight="1">
      <c r="A704" s="99" t="s">
        <v>3702</v>
      </c>
      <c r="B704" s="116" t="s">
        <v>3701</v>
      </c>
      <c r="C704" s="136"/>
      <c r="D704" s="58">
        <f>D705+D708</f>
        <v>0</v>
      </c>
      <c r="E704" s="58">
        <f t="shared" ref="E704:F704" si="760">E705+E708</f>
        <v>0</v>
      </c>
      <c r="F704" s="58">
        <f t="shared" si="760"/>
        <v>349937</v>
      </c>
      <c r="G704" s="58">
        <f t="shared" ref="G704:H704" si="761">G705+G708</f>
        <v>0</v>
      </c>
      <c r="H704" s="58">
        <f t="shared" si="761"/>
        <v>0</v>
      </c>
      <c r="I704" s="58">
        <f t="shared" ref="I704:P704" si="762">I705+I708</f>
        <v>0</v>
      </c>
      <c r="J704" s="58">
        <f t="shared" si="762"/>
        <v>0</v>
      </c>
      <c r="K704" s="58">
        <f t="shared" si="762"/>
        <v>0</v>
      </c>
      <c r="L704" s="58">
        <f t="shared" si="762"/>
        <v>0</v>
      </c>
      <c r="M704" s="58">
        <f t="shared" si="762"/>
        <v>0</v>
      </c>
      <c r="N704" s="58">
        <f t="shared" si="762"/>
        <v>0</v>
      </c>
      <c r="O704" s="58">
        <f t="shared" si="762"/>
        <v>0</v>
      </c>
      <c r="P704" s="58">
        <f t="shared" si="762"/>
        <v>349937</v>
      </c>
      <c r="HS704" s="106"/>
      <c r="HT704" s="106"/>
      <c r="HU704" s="106"/>
      <c r="HV704" s="106"/>
      <c r="HW704" s="106"/>
      <c r="HX704" s="106"/>
      <c r="HY704" s="106"/>
      <c r="HZ704" s="106"/>
      <c r="IA704" s="106"/>
      <c r="IB704" s="106"/>
      <c r="IC704" s="106"/>
      <c r="ID704" s="106"/>
      <c r="IE704" s="106"/>
      <c r="IF704" s="106"/>
      <c r="IG704" s="106"/>
      <c r="IH704" s="106"/>
      <c r="II704" s="106"/>
    </row>
    <row r="705" spans="1:243" s="107" customFormat="1" ht="21" customHeight="1">
      <c r="A705" s="99" t="s">
        <v>3703</v>
      </c>
      <c r="B705" s="116" t="s">
        <v>3704</v>
      </c>
      <c r="C705" s="136"/>
      <c r="D705" s="58">
        <f t="shared" ref="D705" si="763">D706</f>
        <v>0</v>
      </c>
      <c r="E705" s="58">
        <f t="shared" ref="E705:E706" si="764">E706</f>
        <v>0</v>
      </c>
      <c r="F705" s="58">
        <f t="shared" ref="F705:P706" si="765">F706</f>
        <v>0</v>
      </c>
      <c r="G705" s="58">
        <f t="shared" si="765"/>
        <v>0</v>
      </c>
      <c r="H705" s="58">
        <f t="shared" si="765"/>
        <v>0</v>
      </c>
      <c r="I705" s="58">
        <f t="shared" si="765"/>
        <v>0</v>
      </c>
      <c r="J705" s="58">
        <f t="shared" si="765"/>
        <v>0</v>
      </c>
      <c r="K705" s="58">
        <f t="shared" si="765"/>
        <v>0</v>
      </c>
      <c r="L705" s="58">
        <f t="shared" si="765"/>
        <v>0</v>
      </c>
      <c r="M705" s="58">
        <f t="shared" si="765"/>
        <v>0</v>
      </c>
      <c r="N705" s="58">
        <f t="shared" si="765"/>
        <v>0</v>
      </c>
      <c r="O705" s="58">
        <f t="shared" si="765"/>
        <v>0</v>
      </c>
      <c r="P705" s="58">
        <f t="shared" si="765"/>
        <v>0</v>
      </c>
      <c r="HS705" s="106"/>
      <c r="HT705" s="106"/>
      <c r="HU705" s="106"/>
      <c r="HV705" s="106"/>
      <c r="HW705" s="106"/>
      <c r="HX705" s="106"/>
      <c r="HY705" s="106"/>
      <c r="HZ705" s="106"/>
      <c r="IA705" s="106"/>
      <c r="IB705" s="106"/>
      <c r="IC705" s="106"/>
      <c r="ID705" s="106"/>
      <c r="IE705" s="106"/>
      <c r="IF705" s="106"/>
      <c r="IG705" s="106"/>
      <c r="IH705" s="106"/>
      <c r="II705" s="106"/>
    </row>
    <row r="706" spans="1:243" s="107" customFormat="1" ht="21" customHeight="1">
      <c r="A706" s="189" t="s">
        <v>3707</v>
      </c>
      <c r="B706" s="116" t="s">
        <v>3705</v>
      </c>
      <c r="C706" s="136"/>
      <c r="D706" s="58">
        <f>D707</f>
        <v>0</v>
      </c>
      <c r="E706" s="58">
        <f t="shared" si="764"/>
        <v>0</v>
      </c>
      <c r="F706" s="58">
        <f t="shared" si="765"/>
        <v>0</v>
      </c>
      <c r="G706" s="58">
        <f t="shared" si="765"/>
        <v>0</v>
      </c>
      <c r="H706" s="58">
        <f t="shared" si="765"/>
        <v>0</v>
      </c>
      <c r="I706" s="58">
        <f t="shared" si="765"/>
        <v>0</v>
      </c>
      <c r="J706" s="58">
        <f t="shared" si="765"/>
        <v>0</v>
      </c>
      <c r="K706" s="58">
        <f t="shared" si="765"/>
        <v>0</v>
      </c>
      <c r="L706" s="58">
        <f t="shared" si="765"/>
        <v>0</v>
      </c>
      <c r="M706" s="58">
        <f t="shared" si="765"/>
        <v>0</v>
      </c>
      <c r="N706" s="58">
        <f t="shared" si="765"/>
        <v>0</v>
      </c>
      <c r="O706" s="58">
        <f t="shared" si="765"/>
        <v>0</v>
      </c>
      <c r="P706" s="58">
        <f t="shared" si="765"/>
        <v>0</v>
      </c>
      <c r="HS706" s="106"/>
      <c r="HT706" s="106"/>
      <c r="HU706" s="106"/>
      <c r="HV706" s="106"/>
      <c r="HW706" s="106"/>
      <c r="HX706" s="106"/>
      <c r="HY706" s="106"/>
      <c r="HZ706" s="106"/>
      <c r="IA706" s="106"/>
      <c r="IB706" s="106"/>
      <c r="IC706" s="106"/>
      <c r="ID706" s="106"/>
      <c r="IE706" s="106"/>
      <c r="IF706" s="106"/>
      <c r="IG706" s="106"/>
      <c r="IH706" s="106"/>
      <c r="II706" s="106"/>
    </row>
    <row r="707" spans="1:243" s="107" customFormat="1" ht="21" customHeight="1">
      <c r="A707" s="97" t="s">
        <v>3706</v>
      </c>
      <c r="B707" s="117" t="s">
        <v>3708</v>
      </c>
      <c r="C707" s="136" t="s">
        <v>325</v>
      </c>
      <c r="D707" s="58">
        <v>0</v>
      </c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60">
        <f t="shared" ref="P707" si="766">SUM(D707:O707)</f>
        <v>0</v>
      </c>
      <c r="HS707" s="106"/>
      <c r="HT707" s="106"/>
      <c r="HU707" s="106"/>
      <c r="HV707" s="106"/>
      <c r="HW707" s="106"/>
      <c r="HX707" s="106"/>
      <c r="HY707" s="106"/>
      <c r="HZ707" s="106"/>
      <c r="IA707" s="106"/>
      <c r="IB707" s="106"/>
      <c r="IC707" s="106"/>
      <c r="ID707" s="106"/>
      <c r="IE707" s="106"/>
      <c r="IF707" s="106"/>
      <c r="IG707" s="106"/>
      <c r="IH707" s="106"/>
      <c r="II707" s="106"/>
    </row>
    <row r="708" spans="1:243" s="107" customFormat="1" ht="21" customHeight="1">
      <c r="A708" s="99" t="s">
        <v>3709</v>
      </c>
      <c r="B708" s="116" t="s">
        <v>3710</v>
      </c>
      <c r="C708" s="136"/>
      <c r="D708" s="58">
        <f t="shared" ref="D708" si="767">D709</f>
        <v>0</v>
      </c>
      <c r="E708" s="58">
        <f t="shared" ref="E708:E709" si="768">E709</f>
        <v>0</v>
      </c>
      <c r="F708" s="58">
        <f t="shared" ref="F708:P709" si="769">F709</f>
        <v>349937</v>
      </c>
      <c r="G708" s="58">
        <f t="shared" si="769"/>
        <v>0</v>
      </c>
      <c r="H708" s="58">
        <f t="shared" si="769"/>
        <v>0</v>
      </c>
      <c r="I708" s="58">
        <f t="shared" si="769"/>
        <v>0</v>
      </c>
      <c r="J708" s="58">
        <f t="shared" si="769"/>
        <v>0</v>
      </c>
      <c r="K708" s="58">
        <f t="shared" si="769"/>
        <v>0</v>
      </c>
      <c r="L708" s="58">
        <f t="shared" si="769"/>
        <v>0</v>
      </c>
      <c r="M708" s="58">
        <f t="shared" si="769"/>
        <v>0</v>
      </c>
      <c r="N708" s="58">
        <f t="shared" si="769"/>
        <v>0</v>
      </c>
      <c r="O708" s="58">
        <f t="shared" si="769"/>
        <v>0</v>
      </c>
      <c r="P708" s="58">
        <f t="shared" si="769"/>
        <v>349937</v>
      </c>
      <c r="HS708" s="106"/>
      <c r="HT708" s="106"/>
      <c r="HU708" s="106"/>
      <c r="HV708" s="106"/>
      <c r="HW708" s="106"/>
      <c r="HX708" s="106"/>
      <c r="HY708" s="106"/>
      <c r="HZ708" s="106"/>
      <c r="IA708" s="106"/>
      <c r="IB708" s="106"/>
      <c r="IC708" s="106"/>
      <c r="ID708" s="106"/>
      <c r="IE708" s="106"/>
      <c r="IF708" s="106"/>
      <c r="IG708" s="106"/>
      <c r="IH708" s="106"/>
      <c r="II708" s="106"/>
    </row>
    <row r="709" spans="1:243" s="107" customFormat="1" ht="21" customHeight="1">
      <c r="A709" s="189" t="s">
        <v>3711</v>
      </c>
      <c r="B709" s="116" t="s">
        <v>3712</v>
      </c>
      <c r="C709" s="136"/>
      <c r="D709" s="58">
        <f>D710</f>
        <v>0</v>
      </c>
      <c r="E709" s="58">
        <f t="shared" si="768"/>
        <v>0</v>
      </c>
      <c r="F709" s="58">
        <f t="shared" si="769"/>
        <v>349937</v>
      </c>
      <c r="G709" s="58">
        <f t="shared" si="769"/>
        <v>0</v>
      </c>
      <c r="H709" s="58">
        <f t="shared" si="769"/>
        <v>0</v>
      </c>
      <c r="I709" s="58">
        <f t="shared" si="769"/>
        <v>0</v>
      </c>
      <c r="J709" s="58">
        <f t="shared" si="769"/>
        <v>0</v>
      </c>
      <c r="K709" s="58">
        <f t="shared" si="769"/>
        <v>0</v>
      </c>
      <c r="L709" s="58">
        <f t="shared" si="769"/>
        <v>0</v>
      </c>
      <c r="M709" s="58">
        <f t="shared" si="769"/>
        <v>0</v>
      </c>
      <c r="N709" s="58">
        <f t="shared" si="769"/>
        <v>0</v>
      </c>
      <c r="O709" s="58">
        <f t="shared" si="769"/>
        <v>0</v>
      </c>
      <c r="P709" s="58">
        <f t="shared" si="769"/>
        <v>349937</v>
      </c>
      <c r="HS709" s="106"/>
      <c r="HT709" s="106"/>
      <c r="HU709" s="106"/>
      <c r="HV709" s="106"/>
      <c r="HW709" s="106"/>
      <c r="HX709" s="106"/>
      <c r="HY709" s="106"/>
      <c r="HZ709" s="106"/>
      <c r="IA709" s="106"/>
      <c r="IB709" s="106"/>
      <c r="IC709" s="106"/>
      <c r="ID709" s="106"/>
      <c r="IE709" s="106"/>
      <c r="IF709" s="106"/>
      <c r="IG709" s="106"/>
      <c r="IH709" s="106"/>
      <c r="II709" s="106"/>
    </row>
    <row r="710" spans="1:243" s="107" customFormat="1" ht="21" customHeight="1">
      <c r="A710" s="97" t="s">
        <v>3713</v>
      </c>
      <c r="B710" s="117" t="s">
        <v>3714</v>
      </c>
      <c r="C710" s="136" t="s">
        <v>367</v>
      </c>
      <c r="D710" s="58">
        <v>0</v>
      </c>
      <c r="E710" s="58"/>
      <c r="F710" s="58">
        <v>349937</v>
      </c>
      <c r="G710" s="58"/>
      <c r="H710" s="58"/>
      <c r="I710" s="58"/>
      <c r="J710" s="58"/>
      <c r="K710" s="58"/>
      <c r="L710" s="58"/>
      <c r="M710" s="58"/>
      <c r="N710" s="58"/>
      <c r="O710" s="58"/>
      <c r="P710" s="60">
        <f t="shared" ref="P710" si="770">SUM(D710:O710)</f>
        <v>349937</v>
      </c>
      <c r="HS710" s="106"/>
      <c r="HT710" s="106"/>
      <c r="HU710" s="106"/>
      <c r="HV710" s="106"/>
      <c r="HW710" s="106"/>
      <c r="HX710" s="106"/>
      <c r="HY710" s="106"/>
      <c r="HZ710" s="106"/>
      <c r="IA710" s="106"/>
      <c r="IB710" s="106"/>
      <c r="IC710" s="106"/>
      <c r="ID710" s="106"/>
      <c r="IE710" s="106"/>
      <c r="IF710" s="106"/>
      <c r="IG710" s="106"/>
      <c r="IH710" s="106"/>
      <c r="II710" s="106"/>
    </row>
    <row r="711" spans="1:243" s="107" customFormat="1" ht="15.75" customHeight="1">
      <c r="A711" s="99" t="s">
        <v>3128</v>
      </c>
      <c r="B711" s="116" t="s">
        <v>3129</v>
      </c>
      <c r="C711" s="136"/>
      <c r="D711" s="58">
        <f t="shared" ref="D711:P713" si="771">D712</f>
        <v>0</v>
      </c>
      <c r="E711" s="58">
        <f t="shared" si="771"/>
        <v>0</v>
      </c>
      <c r="F711" s="58">
        <f t="shared" si="771"/>
        <v>0</v>
      </c>
      <c r="G711" s="58">
        <f t="shared" si="771"/>
        <v>0</v>
      </c>
      <c r="H711" s="58">
        <f t="shared" si="771"/>
        <v>0</v>
      </c>
      <c r="I711" s="58">
        <f t="shared" si="771"/>
        <v>0</v>
      </c>
      <c r="J711" s="58">
        <f t="shared" si="771"/>
        <v>0</v>
      </c>
      <c r="K711" s="58">
        <f t="shared" si="771"/>
        <v>0</v>
      </c>
      <c r="L711" s="58">
        <f t="shared" si="771"/>
        <v>0</v>
      </c>
      <c r="M711" s="58">
        <f t="shared" si="771"/>
        <v>0</v>
      </c>
      <c r="N711" s="58">
        <f t="shared" si="771"/>
        <v>0</v>
      </c>
      <c r="O711" s="58">
        <f t="shared" si="771"/>
        <v>0</v>
      </c>
      <c r="P711" s="58">
        <f t="shared" si="771"/>
        <v>0</v>
      </c>
      <c r="HS711" s="106"/>
      <c r="HT711" s="106"/>
      <c r="HU711" s="106"/>
      <c r="HV711" s="106"/>
      <c r="HW711" s="106"/>
      <c r="HX711" s="106"/>
      <c r="HY711" s="106"/>
      <c r="HZ711" s="106"/>
      <c r="IA711" s="106"/>
      <c r="IB711" s="106"/>
      <c r="IC711" s="106"/>
      <c r="ID711" s="106"/>
      <c r="IE711" s="106"/>
      <c r="IF711" s="106"/>
      <c r="IG711" s="106"/>
      <c r="IH711" s="106"/>
      <c r="II711" s="106"/>
    </row>
    <row r="712" spans="1:243" s="145" customFormat="1" ht="15.75" customHeight="1">
      <c r="A712" s="99" t="s">
        <v>3130</v>
      </c>
      <c r="B712" s="116" t="s">
        <v>3129</v>
      </c>
      <c r="C712" s="136"/>
      <c r="D712" s="58">
        <f t="shared" si="771"/>
        <v>0</v>
      </c>
      <c r="E712" s="58">
        <f t="shared" si="771"/>
        <v>0</v>
      </c>
      <c r="F712" s="58">
        <f t="shared" si="771"/>
        <v>0</v>
      </c>
      <c r="G712" s="58">
        <f t="shared" si="771"/>
        <v>0</v>
      </c>
      <c r="H712" s="58">
        <f t="shared" si="771"/>
        <v>0</v>
      </c>
      <c r="I712" s="58"/>
      <c r="J712" s="58"/>
      <c r="K712" s="58"/>
      <c r="L712" s="58"/>
      <c r="M712" s="58"/>
      <c r="N712" s="58"/>
      <c r="O712" s="58"/>
      <c r="P712" s="58">
        <f t="shared" ref="P712" si="772">P713</f>
        <v>0</v>
      </c>
      <c r="HS712" s="108"/>
      <c r="HT712" s="108"/>
      <c r="HU712" s="108"/>
      <c r="HV712" s="108"/>
      <c r="HW712" s="108"/>
      <c r="HX712" s="108"/>
      <c r="HY712" s="108"/>
      <c r="HZ712" s="108"/>
      <c r="IA712" s="108"/>
      <c r="IB712" s="108"/>
      <c r="IC712" s="108"/>
      <c r="ID712" s="108"/>
      <c r="IE712" s="108"/>
      <c r="IF712" s="108"/>
      <c r="IG712" s="108"/>
      <c r="IH712" s="108"/>
      <c r="II712" s="108"/>
    </row>
    <row r="713" spans="1:243" s="191" customFormat="1" ht="22.5" customHeight="1">
      <c r="A713" s="189" t="s">
        <v>3131</v>
      </c>
      <c r="B713" s="190" t="s">
        <v>3132</v>
      </c>
      <c r="C713" s="136"/>
      <c r="D713" s="58">
        <f t="shared" si="771"/>
        <v>0</v>
      </c>
      <c r="E713" s="58">
        <f t="shared" si="771"/>
        <v>0</v>
      </c>
      <c r="F713" s="58">
        <f t="shared" si="771"/>
        <v>0</v>
      </c>
      <c r="G713" s="58">
        <f t="shared" si="771"/>
        <v>0</v>
      </c>
      <c r="H713" s="58">
        <f t="shared" si="771"/>
        <v>0</v>
      </c>
      <c r="I713" s="58"/>
      <c r="J713" s="58"/>
      <c r="K713" s="58"/>
      <c r="L713" s="58"/>
      <c r="M713" s="58"/>
      <c r="N713" s="58"/>
      <c r="O713" s="58"/>
      <c r="P713" s="58">
        <f>SUM(P714:P714)</f>
        <v>0</v>
      </c>
      <c r="HS713" s="108"/>
      <c r="HT713" s="108"/>
      <c r="HU713" s="108"/>
      <c r="HV713" s="108"/>
      <c r="HW713" s="108"/>
      <c r="HX713" s="108"/>
      <c r="HY713" s="108"/>
      <c r="HZ713" s="108"/>
      <c r="IA713" s="108"/>
      <c r="IB713" s="108"/>
      <c r="IC713" s="108"/>
      <c r="ID713" s="108"/>
      <c r="IE713" s="108"/>
      <c r="IF713" s="108"/>
      <c r="IG713" s="108"/>
      <c r="IH713" s="108"/>
      <c r="II713" s="108"/>
    </row>
    <row r="714" spans="1:243" s="20" customFormat="1" ht="12.75" customHeight="1">
      <c r="A714" s="97" t="s">
        <v>3133</v>
      </c>
      <c r="B714" s="117" t="s">
        <v>3134</v>
      </c>
      <c r="C714" s="136" t="s">
        <v>3135</v>
      </c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>
        <f t="shared" ref="P714" si="773">SUM(D714:O714)</f>
        <v>0</v>
      </c>
      <c r="HS714" s="106"/>
      <c r="HT714" s="106"/>
      <c r="HU714" s="106"/>
      <c r="HV714" s="106"/>
      <c r="HW714" s="106"/>
      <c r="HX714" s="106"/>
      <c r="HY714" s="106"/>
      <c r="HZ714" s="106"/>
      <c r="IA714" s="106"/>
      <c r="IB714" s="106"/>
      <c r="IC714" s="106"/>
      <c r="ID714" s="106"/>
      <c r="IE714" s="106"/>
      <c r="IF714" s="106"/>
      <c r="IG714" s="106"/>
      <c r="IH714" s="106"/>
      <c r="II714" s="106"/>
    </row>
    <row r="715" spans="1:243" s="145" customFormat="1" ht="17.25" customHeight="1">
      <c r="A715" s="99" t="s">
        <v>3166</v>
      </c>
      <c r="B715" s="116" t="s">
        <v>2709</v>
      </c>
      <c r="C715" s="136"/>
      <c r="D715" s="58">
        <f t="shared" ref="D715:P716" si="774">D716</f>
        <v>157680</v>
      </c>
      <c r="E715" s="58">
        <f t="shared" si="774"/>
        <v>0</v>
      </c>
      <c r="F715" s="58">
        <f t="shared" si="774"/>
        <v>0</v>
      </c>
      <c r="G715" s="58">
        <f t="shared" si="774"/>
        <v>98620</v>
      </c>
      <c r="H715" s="58">
        <f t="shared" si="774"/>
        <v>0</v>
      </c>
      <c r="I715" s="58">
        <f t="shared" si="774"/>
        <v>429712.32</v>
      </c>
      <c r="J715" s="58">
        <f t="shared" si="774"/>
        <v>447333.33999999997</v>
      </c>
      <c r="K715" s="58">
        <f t="shared" si="774"/>
        <v>1133345.6600000001</v>
      </c>
      <c r="L715" s="58">
        <f t="shared" si="774"/>
        <v>1133345.6600000001</v>
      </c>
      <c r="M715" s="58">
        <f t="shared" si="774"/>
        <v>1133345.6600000001</v>
      </c>
      <c r="N715" s="58">
        <f t="shared" si="774"/>
        <v>1133345.6600000001</v>
      </c>
      <c r="O715" s="58">
        <f t="shared" si="774"/>
        <v>1133345.6600000001</v>
      </c>
      <c r="P715" s="58">
        <f t="shared" si="774"/>
        <v>1133345.6600000001</v>
      </c>
      <c r="HS715" s="108"/>
      <c r="HT715" s="108"/>
      <c r="HU715" s="108"/>
      <c r="HV715" s="108"/>
      <c r="HW715" s="108"/>
      <c r="HX715" s="108"/>
      <c r="HY715" s="108"/>
      <c r="HZ715" s="108"/>
      <c r="IA715" s="108"/>
      <c r="IB715" s="108"/>
      <c r="IC715" s="108"/>
      <c r="ID715" s="108"/>
      <c r="IE715" s="108"/>
      <c r="IF715" s="108"/>
      <c r="IG715" s="108"/>
      <c r="IH715" s="108"/>
      <c r="II715" s="108"/>
    </row>
    <row r="716" spans="1:243" s="191" customFormat="1" ht="16.5" customHeight="1">
      <c r="A716" s="189" t="s">
        <v>3167</v>
      </c>
      <c r="B716" s="190" t="s">
        <v>2709</v>
      </c>
      <c r="C716" s="136"/>
      <c r="D716" s="58">
        <f t="shared" si="774"/>
        <v>157680</v>
      </c>
      <c r="E716" s="58">
        <f t="shared" si="774"/>
        <v>0</v>
      </c>
      <c r="F716" s="58">
        <f t="shared" si="774"/>
        <v>0</v>
      </c>
      <c r="G716" s="58">
        <f t="shared" si="774"/>
        <v>98620</v>
      </c>
      <c r="H716" s="58">
        <f t="shared" si="774"/>
        <v>0</v>
      </c>
      <c r="I716" s="58">
        <f t="shared" si="774"/>
        <v>429712.32</v>
      </c>
      <c r="J716" s="58">
        <f t="shared" si="774"/>
        <v>447333.33999999997</v>
      </c>
      <c r="K716" s="58">
        <f t="shared" si="774"/>
        <v>1133345.6600000001</v>
      </c>
      <c r="L716" s="58">
        <f t="shared" si="774"/>
        <v>1133345.6600000001</v>
      </c>
      <c r="M716" s="58">
        <f t="shared" si="774"/>
        <v>1133345.6600000001</v>
      </c>
      <c r="N716" s="58">
        <f t="shared" si="774"/>
        <v>1133345.6600000001</v>
      </c>
      <c r="O716" s="58">
        <f t="shared" si="774"/>
        <v>1133345.6600000001</v>
      </c>
      <c r="P716" s="58">
        <f t="shared" si="774"/>
        <v>1133345.6600000001</v>
      </c>
      <c r="HS716" s="108"/>
      <c r="HT716" s="108"/>
      <c r="HU716" s="108"/>
      <c r="HV716" s="108"/>
      <c r="HW716" s="108"/>
      <c r="HX716" s="108"/>
      <c r="HY716" s="108"/>
      <c r="HZ716" s="108"/>
      <c r="IA716" s="108"/>
      <c r="IB716" s="108"/>
      <c r="IC716" s="108"/>
      <c r="ID716" s="108"/>
      <c r="IE716" s="108"/>
      <c r="IF716" s="108"/>
      <c r="IG716" s="108"/>
      <c r="IH716" s="108"/>
      <c r="II716" s="108"/>
    </row>
    <row r="717" spans="1:243" s="191" customFormat="1" ht="18" customHeight="1">
      <c r="A717" s="189" t="s">
        <v>3168</v>
      </c>
      <c r="B717" s="190" t="s">
        <v>2712</v>
      </c>
      <c r="C717" s="136"/>
      <c r="D717" s="58">
        <f>SUM(D719:D723)</f>
        <v>157680</v>
      </c>
      <c r="E717" s="58">
        <f>SUM(E719:E723)</f>
        <v>0</v>
      </c>
      <c r="F717" s="58">
        <f>SUM(F719:F723)</f>
        <v>0</v>
      </c>
      <c r="G717" s="58">
        <f>SUM(G719:G723)</f>
        <v>98620</v>
      </c>
      <c r="H717" s="58">
        <f>SUM(H719:H723)</f>
        <v>0</v>
      </c>
      <c r="I717" s="58">
        <f>SUM(I718:I723)</f>
        <v>429712.32</v>
      </c>
      <c r="J717" s="58">
        <f t="shared" ref="J717:P717" si="775">SUM(J718:O724)</f>
        <v>447333.33999999997</v>
      </c>
      <c r="K717" s="58">
        <f t="shared" si="775"/>
        <v>1133345.6600000001</v>
      </c>
      <c r="L717" s="58">
        <f t="shared" si="775"/>
        <v>1133345.6600000001</v>
      </c>
      <c r="M717" s="58">
        <f t="shared" si="775"/>
        <v>1133345.6600000001</v>
      </c>
      <c r="N717" s="58">
        <f t="shared" si="775"/>
        <v>1133345.6600000001</v>
      </c>
      <c r="O717" s="58">
        <f t="shared" si="775"/>
        <v>1133345.6600000001</v>
      </c>
      <c r="P717" s="58">
        <f t="shared" si="775"/>
        <v>1133345.6600000001</v>
      </c>
      <c r="HS717" s="108"/>
      <c r="HT717" s="108"/>
      <c r="HU717" s="108"/>
      <c r="HV717" s="108"/>
      <c r="HW717" s="108"/>
      <c r="HX717" s="108"/>
      <c r="HY717" s="108"/>
      <c r="HZ717" s="108"/>
      <c r="IA717" s="108"/>
      <c r="IB717" s="108"/>
      <c r="IC717" s="108"/>
      <c r="ID717" s="108"/>
      <c r="IE717" s="108"/>
      <c r="IF717" s="108"/>
      <c r="IG717" s="108"/>
      <c r="IH717" s="108"/>
      <c r="II717" s="108"/>
    </row>
    <row r="718" spans="1:243" s="172" customFormat="1" ht="18" customHeight="1">
      <c r="A718" s="97" t="s">
        <v>3169</v>
      </c>
      <c r="B718" s="97" t="s">
        <v>1410</v>
      </c>
      <c r="C718" s="98" t="s">
        <v>558</v>
      </c>
      <c r="D718" s="60"/>
      <c r="E718" s="60"/>
      <c r="F718" s="60"/>
      <c r="G718" s="60"/>
      <c r="H718" s="60"/>
      <c r="I718" s="60">
        <v>35139</v>
      </c>
      <c r="J718" s="60">
        <v>0</v>
      </c>
      <c r="K718" s="60"/>
      <c r="L718" s="60"/>
      <c r="M718" s="60"/>
      <c r="N718" s="60"/>
      <c r="O718" s="60"/>
      <c r="P718" s="60">
        <f t="shared" ref="P718:P724" si="776">SUM(D718:O718)</f>
        <v>35139</v>
      </c>
      <c r="HS718" s="173"/>
      <c r="HT718" s="173"/>
      <c r="HU718" s="173"/>
      <c r="HV718" s="173"/>
      <c r="HW718" s="173"/>
      <c r="HX718" s="173"/>
      <c r="HY718" s="173"/>
      <c r="HZ718" s="173"/>
      <c r="IA718" s="173"/>
      <c r="IB718" s="173"/>
      <c r="IC718" s="173"/>
      <c r="ID718" s="173"/>
      <c r="IE718" s="173"/>
      <c r="IF718" s="173"/>
      <c r="IG718" s="173"/>
      <c r="IH718" s="173"/>
      <c r="II718" s="173"/>
    </row>
    <row r="719" spans="1:243" s="137" customFormat="1" ht="13.5" customHeight="1">
      <c r="A719" s="97" t="s">
        <v>3538</v>
      </c>
      <c r="B719" s="97" t="s">
        <v>3691</v>
      </c>
      <c r="C719" s="100" t="s">
        <v>3504</v>
      </c>
      <c r="D719" s="60">
        <v>59060</v>
      </c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>
        <f t="shared" si="776"/>
        <v>59060</v>
      </c>
      <c r="HS719" s="138"/>
      <c r="HT719" s="138"/>
      <c r="HU719" s="138"/>
      <c r="HV719" s="138"/>
      <c r="HW719" s="138"/>
      <c r="HX719" s="138"/>
      <c r="HY719" s="138"/>
      <c r="HZ719" s="138"/>
      <c r="IA719" s="138"/>
      <c r="IB719" s="138"/>
      <c r="IC719" s="138"/>
      <c r="ID719" s="138"/>
      <c r="IE719" s="138"/>
      <c r="IF719" s="138"/>
      <c r="IG719" s="138"/>
      <c r="IH719" s="138"/>
      <c r="II719" s="138"/>
    </row>
    <row r="720" spans="1:243" s="137" customFormat="1" ht="13.5" customHeight="1">
      <c r="A720" s="97" t="s">
        <v>3539</v>
      </c>
      <c r="B720" s="97" t="s">
        <v>3736</v>
      </c>
      <c r="C720" s="100" t="s">
        <v>3505</v>
      </c>
      <c r="D720" s="60"/>
      <c r="E720" s="60"/>
      <c r="F720" s="60"/>
      <c r="G720" s="60">
        <v>98620</v>
      </c>
      <c r="H720" s="60"/>
      <c r="I720" s="60"/>
      <c r="J720" s="60"/>
      <c r="K720" s="60"/>
      <c r="L720" s="60"/>
      <c r="M720" s="60"/>
      <c r="N720" s="60"/>
      <c r="O720" s="60"/>
      <c r="P720" s="60">
        <f t="shared" si="776"/>
        <v>98620</v>
      </c>
      <c r="HS720" s="138"/>
      <c r="HT720" s="138"/>
      <c r="HU720" s="138"/>
      <c r="HV720" s="138"/>
      <c r="HW720" s="138"/>
      <c r="HX720" s="138"/>
      <c r="HY720" s="138"/>
      <c r="HZ720" s="138"/>
      <c r="IA720" s="138"/>
      <c r="IB720" s="138"/>
      <c r="IC720" s="138"/>
      <c r="ID720" s="138"/>
      <c r="IE720" s="138"/>
      <c r="IF720" s="138"/>
      <c r="IG720" s="138"/>
      <c r="IH720" s="138"/>
      <c r="II720" s="138"/>
    </row>
    <row r="721" spans="1:244" s="137" customFormat="1" ht="13.5" customHeight="1">
      <c r="A721" s="97" t="s">
        <v>3542</v>
      </c>
      <c r="B721" s="97" t="s">
        <v>3766</v>
      </c>
      <c r="C721" s="100" t="s">
        <v>3508</v>
      </c>
      <c r="D721" s="60"/>
      <c r="E721" s="60"/>
      <c r="F721" s="60"/>
      <c r="G721" s="60"/>
      <c r="H721" s="60"/>
      <c r="I721" s="60">
        <v>108190.47</v>
      </c>
      <c r="J721" s="60">
        <v>108190.48</v>
      </c>
      <c r="K721" s="60"/>
      <c r="L721" s="60"/>
      <c r="M721" s="60"/>
      <c r="N721" s="60"/>
      <c r="O721" s="60"/>
      <c r="P721" s="60">
        <f t="shared" si="776"/>
        <v>216380.95</v>
      </c>
      <c r="HS721" s="138"/>
      <c r="HT721" s="138"/>
      <c r="HU721" s="138"/>
      <c r="HV721" s="138"/>
      <c r="HW721" s="138"/>
      <c r="HX721" s="138"/>
      <c r="HY721" s="138"/>
      <c r="HZ721" s="138"/>
      <c r="IA721" s="138"/>
      <c r="IB721" s="138"/>
      <c r="IC721" s="138"/>
      <c r="ID721" s="138"/>
      <c r="IE721" s="138"/>
      <c r="IF721" s="138"/>
      <c r="IG721" s="138"/>
      <c r="IH721" s="138"/>
      <c r="II721" s="138"/>
    </row>
    <row r="722" spans="1:244" s="137" customFormat="1" ht="13.5" customHeight="1">
      <c r="A722" s="97" t="s">
        <v>3544</v>
      </c>
      <c r="B722" s="97" t="s">
        <v>3767</v>
      </c>
      <c r="C722" s="100" t="s">
        <v>3507</v>
      </c>
      <c r="D722" s="60"/>
      <c r="E722" s="60"/>
      <c r="F722" s="60"/>
      <c r="G722" s="60"/>
      <c r="H722" s="60"/>
      <c r="I722" s="60">
        <v>89142.85</v>
      </c>
      <c r="J722" s="60">
        <v>89142.86</v>
      </c>
      <c r="K722" s="60"/>
      <c r="L722" s="60"/>
      <c r="M722" s="60"/>
      <c r="N722" s="60"/>
      <c r="O722" s="60"/>
      <c r="P722" s="60">
        <f t="shared" si="776"/>
        <v>178285.71000000002</v>
      </c>
      <c r="HS722" s="138"/>
      <c r="HT722" s="138"/>
      <c r="HU722" s="138"/>
      <c r="HV722" s="138"/>
      <c r="HW722" s="138"/>
      <c r="HX722" s="138"/>
      <c r="HY722" s="138"/>
      <c r="HZ722" s="138"/>
      <c r="IA722" s="138"/>
      <c r="IB722" s="138"/>
      <c r="IC722" s="138"/>
      <c r="ID722" s="138"/>
      <c r="IE722" s="138"/>
      <c r="IF722" s="138"/>
      <c r="IG722" s="138"/>
      <c r="IH722" s="138"/>
      <c r="II722" s="138"/>
    </row>
    <row r="723" spans="1:244" s="137" customFormat="1" ht="13.5" customHeight="1">
      <c r="A723" s="97" t="s">
        <v>3534</v>
      </c>
      <c r="B723" s="97" t="s">
        <v>3158</v>
      </c>
      <c r="C723" s="100" t="s">
        <v>3159</v>
      </c>
      <c r="D723" s="60">
        <v>98620</v>
      </c>
      <c r="E723" s="60"/>
      <c r="F723" s="60"/>
      <c r="G723" s="60"/>
      <c r="H723" s="60"/>
      <c r="I723" s="60">
        <v>197240</v>
      </c>
      <c r="J723" s="60"/>
      <c r="K723" s="60"/>
      <c r="L723" s="60"/>
      <c r="M723" s="60"/>
      <c r="N723" s="60"/>
      <c r="O723" s="60"/>
      <c r="P723" s="60">
        <f t="shared" si="776"/>
        <v>295860</v>
      </c>
      <c r="HS723" s="138"/>
      <c r="HT723" s="138"/>
      <c r="HU723" s="138"/>
      <c r="HV723" s="138"/>
      <c r="HW723" s="138"/>
      <c r="HX723" s="138"/>
      <c r="HY723" s="138"/>
      <c r="HZ723" s="138"/>
      <c r="IA723" s="138"/>
      <c r="IB723" s="138"/>
      <c r="IC723" s="138"/>
      <c r="ID723" s="138"/>
      <c r="IE723" s="138"/>
      <c r="IF723" s="138"/>
      <c r="IG723" s="138"/>
      <c r="IH723" s="138"/>
      <c r="II723" s="138"/>
    </row>
    <row r="724" spans="1:244" s="137" customFormat="1" ht="13.5" customHeight="1">
      <c r="A724" s="97" t="s">
        <v>3774</v>
      </c>
      <c r="B724" s="97" t="s">
        <v>3775</v>
      </c>
      <c r="C724" s="100" t="s">
        <v>3769</v>
      </c>
      <c r="D724" s="60"/>
      <c r="E724" s="60"/>
      <c r="F724" s="60"/>
      <c r="G724" s="60"/>
      <c r="H724" s="60"/>
      <c r="I724" s="60"/>
      <c r="J724" s="60">
        <v>250000</v>
      </c>
      <c r="K724" s="60"/>
      <c r="L724" s="60"/>
      <c r="M724" s="60"/>
      <c r="N724" s="60"/>
      <c r="O724" s="60"/>
      <c r="P724" s="60">
        <f t="shared" si="776"/>
        <v>250000</v>
      </c>
      <c r="HS724" s="138"/>
      <c r="HT724" s="138"/>
      <c r="HU724" s="138"/>
      <c r="HV724" s="138"/>
      <c r="HW724" s="138"/>
      <c r="HX724" s="138"/>
      <c r="HY724" s="138"/>
      <c r="HZ724" s="138"/>
      <c r="IA724" s="138"/>
      <c r="IB724" s="138"/>
      <c r="IC724" s="138"/>
      <c r="ID724" s="138"/>
      <c r="IE724" s="138"/>
      <c r="IF724" s="138"/>
      <c r="IG724" s="138"/>
      <c r="IH724" s="138"/>
      <c r="II724" s="138"/>
    </row>
    <row r="725" spans="1:244" ht="18" customHeight="1">
      <c r="A725" s="129" t="s">
        <v>3187</v>
      </c>
      <c r="B725" s="130" t="s">
        <v>2723</v>
      </c>
      <c r="C725" s="131"/>
      <c r="D725" s="128">
        <f>D726</f>
        <v>4500000</v>
      </c>
      <c r="E725" s="128">
        <f t="shared" ref="E725:P725" si="777">E726</f>
        <v>4500000</v>
      </c>
      <c r="F725" s="128">
        <f t="shared" si="777"/>
        <v>4500000</v>
      </c>
      <c r="G725" s="128">
        <f t="shared" si="777"/>
        <v>4500000</v>
      </c>
      <c r="H725" s="128">
        <f t="shared" si="777"/>
        <v>247718.84</v>
      </c>
      <c r="I725" s="128">
        <f t="shared" si="777"/>
        <v>97890.81</v>
      </c>
      <c r="J725" s="128">
        <f t="shared" si="777"/>
        <v>115649.86</v>
      </c>
      <c r="K725" s="128">
        <f t="shared" si="777"/>
        <v>0</v>
      </c>
      <c r="L725" s="128">
        <f t="shared" si="777"/>
        <v>0</v>
      </c>
      <c r="M725" s="128">
        <f t="shared" si="777"/>
        <v>0</v>
      </c>
      <c r="N725" s="128">
        <f t="shared" si="777"/>
        <v>0</v>
      </c>
      <c r="O725" s="128">
        <f t="shared" si="777"/>
        <v>0</v>
      </c>
      <c r="P725" s="128">
        <f t="shared" si="777"/>
        <v>18461259.510000002</v>
      </c>
      <c r="Q725" s="106"/>
      <c r="R725" s="106"/>
      <c r="S725" s="106"/>
      <c r="T725" s="106"/>
      <c r="U725" s="106"/>
      <c r="V725" s="106"/>
      <c r="W725" s="106"/>
      <c r="X725" s="106"/>
      <c r="Y725" s="106"/>
      <c r="Z725" s="106"/>
      <c r="AA725" s="106"/>
      <c r="AB725" s="106"/>
      <c r="AC725" s="106"/>
      <c r="AD725" s="106"/>
      <c r="AE725" s="106"/>
      <c r="AF725" s="106"/>
      <c r="AG725" s="106"/>
      <c r="AH725" s="106"/>
      <c r="AI725" s="106"/>
      <c r="AJ725" s="106"/>
      <c r="AK725" s="106"/>
      <c r="AL725" s="106"/>
      <c r="AM725" s="106"/>
      <c r="AN725" s="106"/>
      <c r="AO725" s="106"/>
      <c r="AP725" s="106"/>
      <c r="AQ725" s="106"/>
      <c r="AR725" s="106"/>
      <c r="AS725" s="106"/>
      <c r="AT725" s="106"/>
      <c r="AU725" s="106"/>
      <c r="AV725" s="106"/>
      <c r="AW725" s="106"/>
      <c r="AX725" s="106"/>
      <c r="AY725" s="106"/>
      <c r="AZ725" s="106"/>
      <c r="BA725" s="106"/>
      <c r="BB725" s="106"/>
      <c r="BC725" s="106"/>
      <c r="BD725" s="106"/>
      <c r="BE725" s="106"/>
      <c r="BF725" s="106"/>
      <c r="BG725" s="106"/>
      <c r="BH725" s="106"/>
      <c r="BI725" s="106"/>
      <c r="BJ725" s="106"/>
      <c r="BK725" s="106"/>
      <c r="BL725" s="106"/>
      <c r="BM725" s="106"/>
      <c r="BN725" s="106"/>
      <c r="BO725" s="106"/>
      <c r="BP725" s="106"/>
      <c r="BQ725" s="106"/>
      <c r="BR725" s="106"/>
      <c r="BS725" s="106"/>
      <c r="BT725" s="106"/>
      <c r="BU725" s="106"/>
      <c r="BV725" s="106"/>
      <c r="BW725" s="106"/>
      <c r="BX725" s="106"/>
      <c r="BY725" s="106"/>
      <c r="BZ725" s="106"/>
      <c r="CA725" s="106"/>
      <c r="CB725" s="106"/>
      <c r="CC725" s="106"/>
      <c r="CD725" s="106"/>
      <c r="CE725" s="106"/>
      <c r="CF725" s="106"/>
      <c r="CG725" s="106"/>
      <c r="CH725" s="106"/>
      <c r="CI725" s="106"/>
      <c r="CJ725" s="106"/>
      <c r="CK725" s="106"/>
      <c r="CL725" s="106"/>
      <c r="CM725" s="106"/>
      <c r="CN725" s="106"/>
      <c r="CO725" s="106"/>
      <c r="CP725" s="106"/>
      <c r="CQ725" s="106"/>
      <c r="CR725" s="106"/>
      <c r="CS725" s="106"/>
      <c r="CT725" s="106"/>
      <c r="CU725" s="106"/>
      <c r="CV725" s="106"/>
      <c r="CW725" s="106"/>
      <c r="CX725" s="106"/>
      <c r="CY725" s="106"/>
      <c r="CZ725" s="106"/>
      <c r="DA725" s="106"/>
      <c r="DB725" s="106"/>
      <c r="DC725" s="106"/>
      <c r="DD725" s="106"/>
      <c r="DE725" s="106"/>
      <c r="DF725" s="106"/>
      <c r="DG725" s="106"/>
      <c r="DH725" s="106"/>
      <c r="DI725" s="106"/>
      <c r="DJ725" s="106"/>
      <c r="DK725" s="106"/>
      <c r="DL725" s="106"/>
      <c r="DM725" s="106"/>
      <c r="DN725" s="106"/>
      <c r="DO725" s="106"/>
      <c r="DP725" s="106"/>
      <c r="DQ725" s="106"/>
      <c r="DR725" s="106"/>
      <c r="DS725" s="106"/>
      <c r="DT725" s="106"/>
      <c r="DU725" s="106"/>
      <c r="DV725" s="106"/>
      <c r="DW725" s="106"/>
      <c r="DX725" s="106"/>
      <c r="DY725" s="106"/>
      <c r="DZ725" s="106"/>
      <c r="EA725" s="106"/>
      <c r="EB725" s="106"/>
      <c r="EC725" s="106"/>
      <c r="ED725" s="106"/>
      <c r="EE725" s="106"/>
      <c r="EF725" s="106"/>
      <c r="EG725" s="106"/>
      <c r="EH725" s="106"/>
      <c r="EI725" s="106"/>
      <c r="EJ725" s="106"/>
      <c r="EK725" s="106"/>
      <c r="EL725" s="106"/>
      <c r="EM725" s="106"/>
      <c r="EN725" s="106"/>
      <c r="EO725" s="106"/>
      <c r="EP725" s="106"/>
      <c r="EQ725" s="106"/>
      <c r="ER725" s="106"/>
      <c r="ES725" s="106"/>
      <c r="ET725" s="106"/>
      <c r="EU725" s="106"/>
      <c r="EV725" s="106"/>
      <c r="EW725" s="106"/>
      <c r="EX725" s="106"/>
      <c r="EY725" s="106"/>
      <c r="EZ725" s="106"/>
      <c r="FA725" s="106"/>
      <c r="FB725" s="106"/>
      <c r="FC725" s="106"/>
      <c r="FD725" s="106"/>
      <c r="FE725" s="106"/>
      <c r="FF725" s="106"/>
      <c r="FG725" s="106"/>
      <c r="FH725" s="106"/>
      <c r="FI725" s="106"/>
      <c r="FJ725" s="106"/>
      <c r="FK725" s="106"/>
      <c r="FL725" s="106"/>
      <c r="FM725" s="106"/>
      <c r="FN725" s="106"/>
      <c r="FO725" s="106"/>
      <c r="FP725" s="106"/>
      <c r="FQ725" s="106"/>
      <c r="FR725" s="106"/>
      <c r="FS725" s="106"/>
      <c r="FT725" s="106"/>
      <c r="FU725" s="106"/>
      <c r="FV725" s="106"/>
      <c r="FW725" s="106"/>
      <c r="FX725" s="106"/>
      <c r="FY725" s="106"/>
      <c r="FZ725" s="106"/>
      <c r="GA725" s="106"/>
      <c r="GB725" s="106"/>
      <c r="GC725" s="106"/>
      <c r="GD725" s="106"/>
      <c r="GE725" s="106"/>
      <c r="GF725" s="106"/>
      <c r="GG725" s="106"/>
      <c r="GH725" s="106"/>
      <c r="GI725" s="106"/>
      <c r="GJ725" s="106"/>
      <c r="GK725" s="106"/>
      <c r="GL725" s="106"/>
      <c r="GM725" s="106"/>
      <c r="GN725" s="106"/>
      <c r="GO725" s="106"/>
      <c r="GP725" s="106"/>
      <c r="GQ725" s="106"/>
      <c r="GR725" s="106"/>
      <c r="GS725" s="106"/>
      <c r="GT725" s="106"/>
      <c r="GU725" s="106"/>
      <c r="GV725" s="106"/>
      <c r="GW725" s="106"/>
      <c r="GX725" s="106"/>
      <c r="GY725" s="106"/>
      <c r="GZ725" s="106"/>
      <c r="HA725" s="106"/>
      <c r="HB725" s="106"/>
      <c r="HC725" s="106"/>
      <c r="HD725" s="106"/>
      <c r="HE725" s="106"/>
      <c r="HF725" s="106"/>
      <c r="HG725" s="106"/>
      <c r="HH725" s="106"/>
      <c r="HI725" s="106"/>
      <c r="HJ725" s="106"/>
      <c r="HK725" s="106"/>
      <c r="HL725" s="106"/>
      <c r="HM725" s="106"/>
      <c r="HN725" s="106"/>
      <c r="HO725" s="106"/>
      <c r="HP725" s="106"/>
      <c r="HQ725" s="106"/>
      <c r="HR725" s="106"/>
    </row>
    <row r="726" spans="1:244" s="137" customFormat="1">
      <c r="A726" s="97" t="s">
        <v>3188</v>
      </c>
      <c r="B726" s="97" t="s">
        <v>2723</v>
      </c>
      <c r="C726" s="100"/>
      <c r="D726" s="58">
        <f t="shared" ref="D726:P727" si="778">D727</f>
        <v>4500000</v>
      </c>
      <c r="E726" s="58">
        <f t="shared" si="778"/>
        <v>4500000</v>
      </c>
      <c r="F726" s="58">
        <f t="shared" si="778"/>
        <v>4500000</v>
      </c>
      <c r="G726" s="58">
        <f t="shared" si="778"/>
        <v>4500000</v>
      </c>
      <c r="H726" s="58">
        <f t="shared" si="778"/>
        <v>247718.84</v>
      </c>
      <c r="I726" s="58">
        <f t="shared" si="778"/>
        <v>97890.81</v>
      </c>
      <c r="J726" s="58">
        <f t="shared" si="778"/>
        <v>115649.86</v>
      </c>
      <c r="K726" s="58">
        <f t="shared" si="778"/>
        <v>0</v>
      </c>
      <c r="L726" s="58">
        <f t="shared" si="778"/>
        <v>0</v>
      </c>
      <c r="M726" s="58">
        <f t="shared" si="778"/>
        <v>0</v>
      </c>
      <c r="N726" s="58">
        <f t="shared" si="778"/>
        <v>0</v>
      </c>
      <c r="O726" s="58">
        <f t="shared" si="778"/>
        <v>0</v>
      </c>
      <c r="P726" s="58">
        <f t="shared" si="778"/>
        <v>18461259.510000002</v>
      </c>
      <c r="HS726" s="138"/>
      <c r="HT726" s="138"/>
      <c r="HU726" s="138"/>
      <c r="HV726" s="138"/>
      <c r="HW726" s="138"/>
      <c r="HX726" s="138"/>
      <c r="HY726" s="138"/>
      <c r="HZ726" s="138"/>
      <c r="IA726" s="138"/>
      <c r="IB726" s="138"/>
      <c r="IC726" s="138"/>
      <c r="ID726" s="138"/>
      <c r="IE726" s="138"/>
      <c r="IF726" s="138"/>
      <c r="IG726" s="138"/>
      <c r="IH726" s="138"/>
      <c r="II726" s="138"/>
    </row>
    <row r="727" spans="1:244" s="137" customFormat="1">
      <c r="A727" s="97" t="s">
        <v>3189</v>
      </c>
      <c r="B727" s="97" t="s">
        <v>3190</v>
      </c>
      <c r="C727" s="100"/>
      <c r="D727" s="58">
        <f t="shared" si="778"/>
        <v>4500000</v>
      </c>
      <c r="E727" s="58">
        <f t="shared" si="778"/>
        <v>4500000</v>
      </c>
      <c r="F727" s="58">
        <f t="shared" si="778"/>
        <v>4500000</v>
      </c>
      <c r="G727" s="58">
        <f t="shared" si="778"/>
        <v>4500000</v>
      </c>
      <c r="H727" s="58">
        <f>H728+H729</f>
        <v>247718.84</v>
      </c>
      <c r="I727" s="58">
        <f>I728+I729</f>
        <v>97890.81</v>
      </c>
      <c r="J727" s="58">
        <f t="shared" ref="J727:P727" si="779">J728+J729</f>
        <v>115649.86</v>
      </c>
      <c r="K727" s="58">
        <f t="shared" si="779"/>
        <v>0</v>
      </c>
      <c r="L727" s="58">
        <f t="shared" si="779"/>
        <v>0</v>
      </c>
      <c r="M727" s="58">
        <f t="shared" si="779"/>
        <v>0</v>
      </c>
      <c r="N727" s="58">
        <f t="shared" si="779"/>
        <v>0</v>
      </c>
      <c r="O727" s="58">
        <f t="shared" si="779"/>
        <v>0</v>
      </c>
      <c r="P727" s="58">
        <f t="shared" si="779"/>
        <v>18461259.510000002</v>
      </c>
      <c r="HS727" s="138"/>
      <c r="HT727" s="138"/>
      <c r="HU727" s="138"/>
      <c r="HV727" s="138"/>
      <c r="HW727" s="138"/>
      <c r="HX727" s="138"/>
      <c r="HY727" s="138"/>
      <c r="HZ727" s="138"/>
      <c r="IA727" s="138"/>
      <c r="IB727" s="138"/>
      <c r="IC727" s="138"/>
      <c r="ID727" s="138"/>
      <c r="IE727" s="138"/>
      <c r="IF727" s="138"/>
      <c r="IG727" s="138"/>
      <c r="IH727" s="138"/>
      <c r="II727" s="138"/>
    </row>
    <row r="728" spans="1:244" s="137" customFormat="1">
      <c r="A728" s="97" t="s">
        <v>3193</v>
      </c>
      <c r="B728" s="97" t="s">
        <v>3194</v>
      </c>
      <c r="C728" s="100" t="s">
        <v>2484</v>
      </c>
      <c r="D728" s="60">
        <v>4500000</v>
      </c>
      <c r="E728" s="60">
        <v>4500000</v>
      </c>
      <c r="F728" s="60">
        <v>4500000</v>
      </c>
      <c r="G728" s="60">
        <v>4500000</v>
      </c>
      <c r="H728" s="60"/>
      <c r="I728" s="60"/>
      <c r="J728" s="60"/>
      <c r="K728" s="60"/>
      <c r="L728" s="60"/>
      <c r="M728" s="60"/>
      <c r="N728" s="60"/>
      <c r="O728" s="60"/>
      <c r="P728" s="60">
        <f t="shared" ref="P728:P729" si="780">SUM(D728:O728)</f>
        <v>18000000</v>
      </c>
      <c r="HS728" s="138"/>
      <c r="HT728" s="138"/>
      <c r="HU728" s="138"/>
      <c r="HV728" s="138"/>
      <c r="HW728" s="138"/>
      <c r="HX728" s="138"/>
      <c r="HY728" s="138"/>
      <c r="HZ728" s="138"/>
      <c r="IA728" s="138"/>
      <c r="IB728" s="138"/>
      <c r="IC728" s="138"/>
      <c r="ID728" s="138"/>
      <c r="IE728" s="138"/>
      <c r="IF728" s="138"/>
      <c r="IG728" s="138"/>
      <c r="IH728" s="138"/>
      <c r="II728" s="138"/>
    </row>
    <row r="729" spans="1:244" s="137" customFormat="1">
      <c r="A729" s="97" t="s">
        <v>3669</v>
      </c>
      <c r="B729" s="97" t="s">
        <v>3754</v>
      </c>
      <c r="C729" s="100" t="s">
        <v>3755</v>
      </c>
      <c r="D729" s="60"/>
      <c r="E729" s="60"/>
      <c r="F729" s="60"/>
      <c r="G729" s="60"/>
      <c r="H729" s="60">
        <v>247718.84</v>
      </c>
      <c r="I729" s="60">
        <v>97890.81</v>
      </c>
      <c r="J729" s="60">
        <v>115649.86</v>
      </c>
      <c r="K729" s="60"/>
      <c r="L729" s="60"/>
      <c r="M729" s="60"/>
      <c r="N729" s="60"/>
      <c r="O729" s="60"/>
      <c r="P729" s="60">
        <f t="shared" si="780"/>
        <v>461259.51</v>
      </c>
      <c r="HS729" s="138"/>
      <c r="HT729" s="138"/>
      <c r="HU729" s="138"/>
      <c r="HV729" s="138"/>
      <c r="HW729" s="138"/>
      <c r="HX729" s="138"/>
      <c r="HY729" s="138"/>
      <c r="HZ729" s="138"/>
      <c r="IA729" s="138"/>
      <c r="IB729" s="138"/>
      <c r="IC729" s="138"/>
      <c r="ID729" s="138"/>
      <c r="IE729" s="138"/>
      <c r="IF729" s="138"/>
      <c r="IG729" s="138"/>
      <c r="IH729" s="138"/>
      <c r="II729" s="138"/>
    </row>
    <row r="730" spans="1:244" s="188" customFormat="1">
      <c r="A730" s="207" t="s">
        <v>1479</v>
      </c>
      <c r="B730" s="208" t="s">
        <v>1480</v>
      </c>
      <c r="C730" s="204"/>
      <c r="D730" s="72">
        <f>D731+D749</f>
        <v>13847472.890000001</v>
      </c>
      <c r="E730" s="72">
        <f>E731+E749</f>
        <v>7941159.3200000003</v>
      </c>
      <c r="F730" s="72">
        <f>F731+F749</f>
        <v>7876384.790000001</v>
      </c>
      <c r="G730" s="72">
        <f>G731+G749</f>
        <v>8541908.4900000002</v>
      </c>
      <c r="H730" s="72">
        <f>H731+H749</f>
        <v>8886904.7300000004</v>
      </c>
      <c r="I730" s="72">
        <f t="shared" ref="I730:P730" si="781">I731+I749</f>
        <v>8248991.7699999996</v>
      </c>
      <c r="J730" s="72">
        <f t="shared" si="781"/>
        <v>8194640.2300000004</v>
      </c>
      <c r="K730" s="72">
        <f t="shared" si="781"/>
        <v>0</v>
      </c>
      <c r="L730" s="72">
        <f t="shared" si="781"/>
        <v>0</v>
      </c>
      <c r="M730" s="72">
        <f t="shared" si="781"/>
        <v>0</v>
      </c>
      <c r="N730" s="72">
        <f t="shared" si="781"/>
        <v>0</v>
      </c>
      <c r="O730" s="72">
        <f t="shared" si="781"/>
        <v>0</v>
      </c>
      <c r="P730" s="72">
        <f t="shared" si="781"/>
        <v>116793128.67000002</v>
      </c>
      <c r="Q730" s="211"/>
      <c r="R730" s="211"/>
      <c r="S730" s="211"/>
      <c r="T730" s="211"/>
      <c r="U730" s="211"/>
      <c r="V730" s="211"/>
      <c r="W730" s="211"/>
      <c r="X730" s="211"/>
      <c r="Y730" s="211"/>
      <c r="Z730" s="211"/>
      <c r="AA730" s="211"/>
      <c r="AB730" s="211"/>
      <c r="AC730" s="211"/>
      <c r="AD730" s="211"/>
      <c r="AE730" s="211"/>
      <c r="AF730" s="211"/>
      <c r="AG730" s="211"/>
      <c r="AH730" s="211"/>
      <c r="AI730" s="211"/>
      <c r="AJ730" s="211"/>
      <c r="AK730" s="211"/>
      <c r="AL730" s="211"/>
      <c r="AM730" s="211"/>
      <c r="AN730" s="211"/>
      <c r="AO730" s="211"/>
      <c r="AP730" s="211"/>
      <c r="AQ730" s="211"/>
      <c r="AR730" s="211"/>
      <c r="AS730" s="211"/>
      <c r="AT730" s="211"/>
      <c r="AU730" s="211"/>
      <c r="AV730" s="211"/>
      <c r="AW730" s="211"/>
      <c r="AX730" s="211"/>
      <c r="AY730" s="211"/>
      <c r="AZ730" s="211"/>
      <c r="BA730" s="211"/>
      <c r="BB730" s="211"/>
      <c r="BC730" s="211"/>
      <c r="BD730" s="211"/>
      <c r="BE730" s="211"/>
      <c r="BF730" s="211"/>
      <c r="BG730" s="211"/>
      <c r="BH730" s="211"/>
      <c r="BI730" s="211"/>
      <c r="BJ730" s="211"/>
      <c r="BK730" s="211"/>
      <c r="BL730" s="211"/>
      <c r="BM730" s="211"/>
      <c r="BN730" s="211"/>
      <c r="BO730" s="211"/>
      <c r="BP730" s="211"/>
      <c r="BQ730" s="211"/>
      <c r="BR730" s="211"/>
      <c r="BS730" s="211"/>
      <c r="BT730" s="211"/>
      <c r="BU730" s="211"/>
      <c r="BV730" s="211"/>
      <c r="BW730" s="211"/>
      <c r="BX730" s="211"/>
      <c r="BY730" s="211"/>
      <c r="BZ730" s="211"/>
      <c r="CA730" s="211"/>
      <c r="CB730" s="211"/>
      <c r="CC730" s="211"/>
      <c r="CD730" s="211"/>
      <c r="CE730" s="211"/>
      <c r="CF730" s="211"/>
      <c r="CG730" s="211"/>
      <c r="CH730" s="211"/>
      <c r="CI730" s="211"/>
      <c r="CJ730" s="211"/>
      <c r="CK730" s="211"/>
      <c r="CL730" s="211"/>
      <c r="CM730" s="211"/>
      <c r="CN730" s="211"/>
      <c r="CO730" s="211"/>
      <c r="CP730" s="211"/>
      <c r="CQ730" s="211"/>
      <c r="CR730" s="211"/>
      <c r="CS730" s="211"/>
      <c r="CT730" s="211"/>
      <c r="CU730" s="211"/>
      <c r="CV730" s="211"/>
      <c r="CW730" s="211"/>
      <c r="CX730" s="211"/>
      <c r="CY730" s="211"/>
      <c r="CZ730" s="211"/>
      <c r="DA730" s="211"/>
      <c r="DB730" s="211"/>
      <c r="DC730" s="211"/>
      <c r="DD730" s="211"/>
      <c r="DE730" s="211"/>
      <c r="DF730" s="211"/>
      <c r="DG730" s="211"/>
      <c r="DH730" s="211"/>
      <c r="DI730" s="211"/>
      <c r="DJ730" s="211"/>
      <c r="DK730" s="211"/>
      <c r="DL730" s="211"/>
      <c r="DM730" s="211"/>
      <c r="DN730" s="211"/>
      <c r="DO730" s="211"/>
      <c r="DP730" s="211"/>
      <c r="DQ730" s="211"/>
      <c r="DR730" s="211"/>
      <c r="DS730" s="211"/>
      <c r="DT730" s="211"/>
      <c r="DU730" s="211"/>
      <c r="DV730" s="211"/>
      <c r="DW730" s="211"/>
      <c r="DX730" s="211"/>
      <c r="DY730" s="211"/>
      <c r="DZ730" s="211"/>
      <c r="EA730" s="211"/>
      <c r="EB730" s="211"/>
      <c r="EC730" s="211"/>
      <c r="ED730" s="211"/>
      <c r="EE730" s="211"/>
      <c r="EF730" s="211"/>
      <c r="EG730" s="211"/>
      <c r="EH730" s="211"/>
      <c r="EI730" s="211"/>
      <c r="EJ730" s="211"/>
      <c r="EK730" s="211"/>
      <c r="EL730" s="211"/>
      <c r="EM730" s="211"/>
      <c r="EN730" s="211"/>
      <c r="EO730" s="211"/>
      <c r="EP730" s="211"/>
      <c r="EQ730" s="211"/>
      <c r="ER730" s="211"/>
      <c r="ES730" s="211"/>
      <c r="ET730" s="211"/>
      <c r="EU730" s="211"/>
      <c r="EV730" s="211"/>
      <c r="EW730" s="211"/>
      <c r="EX730" s="211"/>
      <c r="EY730" s="211"/>
      <c r="EZ730" s="211"/>
      <c r="FA730" s="211"/>
      <c r="FB730" s="211"/>
      <c r="FC730" s="211"/>
      <c r="FD730" s="211"/>
      <c r="FE730" s="211"/>
      <c r="FF730" s="211"/>
      <c r="FG730" s="211"/>
      <c r="FH730" s="211"/>
      <c r="FI730" s="211"/>
      <c r="FJ730" s="211"/>
      <c r="FK730" s="211"/>
      <c r="FL730" s="211"/>
      <c r="FM730" s="211"/>
      <c r="FN730" s="211"/>
      <c r="FO730" s="211"/>
      <c r="FP730" s="211"/>
      <c r="FQ730" s="211"/>
      <c r="FR730" s="211"/>
      <c r="FS730" s="211"/>
      <c r="FT730" s="211"/>
      <c r="FU730" s="211"/>
      <c r="FV730" s="211"/>
      <c r="FW730" s="211"/>
      <c r="FX730" s="211"/>
      <c r="FY730" s="211"/>
      <c r="FZ730" s="211"/>
      <c r="GA730" s="211"/>
      <c r="GB730" s="211"/>
      <c r="GC730" s="211"/>
      <c r="GD730" s="211"/>
      <c r="GE730" s="211"/>
      <c r="GF730" s="211"/>
      <c r="GG730" s="211"/>
      <c r="GH730" s="211"/>
      <c r="GI730" s="211"/>
      <c r="GJ730" s="211"/>
      <c r="GK730" s="211"/>
      <c r="GL730" s="211"/>
      <c r="GM730" s="211"/>
      <c r="GN730" s="211"/>
      <c r="GO730" s="211"/>
      <c r="GP730" s="211"/>
      <c r="GQ730" s="211"/>
      <c r="GR730" s="211"/>
      <c r="GS730" s="211"/>
      <c r="GT730" s="211"/>
      <c r="GU730" s="211"/>
      <c r="GV730" s="211"/>
      <c r="GW730" s="211"/>
      <c r="GX730" s="211"/>
      <c r="GY730" s="211"/>
      <c r="GZ730" s="211"/>
      <c r="HA730" s="211"/>
      <c r="HB730" s="211"/>
      <c r="HC730" s="211"/>
      <c r="HD730" s="211"/>
      <c r="HE730" s="211"/>
      <c r="HF730" s="211"/>
      <c r="HG730" s="211"/>
      <c r="HH730" s="211"/>
      <c r="HI730" s="211"/>
      <c r="HJ730" s="211"/>
      <c r="HK730" s="211"/>
      <c r="HL730" s="211"/>
      <c r="HM730" s="211"/>
      <c r="HN730" s="211"/>
      <c r="HO730" s="211"/>
      <c r="HP730" s="211"/>
      <c r="HQ730" s="211"/>
      <c r="HR730" s="211"/>
    </row>
    <row r="731" spans="1:244">
      <c r="A731" s="154" t="s">
        <v>3203</v>
      </c>
      <c r="B731" s="155" t="s">
        <v>2229</v>
      </c>
      <c r="C731" s="156"/>
      <c r="D731" s="210">
        <f t="shared" ref="D731:P731" si="782">SUM(D732)</f>
        <v>5518386.4000000004</v>
      </c>
      <c r="E731" s="210">
        <f t="shared" si="782"/>
        <v>3431573.56</v>
      </c>
      <c r="F731" s="210">
        <f t="shared" si="782"/>
        <v>3413554.3800000004</v>
      </c>
      <c r="G731" s="210">
        <f t="shared" si="782"/>
        <v>3685542.35</v>
      </c>
      <c r="H731" s="210">
        <f t="shared" si="782"/>
        <v>3843145.34</v>
      </c>
      <c r="I731" s="210">
        <f t="shared" si="782"/>
        <v>3274040.86</v>
      </c>
      <c r="J731" s="210">
        <f t="shared" si="782"/>
        <v>3252480.57</v>
      </c>
      <c r="K731" s="210">
        <f t="shared" si="782"/>
        <v>0</v>
      </c>
      <c r="L731" s="210">
        <f t="shared" si="782"/>
        <v>0</v>
      </c>
      <c r="M731" s="210">
        <f t="shared" si="782"/>
        <v>0</v>
      </c>
      <c r="N731" s="210">
        <f t="shared" si="782"/>
        <v>0</v>
      </c>
      <c r="O731" s="210">
        <f t="shared" si="782"/>
        <v>0</v>
      </c>
      <c r="P731" s="210">
        <f t="shared" si="782"/>
        <v>50021431.950000003</v>
      </c>
    </row>
    <row r="732" spans="1:244">
      <c r="A732" s="150" t="s">
        <v>3204</v>
      </c>
      <c r="B732" s="151" t="s">
        <v>165</v>
      </c>
      <c r="C732" s="152"/>
      <c r="D732" s="210">
        <f>D733+D741</f>
        <v>5518386.4000000004</v>
      </c>
      <c r="E732" s="210">
        <f>E733+E741</f>
        <v>3431573.56</v>
      </c>
      <c r="F732" s="210">
        <f>F733+F741</f>
        <v>3413554.3800000004</v>
      </c>
      <c r="G732" s="210">
        <f>G733+G741</f>
        <v>3685542.35</v>
      </c>
      <c r="H732" s="210">
        <f>H733+H741</f>
        <v>3843145.34</v>
      </c>
      <c r="I732" s="210">
        <f t="shared" ref="I732:P732" si="783">I733+I741</f>
        <v>3274040.86</v>
      </c>
      <c r="J732" s="210">
        <f t="shared" si="783"/>
        <v>3252480.57</v>
      </c>
      <c r="K732" s="210">
        <f t="shared" si="783"/>
        <v>0</v>
      </c>
      <c r="L732" s="210">
        <f t="shared" si="783"/>
        <v>0</v>
      </c>
      <c r="M732" s="210">
        <f t="shared" si="783"/>
        <v>0</v>
      </c>
      <c r="N732" s="210">
        <f t="shared" si="783"/>
        <v>0</v>
      </c>
      <c r="O732" s="210">
        <f t="shared" si="783"/>
        <v>0</v>
      </c>
      <c r="P732" s="210">
        <f t="shared" si="783"/>
        <v>50021431.950000003</v>
      </c>
    </row>
    <row r="733" spans="1:244" ht="22.5">
      <c r="A733" s="150" t="s">
        <v>3226</v>
      </c>
      <c r="B733" s="151" t="s">
        <v>3366</v>
      </c>
      <c r="C733" s="152"/>
      <c r="D733" s="210">
        <f>D734</f>
        <v>5025624.32</v>
      </c>
      <c r="E733" s="210">
        <f>E734</f>
        <v>2963261.38</v>
      </c>
      <c r="F733" s="210">
        <f>F734</f>
        <v>2946396.0600000005</v>
      </c>
      <c r="G733" s="210">
        <f>G734</f>
        <v>3180390.47</v>
      </c>
      <c r="H733" s="210">
        <f>H734</f>
        <v>3316279.3499999996</v>
      </c>
      <c r="I733" s="210">
        <f t="shared" ref="I733:P733" si="784">I734</f>
        <v>3271037.65</v>
      </c>
      <c r="J733" s="210">
        <f t="shared" si="784"/>
        <v>3249477.36</v>
      </c>
      <c r="K733" s="210">
        <f t="shared" si="784"/>
        <v>0</v>
      </c>
      <c r="L733" s="210">
        <f t="shared" si="784"/>
        <v>0</v>
      </c>
      <c r="M733" s="210">
        <f t="shared" si="784"/>
        <v>0</v>
      </c>
      <c r="N733" s="210">
        <f t="shared" si="784"/>
        <v>0</v>
      </c>
      <c r="O733" s="210">
        <f t="shared" si="784"/>
        <v>0</v>
      </c>
      <c r="P733" s="210">
        <f t="shared" si="784"/>
        <v>43448523.789999999</v>
      </c>
    </row>
    <row r="734" spans="1:244" s="107" customFormat="1" ht="22.5">
      <c r="A734" s="99" t="s">
        <v>3448</v>
      </c>
      <c r="B734" s="116" t="s">
        <v>2266</v>
      </c>
      <c r="C734" s="136"/>
      <c r="D734" s="58">
        <f t="shared" ref="D734:P735" si="785">D735</f>
        <v>5025624.32</v>
      </c>
      <c r="E734" s="58">
        <f t="shared" si="785"/>
        <v>2963261.38</v>
      </c>
      <c r="F734" s="58">
        <f t="shared" si="785"/>
        <v>2946396.0600000005</v>
      </c>
      <c r="G734" s="58">
        <f t="shared" si="785"/>
        <v>3180390.47</v>
      </c>
      <c r="H734" s="58">
        <f t="shared" si="785"/>
        <v>3316279.3499999996</v>
      </c>
      <c r="I734" s="58">
        <f t="shared" si="785"/>
        <v>3271037.65</v>
      </c>
      <c r="J734" s="58">
        <f t="shared" si="785"/>
        <v>3249477.36</v>
      </c>
      <c r="K734" s="58">
        <f t="shared" si="785"/>
        <v>0</v>
      </c>
      <c r="L734" s="58">
        <f t="shared" si="785"/>
        <v>0</v>
      </c>
      <c r="M734" s="58">
        <f t="shared" si="785"/>
        <v>0</v>
      </c>
      <c r="N734" s="58">
        <f t="shared" si="785"/>
        <v>0</v>
      </c>
      <c r="O734" s="58">
        <f t="shared" si="785"/>
        <v>0</v>
      </c>
      <c r="P734" s="58">
        <f t="shared" si="785"/>
        <v>43448523.789999999</v>
      </c>
      <c r="HS734" s="106"/>
      <c r="HT734" s="106"/>
      <c r="HU734" s="106"/>
      <c r="HV734" s="106"/>
      <c r="HW734" s="106"/>
      <c r="HX734" s="106"/>
      <c r="HY734" s="106"/>
      <c r="HZ734" s="106"/>
      <c r="IA734" s="106"/>
      <c r="IB734" s="106"/>
      <c r="IC734" s="106"/>
      <c r="ID734" s="106"/>
      <c r="IE734" s="106"/>
      <c r="IF734" s="106"/>
      <c r="IG734" s="106"/>
      <c r="IH734" s="106"/>
      <c r="II734" s="106"/>
      <c r="IJ734" s="106"/>
    </row>
    <row r="735" spans="1:244" s="107" customFormat="1">
      <c r="A735" s="99" t="s">
        <v>3449</v>
      </c>
      <c r="B735" s="116" t="s">
        <v>3447</v>
      </c>
      <c r="C735" s="136"/>
      <c r="D735" s="58">
        <f t="shared" si="785"/>
        <v>5025624.32</v>
      </c>
      <c r="E735" s="58">
        <f t="shared" si="785"/>
        <v>2963261.38</v>
      </c>
      <c r="F735" s="58">
        <f t="shared" si="785"/>
        <v>2946396.0600000005</v>
      </c>
      <c r="G735" s="58">
        <f t="shared" si="785"/>
        <v>3180390.47</v>
      </c>
      <c r="H735" s="58">
        <f t="shared" si="785"/>
        <v>3316279.3499999996</v>
      </c>
      <c r="I735" s="58">
        <f t="shared" si="785"/>
        <v>3271037.65</v>
      </c>
      <c r="J735" s="58">
        <f t="shared" si="785"/>
        <v>3249477.36</v>
      </c>
      <c r="K735" s="58">
        <f t="shared" si="785"/>
        <v>0</v>
      </c>
      <c r="L735" s="58">
        <f t="shared" si="785"/>
        <v>0</v>
      </c>
      <c r="M735" s="58">
        <f t="shared" si="785"/>
        <v>0</v>
      </c>
      <c r="N735" s="58">
        <f t="shared" si="785"/>
        <v>0</v>
      </c>
      <c r="O735" s="58">
        <f t="shared" si="785"/>
        <v>0</v>
      </c>
      <c r="P735" s="58">
        <f t="shared" si="785"/>
        <v>43448523.789999999</v>
      </c>
      <c r="HS735" s="106"/>
      <c r="HT735" s="106"/>
      <c r="HU735" s="106"/>
      <c r="HV735" s="106"/>
      <c r="HW735" s="106"/>
      <c r="HX735" s="106"/>
      <c r="HY735" s="106"/>
      <c r="HZ735" s="106"/>
      <c r="IA735" s="106"/>
      <c r="IB735" s="106"/>
      <c r="IC735" s="106"/>
      <c r="ID735" s="106"/>
      <c r="IE735" s="106"/>
      <c r="IF735" s="106"/>
      <c r="IG735" s="106"/>
      <c r="IH735" s="106"/>
      <c r="II735" s="106"/>
      <c r="IJ735" s="106"/>
    </row>
    <row r="736" spans="1:244" s="107" customFormat="1">
      <c r="A736" s="99" t="s">
        <v>3450</v>
      </c>
      <c r="B736" s="116" t="s">
        <v>2268</v>
      </c>
      <c r="C736" s="136"/>
      <c r="D736" s="58">
        <f t="shared" ref="D736:E736" si="786">SUM(D737:D740)</f>
        <v>5025624.32</v>
      </c>
      <c r="E736" s="58">
        <f t="shared" si="786"/>
        <v>2963261.38</v>
      </c>
      <c r="F736" s="58">
        <f t="shared" ref="F736:G736" si="787">SUM(F737:F740)</f>
        <v>2946396.0600000005</v>
      </c>
      <c r="G736" s="58">
        <f t="shared" si="787"/>
        <v>3180390.47</v>
      </c>
      <c r="H736" s="58">
        <f t="shared" ref="H736:P736" si="788">SUM(H737:H740)</f>
        <v>3316279.3499999996</v>
      </c>
      <c r="I736" s="58">
        <f t="shared" si="788"/>
        <v>3271037.65</v>
      </c>
      <c r="J736" s="58">
        <f t="shared" si="788"/>
        <v>3249477.36</v>
      </c>
      <c r="K736" s="58">
        <f t="shared" si="788"/>
        <v>0</v>
      </c>
      <c r="L736" s="58">
        <f t="shared" si="788"/>
        <v>0</v>
      </c>
      <c r="M736" s="58">
        <f t="shared" si="788"/>
        <v>0</v>
      </c>
      <c r="N736" s="58">
        <f t="shared" si="788"/>
        <v>0</v>
      </c>
      <c r="O736" s="58">
        <f t="shared" si="788"/>
        <v>0</v>
      </c>
      <c r="P736" s="58">
        <f t="shared" si="788"/>
        <v>43448523.789999999</v>
      </c>
      <c r="HS736" s="106"/>
      <c r="HT736" s="106"/>
      <c r="HU736" s="106"/>
      <c r="HV736" s="106"/>
      <c r="HW736" s="106"/>
      <c r="HX736" s="106"/>
      <c r="HY736" s="106"/>
      <c r="HZ736" s="106"/>
      <c r="IA736" s="106"/>
      <c r="IB736" s="106"/>
      <c r="IC736" s="106"/>
      <c r="ID736" s="106"/>
      <c r="IE736" s="106"/>
      <c r="IF736" s="106"/>
      <c r="IG736" s="106"/>
      <c r="IH736" s="106"/>
      <c r="II736" s="106"/>
      <c r="IJ736" s="106"/>
    </row>
    <row r="737" spans="1:244" s="180" customFormat="1" ht="12.75" customHeight="1">
      <c r="A737" s="97" t="s">
        <v>3451</v>
      </c>
      <c r="B737" s="117" t="s">
        <v>1494</v>
      </c>
      <c r="C737" s="139" t="s">
        <v>173</v>
      </c>
      <c r="D737" s="60">
        <v>0</v>
      </c>
      <c r="E737" s="60">
        <v>60178.91</v>
      </c>
      <c r="F737" s="60">
        <v>57975.56</v>
      </c>
      <c r="G737" s="60">
        <v>58665.31</v>
      </c>
      <c r="H737" s="60">
        <v>60365.94</v>
      </c>
      <c r="I737" s="60">
        <v>60983.6</v>
      </c>
      <c r="J737" s="60">
        <v>62950</v>
      </c>
      <c r="K737" s="60"/>
      <c r="L737" s="60"/>
      <c r="M737" s="60"/>
      <c r="N737" s="60"/>
      <c r="O737" s="60"/>
      <c r="P737" s="60">
        <v>738819.32</v>
      </c>
      <c r="HS737" s="173"/>
      <c r="HT737" s="173"/>
      <c r="HU737" s="173"/>
      <c r="HV737" s="173"/>
      <c r="HW737" s="173"/>
      <c r="HX737" s="173"/>
      <c r="HY737" s="173"/>
      <c r="HZ737" s="173"/>
      <c r="IA737" s="173"/>
      <c r="IB737" s="173"/>
      <c r="IC737" s="173"/>
      <c r="ID737" s="173"/>
      <c r="IE737" s="173"/>
      <c r="IF737" s="173"/>
      <c r="IG737" s="173"/>
      <c r="IH737" s="173"/>
      <c r="II737" s="173"/>
      <c r="IJ737" s="173"/>
    </row>
    <row r="738" spans="1:244" s="180" customFormat="1" ht="12.75" customHeight="1">
      <c r="A738" s="97" t="s">
        <v>3452</v>
      </c>
      <c r="B738" s="117" t="s">
        <v>1496</v>
      </c>
      <c r="C738" s="139" t="s">
        <v>173</v>
      </c>
      <c r="D738" s="60">
        <v>5017345.58</v>
      </c>
      <c r="E738" s="60">
        <v>2886717.7</v>
      </c>
      <c r="F738" s="60">
        <v>2857152.22</v>
      </c>
      <c r="G738" s="60">
        <v>3115843.54</v>
      </c>
      <c r="H738" s="60">
        <v>3237354.26</v>
      </c>
      <c r="I738" s="60">
        <v>3191494.9</v>
      </c>
      <c r="J738" s="60">
        <v>3167968.21</v>
      </c>
      <c r="K738" s="60"/>
      <c r="L738" s="60"/>
      <c r="M738" s="60"/>
      <c r="N738" s="60"/>
      <c r="O738" s="60"/>
      <c r="P738" s="60">
        <v>42480878.710000001</v>
      </c>
      <c r="HS738" s="173"/>
      <c r="HT738" s="173"/>
      <c r="HU738" s="173"/>
      <c r="HV738" s="173"/>
      <c r="HW738" s="173"/>
      <c r="HX738" s="173"/>
      <c r="HY738" s="173"/>
      <c r="HZ738" s="173"/>
      <c r="IA738" s="173"/>
      <c r="IB738" s="173"/>
      <c r="IC738" s="173"/>
      <c r="ID738" s="173"/>
      <c r="IE738" s="173"/>
      <c r="IF738" s="173"/>
      <c r="IG738" s="173"/>
      <c r="IH738" s="173"/>
      <c r="II738" s="173"/>
      <c r="IJ738" s="173"/>
    </row>
    <row r="739" spans="1:244" s="180" customFormat="1" ht="12.75" customHeight="1">
      <c r="A739" s="97" t="s">
        <v>3453</v>
      </c>
      <c r="B739" s="117" t="s">
        <v>1965</v>
      </c>
      <c r="C739" s="139" t="s">
        <v>173</v>
      </c>
      <c r="D739" s="60">
        <v>0</v>
      </c>
      <c r="E739" s="60">
        <v>9884.01</v>
      </c>
      <c r="F739" s="60">
        <v>25386.66</v>
      </c>
      <c r="G739" s="60">
        <v>0</v>
      </c>
      <c r="H739" s="60">
        <v>12677.53</v>
      </c>
      <c r="I739" s="60">
        <v>12677.53</v>
      </c>
      <c r="J739" s="60">
        <v>12677.53</v>
      </c>
      <c r="K739" s="60"/>
      <c r="L739" s="60"/>
      <c r="M739" s="60"/>
      <c r="N739" s="60"/>
      <c r="O739" s="60"/>
      <c r="P739" s="60">
        <v>149368.44</v>
      </c>
      <c r="HS739" s="173"/>
      <c r="HT739" s="173"/>
      <c r="HU739" s="173"/>
      <c r="HV739" s="173"/>
      <c r="HW739" s="173"/>
      <c r="HX739" s="173"/>
      <c r="HY739" s="173"/>
      <c r="HZ739" s="173"/>
      <c r="IA739" s="173"/>
      <c r="IB739" s="173"/>
      <c r="IC739" s="173"/>
      <c r="ID739" s="173"/>
      <c r="IE739" s="173"/>
      <c r="IF739" s="173"/>
      <c r="IG739" s="173"/>
      <c r="IH739" s="173"/>
      <c r="II739" s="173"/>
      <c r="IJ739" s="173"/>
    </row>
    <row r="740" spans="1:244" s="180" customFormat="1" ht="12.75" customHeight="1">
      <c r="A740" s="97" t="s">
        <v>3454</v>
      </c>
      <c r="B740" s="117" t="s">
        <v>1500</v>
      </c>
      <c r="C740" s="139" t="s">
        <v>173</v>
      </c>
      <c r="D740" s="60">
        <v>8278.74</v>
      </c>
      <c r="E740" s="60">
        <v>6480.76</v>
      </c>
      <c r="F740" s="60">
        <v>5881.62</v>
      </c>
      <c r="G740" s="60">
        <v>5881.62</v>
      </c>
      <c r="H740" s="60">
        <v>5881.62</v>
      </c>
      <c r="I740" s="60">
        <v>5881.62</v>
      </c>
      <c r="J740" s="60">
        <v>5881.62</v>
      </c>
      <c r="K740" s="60"/>
      <c r="L740" s="60"/>
      <c r="M740" s="60"/>
      <c r="N740" s="60"/>
      <c r="O740" s="60"/>
      <c r="P740" s="60">
        <v>79457.320000000007</v>
      </c>
      <c r="HS740" s="173"/>
      <c r="HT740" s="173"/>
      <c r="HU740" s="173"/>
      <c r="HV740" s="173"/>
      <c r="HW740" s="173"/>
      <c r="HX740" s="173"/>
      <c r="HY740" s="173"/>
      <c r="HZ740" s="173"/>
      <c r="IA740" s="173"/>
      <c r="IB740" s="173"/>
      <c r="IC740" s="173"/>
      <c r="ID740" s="173"/>
      <c r="IE740" s="173"/>
      <c r="IF740" s="173"/>
      <c r="IG740" s="173"/>
      <c r="IH740" s="173"/>
      <c r="II740" s="173"/>
      <c r="IJ740" s="173"/>
    </row>
    <row r="741" spans="1:244" s="145" customFormat="1" ht="12.75" customHeight="1">
      <c r="A741" s="150" t="s">
        <v>3485</v>
      </c>
      <c r="B741" s="151" t="s">
        <v>216</v>
      </c>
      <c r="C741" s="152"/>
      <c r="D741" s="58">
        <f t="shared" ref="D741:P744" si="789">D742</f>
        <v>492762.08</v>
      </c>
      <c r="E741" s="58">
        <f t="shared" si="789"/>
        <v>468312.18</v>
      </c>
      <c r="F741" s="58">
        <f t="shared" si="789"/>
        <v>467158.32</v>
      </c>
      <c r="G741" s="58">
        <f t="shared" si="789"/>
        <v>505151.88</v>
      </c>
      <c r="H741" s="58">
        <f t="shared" si="789"/>
        <v>526865.99</v>
      </c>
      <c r="I741" s="58">
        <f t="shared" si="789"/>
        <v>3003.21</v>
      </c>
      <c r="J741" s="58">
        <f t="shared" si="789"/>
        <v>3003.21</v>
      </c>
      <c r="K741" s="58">
        <f t="shared" si="789"/>
        <v>0</v>
      </c>
      <c r="L741" s="58">
        <f t="shared" si="789"/>
        <v>0</v>
      </c>
      <c r="M741" s="58">
        <f t="shared" si="789"/>
        <v>0</v>
      </c>
      <c r="N741" s="58">
        <f t="shared" si="789"/>
        <v>0</v>
      </c>
      <c r="O741" s="58">
        <f t="shared" si="789"/>
        <v>0</v>
      </c>
      <c r="P741" s="58">
        <f t="shared" si="789"/>
        <v>6572908.1600000001</v>
      </c>
      <c r="HS741" s="108"/>
      <c r="HT741" s="108"/>
      <c r="HU741" s="108"/>
      <c r="HV741" s="108"/>
      <c r="HW741" s="108"/>
      <c r="HX741" s="108"/>
      <c r="HY741" s="108"/>
      <c r="HZ741" s="108"/>
      <c r="IA741" s="108"/>
      <c r="IB741" s="108"/>
      <c r="IC741" s="108"/>
      <c r="ID741" s="108"/>
      <c r="IE741" s="108"/>
      <c r="IF741" s="108"/>
      <c r="IG741" s="108"/>
      <c r="IH741" s="108"/>
      <c r="II741" s="108"/>
      <c r="IJ741" s="108"/>
    </row>
    <row r="742" spans="1:244" s="145" customFormat="1" ht="12.75" customHeight="1">
      <c r="A742" s="150" t="s">
        <v>3486</v>
      </c>
      <c r="B742" s="151" t="s">
        <v>3487</v>
      </c>
      <c r="C742" s="152"/>
      <c r="D742" s="58">
        <f t="shared" si="789"/>
        <v>492762.08</v>
      </c>
      <c r="E742" s="58">
        <f t="shared" si="789"/>
        <v>468312.18</v>
      </c>
      <c r="F742" s="58">
        <f t="shared" si="789"/>
        <v>467158.32</v>
      </c>
      <c r="G742" s="58">
        <f t="shared" si="789"/>
        <v>505151.88</v>
      </c>
      <c r="H742" s="58">
        <f t="shared" si="789"/>
        <v>526865.99</v>
      </c>
      <c r="I742" s="58">
        <f t="shared" si="789"/>
        <v>3003.21</v>
      </c>
      <c r="J742" s="58">
        <f t="shared" si="789"/>
        <v>3003.21</v>
      </c>
      <c r="K742" s="58">
        <f t="shared" si="789"/>
        <v>0</v>
      </c>
      <c r="L742" s="58">
        <f t="shared" si="789"/>
        <v>0</v>
      </c>
      <c r="M742" s="58">
        <f t="shared" si="789"/>
        <v>0</v>
      </c>
      <c r="N742" s="58">
        <f t="shared" si="789"/>
        <v>0</v>
      </c>
      <c r="O742" s="58">
        <f t="shared" si="789"/>
        <v>0</v>
      </c>
      <c r="P742" s="58">
        <f t="shared" si="789"/>
        <v>6572908.1600000001</v>
      </c>
      <c r="HS742" s="108"/>
      <c r="HT742" s="108"/>
      <c r="HU742" s="108"/>
      <c r="HV742" s="108"/>
      <c r="HW742" s="108"/>
      <c r="HX742" s="108"/>
      <c r="HY742" s="108"/>
      <c r="HZ742" s="108"/>
      <c r="IA742" s="108"/>
      <c r="IB742" s="108"/>
      <c r="IC742" s="108"/>
      <c r="ID742" s="108"/>
      <c r="IE742" s="108"/>
      <c r="IF742" s="108"/>
      <c r="IG742" s="108"/>
      <c r="IH742" s="108"/>
      <c r="II742" s="108"/>
      <c r="IJ742" s="108"/>
    </row>
    <row r="743" spans="1:244" s="145" customFormat="1" ht="12.75" customHeight="1">
      <c r="A743" s="150" t="s">
        <v>3488</v>
      </c>
      <c r="B743" s="151" t="s">
        <v>3487</v>
      </c>
      <c r="C743" s="152"/>
      <c r="D743" s="58">
        <f t="shared" si="789"/>
        <v>492762.08</v>
      </c>
      <c r="E743" s="58">
        <f t="shared" si="789"/>
        <v>468312.18</v>
      </c>
      <c r="F743" s="58">
        <f t="shared" si="789"/>
        <v>467158.32</v>
      </c>
      <c r="G743" s="58">
        <f t="shared" si="789"/>
        <v>505151.88</v>
      </c>
      <c r="H743" s="58">
        <f t="shared" si="789"/>
        <v>526865.99</v>
      </c>
      <c r="I743" s="58">
        <f t="shared" si="789"/>
        <v>3003.21</v>
      </c>
      <c r="J743" s="58">
        <f t="shared" si="789"/>
        <v>3003.21</v>
      </c>
      <c r="K743" s="58">
        <f t="shared" si="789"/>
        <v>0</v>
      </c>
      <c r="L743" s="58">
        <f t="shared" si="789"/>
        <v>0</v>
      </c>
      <c r="M743" s="58">
        <f t="shared" si="789"/>
        <v>0</v>
      </c>
      <c r="N743" s="58">
        <f t="shared" si="789"/>
        <v>0</v>
      </c>
      <c r="O743" s="58">
        <f t="shared" si="789"/>
        <v>0</v>
      </c>
      <c r="P743" s="58">
        <f t="shared" si="789"/>
        <v>6572908.1600000001</v>
      </c>
      <c r="HS743" s="108"/>
      <c r="HT743" s="108"/>
      <c r="HU743" s="108"/>
      <c r="HV743" s="108"/>
      <c r="HW743" s="108"/>
      <c r="HX743" s="108"/>
      <c r="HY743" s="108"/>
      <c r="HZ743" s="108"/>
      <c r="IA743" s="108"/>
      <c r="IB743" s="108"/>
      <c r="IC743" s="108"/>
      <c r="ID743" s="108"/>
      <c r="IE743" s="108"/>
      <c r="IF743" s="108"/>
      <c r="IG743" s="108"/>
      <c r="IH743" s="108"/>
      <c r="II743" s="108"/>
      <c r="IJ743" s="108"/>
    </row>
    <row r="744" spans="1:244" s="145" customFormat="1" ht="12.75" customHeight="1">
      <c r="A744" s="150" t="s">
        <v>3489</v>
      </c>
      <c r="B744" s="151" t="s">
        <v>3490</v>
      </c>
      <c r="C744" s="205"/>
      <c r="D744" s="58">
        <f t="shared" si="789"/>
        <v>492762.08</v>
      </c>
      <c r="E744" s="58">
        <f t="shared" si="789"/>
        <v>468312.18</v>
      </c>
      <c r="F744" s="58">
        <f t="shared" si="789"/>
        <v>467158.32</v>
      </c>
      <c r="G744" s="58">
        <f t="shared" si="789"/>
        <v>505151.88</v>
      </c>
      <c r="H744" s="58">
        <f t="shared" si="789"/>
        <v>526865.99</v>
      </c>
      <c r="I744" s="58">
        <f t="shared" si="789"/>
        <v>3003.21</v>
      </c>
      <c r="J744" s="58">
        <f t="shared" si="789"/>
        <v>3003.21</v>
      </c>
      <c r="K744" s="58">
        <f t="shared" si="789"/>
        <v>0</v>
      </c>
      <c r="L744" s="58">
        <f t="shared" si="789"/>
        <v>0</v>
      </c>
      <c r="M744" s="58">
        <f t="shared" si="789"/>
        <v>0</v>
      </c>
      <c r="N744" s="58">
        <f t="shared" si="789"/>
        <v>0</v>
      </c>
      <c r="O744" s="58">
        <f t="shared" si="789"/>
        <v>0</v>
      </c>
      <c r="P744" s="58">
        <f t="shared" si="789"/>
        <v>6572908.1600000001</v>
      </c>
      <c r="HS744" s="108"/>
      <c r="HT744" s="108"/>
      <c r="HU744" s="108"/>
      <c r="HV744" s="108"/>
      <c r="HW744" s="108"/>
      <c r="HX744" s="108"/>
      <c r="HY744" s="108"/>
      <c r="HZ744" s="108"/>
      <c r="IA744" s="108"/>
      <c r="IB744" s="108"/>
      <c r="IC744" s="108"/>
      <c r="ID744" s="108"/>
      <c r="IE744" s="108"/>
      <c r="IF744" s="108"/>
      <c r="IG744" s="108"/>
      <c r="IH744" s="108"/>
      <c r="II744" s="108"/>
      <c r="IJ744" s="108"/>
    </row>
    <row r="745" spans="1:244" s="145" customFormat="1" ht="12.75" customHeight="1">
      <c r="A745" s="150" t="s">
        <v>3491</v>
      </c>
      <c r="B745" s="151" t="s">
        <v>3492</v>
      </c>
      <c r="C745" s="205"/>
      <c r="D745" s="58">
        <f>SUM(D746:D748)</f>
        <v>492762.08</v>
      </c>
      <c r="E745" s="58">
        <f>SUM(E746:E748)</f>
        <v>468312.18</v>
      </c>
      <c r="F745" s="58">
        <f>SUM(F746:F748)</f>
        <v>467158.32</v>
      </c>
      <c r="G745" s="58">
        <f>SUM(G746:G748)</f>
        <v>505151.88</v>
      </c>
      <c r="H745" s="58">
        <f>SUM(H746:H748)</f>
        <v>526865.99</v>
      </c>
      <c r="I745" s="58">
        <f t="shared" ref="I745:P745" si="790">SUM(I746:I748)</f>
        <v>3003.21</v>
      </c>
      <c r="J745" s="58">
        <f t="shared" si="790"/>
        <v>3003.21</v>
      </c>
      <c r="K745" s="58">
        <f t="shared" si="790"/>
        <v>0</v>
      </c>
      <c r="L745" s="58">
        <f t="shared" si="790"/>
        <v>0</v>
      </c>
      <c r="M745" s="58">
        <f t="shared" si="790"/>
        <v>0</v>
      </c>
      <c r="N745" s="58">
        <f t="shared" si="790"/>
        <v>0</v>
      </c>
      <c r="O745" s="58">
        <f t="shared" si="790"/>
        <v>0</v>
      </c>
      <c r="P745" s="58">
        <f t="shared" si="790"/>
        <v>6572908.1600000001</v>
      </c>
      <c r="HS745" s="108"/>
      <c r="HT745" s="108"/>
      <c r="HU745" s="108"/>
      <c r="HV745" s="108"/>
      <c r="HW745" s="108"/>
      <c r="HX745" s="108"/>
      <c r="HY745" s="108"/>
      <c r="HZ745" s="108"/>
      <c r="IA745" s="108"/>
      <c r="IB745" s="108"/>
      <c r="IC745" s="108"/>
      <c r="ID745" s="108"/>
      <c r="IE745" s="108"/>
      <c r="IF745" s="108"/>
      <c r="IG745" s="108"/>
      <c r="IH745" s="108"/>
      <c r="II745" s="108"/>
      <c r="IJ745" s="108"/>
    </row>
    <row r="746" spans="1:244" s="180" customFormat="1" ht="12.75" customHeight="1">
      <c r="A746" s="97" t="s">
        <v>3493</v>
      </c>
      <c r="B746" s="117" t="s">
        <v>3494</v>
      </c>
      <c r="C746" s="136" t="s">
        <v>173</v>
      </c>
      <c r="D746" s="60">
        <v>491422.43</v>
      </c>
      <c r="E746" s="60">
        <v>465664.07</v>
      </c>
      <c r="F746" s="60">
        <v>462098.54</v>
      </c>
      <c r="G746" s="60">
        <v>504200.13</v>
      </c>
      <c r="H746" s="60">
        <v>523862.78</v>
      </c>
      <c r="I746" s="60">
        <v>0</v>
      </c>
      <c r="J746" s="60">
        <v>0</v>
      </c>
      <c r="K746" s="60"/>
      <c r="L746" s="60"/>
      <c r="M746" s="60"/>
      <c r="N746" s="60"/>
      <c r="O746" s="60"/>
      <c r="P746" s="60">
        <v>6538883.1900000004</v>
      </c>
      <c r="HS746" s="173"/>
      <c r="HT746" s="173"/>
      <c r="HU746" s="173"/>
      <c r="HV746" s="173"/>
      <c r="HW746" s="173"/>
      <c r="HX746" s="173"/>
      <c r="HY746" s="173"/>
      <c r="HZ746" s="173"/>
      <c r="IA746" s="173"/>
      <c r="IB746" s="173"/>
      <c r="IC746" s="173"/>
      <c r="ID746" s="173"/>
      <c r="IE746" s="173"/>
      <c r="IF746" s="173"/>
      <c r="IG746" s="173"/>
      <c r="IH746" s="173"/>
      <c r="II746" s="173"/>
      <c r="IJ746" s="173"/>
    </row>
    <row r="747" spans="1:244" s="180" customFormat="1" ht="12.75" customHeight="1">
      <c r="A747" s="97" t="s">
        <v>3495</v>
      </c>
      <c r="B747" s="117" t="s">
        <v>3497</v>
      </c>
      <c r="C747" s="136" t="s">
        <v>173</v>
      </c>
      <c r="D747" s="60">
        <v>0</v>
      </c>
      <c r="E747" s="60">
        <v>1599.41</v>
      </c>
      <c r="F747" s="60">
        <v>4108.03</v>
      </c>
      <c r="G747" s="60">
        <v>0</v>
      </c>
      <c r="H747" s="60">
        <v>2051.46</v>
      </c>
      <c r="I747" s="60">
        <v>2051.46</v>
      </c>
      <c r="J747" s="60">
        <v>2051.46</v>
      </c>
      <c r="K747" s="60"/>
      <c r="L747" s="60"/>
      <c r="M747" s="60"/>
      <c r="N747" s="60"/>
      <c r="O747" s="60"/>
      <c r="P747" s="60">
        <v>22119.119999999999</v>
      </c>
      <c r="HS747" s="173"/>
      <c r="HT747" s="173"/>
      <c r="HU747" s="173"/>
      <c r="HV747" s="173"/>
      <c r="HW747" s="173"/>
      <c r="HX747" s="173"/>
      <c r="HY747" s="173"/>
      <c r="HZ747" s="173"/>
      <c r="IA747" s="173"/>
      <c r="IB747" s="173"/>
      <c r="IC747" s="173"/>
      <c r="ID747" s="173"/>
      <c r="IE747" s="173"/>
      <c r="IF747" s="173"/>
      <c r="IG747" s="173"/>
      <c r="IH747" s="173"/>
      <c r="II747" s="173"/>
      <c r="IJ747" s="173"/>
    </row>
    <row r="748" spans="1:244" s="180" customFormat="1" ht="12.75" customHeight="1">
      <c r="A748" s="97" t="s">
        <v>3496</v>
      </c>
      <c r="B748" s="117" t="s">
        <v>3498</v>
      </c>
      <c r="C748" s="136" t="s">
        <v>173</v>
      </c>
      <c r="D748" s="60">
        <v>1339.65</v>
      </c>
      <c r="E748" s="60">
        <v>1048.7</v>
      </c>
      <c r="F748" s="60">
        <v>951.75</v>
      </c>
      <c r="G748" s="60">
        <v>951.75</v>
      </c>
      <c r="H748" s="60">
        <v>951.75</v>
      </c>
      <c r="I748" s="60">
        <v>951.75</v>
      </c>
      <c r="J748" s="60">
        <v>951.75</v>
      </c>
      <c r="K748" s="60"/>
      <c r="L748" s="60"/>
      <c r="M748" s="60"/>
      <c r="N748" s="60"/>
      <c r="O748" s="60"/>
      <c r="P748" s="60">
        <v>11905.85</v>
      </c>
      <c r="HS748" s="173"/>
      <c r="HT748" s="173"/>
      <c r="HU748" s="173"/>
      <c r="HV748" s="173"/>
      <c r="HW748" s="173"/>
      <c r="HX748" s="173"/>
      <c r="HY748" s="173"/>
      <c r="HZ748" s="173"/>
      <c r="IA748" s="173"/>
      <c r="IB748" s="173"/>
      <c r="IC748" s="173"/>
      <c r="ID748" s="173"/>
      <c r="IE748" s="173"/>
      <c r="IF748" s="173"/>
      <c r="IG748" s="173"/>
      <c r="IH748" s="173"/>
      <c r="II748" s="173"/>
      <c r="IJ748" s="173"/>
    </row>
    <row r="749" spans="1:244" s="188" customFormat="1">
      <c r="A749" s="154" t="s">
        <v>3367</v>
      </c>
      <c r="B749" s="155" t="s">
        <v>2852</v>
      </c>
      <c r="C749" s="156"/>
      <c r="D749" s="72">
        <f t="shared" ref="D749:P752" si="791">D750</f>
        <v>8329086.4900000002</v>
      </c>
      <c r="E749" s="72">
        <f t="shared" si="791"/>
        <v>4509585.7600000007</v>
      </c>
      <c r="F749" s="72">
        <f t="shared" si="791"/>
        <v>4462830.41</v>
      </c>
      <c r="G749" s="72">
        <f t="shared" si="791"/>
        <v>4856366.1399999997</v>
      </c>
      <c r="H749" s="72">
        <f t="shared" si="791"/>
        <v>5043759.3899999997</v>
      </c>
      <c r="I749" s="72">
        <f t="shared" si="791"/>
        <v>4974950.9099999992</v>
      </c>
      <c r="J749" s="72">
        <f t="shared" si="791"/>
        <v>4942159.66</v>
      </c>
      <c r="K749" s="72">
        <f t="shared" si="791"/>
        <v>0</v>
      </c>
      <c r="L749" s="72">
        <f t="shared" si="791"/>
        <v>0</v>
      </c>
      <c r="M749" s="72">
        <f t="shared" si="791"/>
        <v>0</v>
      </c>
      <c r="N749" s="72">
        <f t="shared" si="791"/>
        <v>0</v>
      </c>
      <c r="O749" s="72">
        <f t="shared" si="791"/>
        <v>0</v>
      </c>
      <c r="P749" s="72">
        <f t="shared" si="791"/>
        <v>66771696.720000006</v>
      </c>
      <c r="Q749" s="211"/>
      <c r="R749" s="211"/>
      <c r="S749" s="211"/>
      <c r="T749" s="211"/>
      <c r="U749" s="211"/>
      <c r="V749" s="211"/>
      <c r="W749" s="211"/>
      <c r="X749" s="211"/>
      <c r="Y749" s="211"/>
      <c r="Z749" s="211"/>
      <c r="AA749" s="211"/>
      <c r="AB749" s="211"/>
      <c r="AC749" s="211"/>
      <c r="AD749" s="211"/>
      <c r="AE749" s="211"/>
      <c r="AF749" s="211"/>
      <c r="AG749" s="211"/>
      <c r="AH749" s="211"/>
      <c r="AI749" s="211"/>
      <c r="AJ749" s="211"/>
      <c r="AK749" s="211"/>
      <c r="AL749" s="211"/>
      <c r="AM749" s="211"/>
      <c r="AN749" s="211"/>
      <c r="AO749" s="211"/>
      <c r="AP749" s="211"/>
      <c r="AQ749" s="211"/>
      <c r="AR749" s="211"/>
      <c r="AS749" s="211"/>
      <c r="AT749" s="211"/>
      <c r="AU749" s="211"/>
      <c r="AV749" s="211"/>
      <c r="AW749" s="211"/>
      <c r="AX749" s="211"/>
      <c r="AY749" s="211"/>
      <c r="AZ749" s="211"/>
      <c r="BA749" s="211"/>
      <c r="BB749" s="211"/>
      <c r="BC749" s="211"/>
      <c r="BD749" s="211"/>
      <c r="BE749" s="211"/>
      <c r="BF749" s="211"/>
      <c r="BG749" s="211"/>
      <c r="BH749" s="211"/>
      <c r="BI749" s="211"/>
      <c r="BJ749" s="211"/>
      <c r="BK749" s="211"/>
      <c r="BL749" s="211"/>
      <c r="BM749" s="211"/>
      <c r="BN749" s="211"/>
      <c r="BO749" s="211"/>
      <c r="BP749" s="211"/>
      <c r="BQ749" s="211"/>
      <c r="BR749" s="211"/>
      <c r="BS749" s="211"/>
      <c r="BT749" s="211"/>
      <c r="BU749" s="211"/>
      <c r="BV749" s="211"/>
      <c r="BW749" s="211"/>
      <c r="BX749" s="211"/>
      <c r="BY749" s="211"/>
      <c r="BZ749" s="211"/>
      <c r="CA749" s="211"/>
      <c r="CB749" s="211"/>
      <c r="CC749" s="211"/>
      <c r="CD749" s="211"/>
      <c r="CE749" s="211"/>
      <c r="CF749" s="211"/>
      <c r="CG749" s="211"/>
      <c r="CH749" s="211"/>
      <c r="CI749" s="211"/>
      <c r="CJ749" s="211"/>
      <c r="CK749" s="211"/>
      <c r="CL749" s="211"/>
      <c r="CM749" s="211"/>
      <c r="CN749" s="211"/>
      <c r="CO749" s="211"/>
      <c r="CP749" s="211"/>
      <c r="CQ749" s="211"/>
      <c r="CR749" s="211"/>
      <c r="CS749" s="211"/>
      <c r="CT749" s="211"/>
      <c r="CU749" s="211"/>
      <c r="CV749" s="211"/>
      <c r="CW749" s="211"/>
      <c r="CX749" s="211"/>
      <c r="CY749" s="211"/>
      <c r="CZ749" s="211"/>
      <c r="DA749" s="211"/>
      <c r="DB749" s="211"/>
      <c r="DC749" s="211"/>
      <c r="DD749" s="211"/>
      <c r="DE749" s="211"/>
      <c r="DF749" s="211"/>
      <c r="DG749" s="211"/>
      <c r="DH749" s="211"/>
      <c r="DI749" s="211"/>
      <c r="DJ749" s="211"/>
      <c r="DK749" s="211"/>
      <c r="DL749" s="211"/>
      <c r="DM749" s="211"/>
      <c r="DN749" s="211"/>
      <c r="DO749" s="211"/>
      <c r="DP749" s="211"/>
      <c r="DQ749" s="211"/>
      <c r="DR749" s="211"/>
      <c r="DS749" s="211"/>
      <c r="DT749" s="211"/>
      <c r="DU749" s="211"/>
      <c r="DV749" s="211"/>
      <c r="DW749" s="211"/>
      <c r="DX749" s="211"/>
      <c r="DY749" s="211"/>
      <c r="DZ749" s="211"/>
      <c r="EA749" s="211"/>
      <c r="EB749" s="211"/>
      <c r="EC749" s="211"/>
      <c r="ED749" s="211"/>
      <c r="EE749" s="211"/>
      <c r="EF749" s="211"/>
      <c r="EG749" s="211"/>
      <c r="EH749" s="211"/>
      <c r="EI749" s="211"/>
      <c r="EJ749" s="211"/>
      <c r="EK749" s="211"/>
      <c r="EL749" s="211"/>
      <c r="EM749" s="211"/>
      <c r="EN749" s="211"/>
      <c r="EO749" s="211"/>
      <c r="EP749" s="211"/>
      <c r="EQ749" s="211"/>
      <c r="ER749" s="211"/>
      <c r="ES749" s="211"/>
      <c r="ET749" s="211"/>
      <c r="EU749" s="211"/>
      <c r="EV749" s="211"/>
      <c r="EW749" s="211"/>
      <c r="EX749" s="211"/>
      <c r="EY749" s="211"/>
      <c r="EZ749" s="211"/>
      <c r="FA749" s="211"/>
      <c r="FB749" s="211"/>
      <c r="FC749" s="211"/>
      <c r="FD749" s="211"/>
      <c r="FE749" s="211"/>
      <c r="FF749" s="211"/>
      <c r="FG749" s="211"/>
      <c r="FH749" s="211"/>
      <c r="FI749" s="211"/>
      <c r="FJ749" s="211"/>
      <c r="FK749" s="211"/>
      <c r="FL749" s="211"/>
      <c r="FM749" s="211"/>
      <c r="FN749" s="211"/>
      <c r="FO749" s="211"/>
      <c r="FP749" s="211"/>
      <c r="FQ749" s="211"/>
      <c r="FR749" s="211"/>
      <c r="FS749" s="211"/>
      <c r="FT749" s="211"/>
      <c r="FU749" s="211"/>
      <c r="FV749" s="211"/>
      <c r="FW749" s="211"/>
      <c r="FX749" s="211"/>
      <c r="FY749" s="211"/>
      <c r="FZ749" s="211"/>
      <c r="GA749" s="211"/>
      <c r="GB749" s="211"/>
      <c r="GC749" s="211"/>
      <c r="GD749" s="211"/>
      <c r="GE749" s="211"/>
      <c r="GF749" s="211"/>
      <c r="GG749" s="211"/>
      <c r="GH749" s="211"/>
      <c r="GI749" s="211"/>
      <c r="GJ749" s="211"/>
      <c r="GK749" s="211"/>
      <c r="GL749" s="211"/>
      <c r="GM749" s="211"/>
      <c r="GN749" s="211"/>
      <c r="GO749" s="211"/>
      <c r="GP749" s="211"/>
      <c r="GQ749" s="211"/>
      <c r="GR749" s="211"/>
      <c r="GS749" s="211"/>
      <c r="GT749" s="211"/>
      <c r="GU749" s="211"/>
      <c r="GV749" s="211"/>
      <c r="GW749" s="211"/>
      <c r="GX749" s="211"/>
      <c r="GY749" s="211"/>
      <c r="GZ749" s="211"/>
      <c r="HA749" s="211"/>
      <c r="HB749" s="211"/>
      <c r="HC749" s="211"/>
      <c r="HD749" s="211"/>
      <c r="HE749" s="211"/>
      <c r="HF749" s="211"/>
      <c r="HG749" s="211"/>
      <c r="HH749" s="211"/>
      <c r="HI749" s="211"/>
      <c r="HJ749" s="211"/>
      <c r="HK749" s="211"/>
      <c r="HL749" s="211"/>
      <c r="HM749" s="211"/>
      <c r="HN749" s="211"/>
      <c r="HO749" s="211"/>
      <c r="HP749" s="211"/>
      <c r="HQ749" s="211"/>
      <c r="HR749" s="211"/>
    </row>
    <row r="750" spans="1:244">
      <c r="A750" s="150" t="s">
        <v>3368</v>
      </c>
      <c r="B750" s="151" t="s">
        <v>3016</v>
      </c>
      <c r="C750" s="152"/>
      <c r="D750" s="210">
        <f t="shared" si="791"/>
        <v>8329086.4900000002</v>
      </c>
      <c r="E750" s="210">
        <f t="shared" si="791"/>
        <v>4509585.7600000007</v>
      </c>
      <c r="F750" s="210">
        <f t="shared" si="791"/>
        <v>4462830.41</v>
      </c>
      <c r="G750" s="210">
        <f t="shared" si="791"/>
        <v>4856366.1399999997</v>
      </c>
      <c r="H750" s="210">
        <f t="shared" si="791"/>
        <v>5043759.3899999997</v>
      </c>
      <c r="I750" s="210">
        <f t="shared" si="791"/>
        <v>4974950.9099999992</v>
      </c>
      <c r="J750" s="210">
        <f t="shared" si="791"/>
        <v>4942159.66</v>
      </c>
      <c r="K750" s="210">
        <f t="shared" si="791"/>
        <v>0</v>
      </c>
      <c r="L750" s="210">
        <f t="shared" si="791"/>
        <v>0</v>
      </c>
      <c r="M750" s="210">
        <f t="shared" si="791"/>
        <v>0</v>
      </c>
      <c r="N750" s="210">
        <f t="shared" si="791"/>
        <v>0</v>
      </c>
      <c r="O750" s="210">
        <f t="shared" si="791"/>
        <v>0</v>
      </c>
      <c r="P750" s="210">
        <f t="shared" si="791"/>
        <v>66771696.720000006</v>
      </c>
    </row>
    <row r="751" spans="1:244" s="107" customFormat="1" ht="12.75" customHeight="1">
      <c r="A751" s="150" t="s">
        <v>3369</v>
      </c>
      <c r="B751" s="151" t="s">
        <v>3370</v>
      </c>
      <c r="C751" s="152"/>
      <c r="D751" s="58">
        <f t="shared" si="791"/>
        <v>8329086.4900000002</v>
      </c>
      <c r="E751" s="58">
        <f t="shared" si="791"/>
        <v>4509585.7600000007</v>
      </c>
      <c r="F751" s="58">
        <f t="shared" si="791"/>
        <v>4462830.41</v>
      </c>
      <c r="G751" s="58">
        <f t="shared" si="791"/>
        <v>4856366.1399999997</v>
      </c>
      <c r="H751" s="58">
        <f t="shared" si="791"/>
        <v>5043759.3899999997</v>
      </c>
      <c r="I751" s="58">
        <f t="shared" si="791"/>
        <v>4974950.9099999992</v>
      </c>
      <c r="J751" s="58">
        <f t="shared" si="791"/>
        <v>4942159.66</v>
      </c>
      <c r="K751" s="58">
        <f t="shared" si="791"/>
        <v>0</v>
      </c>
      <c r="L751" s="58">
        <f t="shared" si="791"/>
        <v>0</v>
      </c>
      <c r="M751" s="58">
        <f t="shared" si="791"/>
        <v>0</v>
      </c>
      <c r="N751" s="58">
        <f t="shared" si="791"/>
        <v>0</v>
      </c>
      <c r="O751" s="58">
        <f t="shared" si="791"/>
        <v>0</v>
      </c>
      <c r="P751" s="58">
        <f t="shared" si="791"/>
        <v>66771696.720000006</v>
      </c>
      <c r="HS751" s="106"/>
      <c r="HT751" s="106"/>
      <c r="HU751" s="106"/>
      <c r="HV751" s="106"/>
      <c r="HW751" s="106"/>
      <c r="HX751" s="106"/>
      <c r="HY751" s="106"/>
      <c r="HZ751" s="106"/>
      <c r="IA751" s="106"/>
      <c r="IB751" s="106"/>
      <c r="IC751" s="106"/>
      <c r="ID751" s="106"/>
      <c r="IE751" s="106"/>
      <c r="IF751" s="106"/>
      <c r="IG751" s="106"/>
      <c r="IH751" s="106"/>
      <c r="II751" s="106"/>
      <c r="IJ751" s="106"/>
    </row>
    <row r="752" spans="1:244" s="107" customFormat="1" ht="13.5" customHeight="1">
      <c r="A752" s="206" t="s">
        <v>3371</v>
      </c>
      <c r="B752" s="229" t="s">
        <v>3370</v>
      </c>
      <c r="C752" s="136"/>
      <c r="D752" s="210">
        <f t="shared" si="791"/>
        <v>8329086.4900000002</v>
      </c>
      <c r="E752" s="210">
        <f t="shared" si="791"/>
        <v>4509585.7600000007</v>
      </c>
      <c r="F752" s="210">
        <f t="shared" si="791"/>
        <v>4462830.41</v>
      </c>
      <c r="G752" s="210">
        <f t="shared" si="791"/>
        <v>4856366.1399999997</v>
      </c>
      <c r="H752" s="210">
        <f t="shared" si="791"/>
        <v>5043759.3899999997</v>
      </c>
      <c r="I752" s="210">
        <f t="shared" si="791"/>
        <v>4974950.9099999992</v>
      </c>
      <c r="J752" s="210">
        <f t="shared" si="791"/>
        <v>4942159.66</v>
      </c>
      <c r="K752" s="210">
        <f t="shared" si="791"/>
        <v>0</v>
      </c>
      <c r="L752" s="210">
        <f t="shared" si="791"/>
        <v>0</v>
      </c>
      <c r="M752" s="210">
        <f t="shared" si="791"/>
        <v>0</v>
      </c>
      <c r="N752" s="210">
        <f t="shared" si="791"/>
        <v>0</v>
      </c>
      <c r="O752" s="210">
        <f t="shared" si="791"/>
        <v>0</v>
      </c>
      <c r="P752" s="210">
        <f t="shared" si="791"/>
        <v>66771696.720000006</v>
      </c>
      <c r="HS752" s="184"/>
      <c r="HT752" s="184"/>
      <c r="HU752" s="184"/>
      <c r="HV752" s="184"/>
      <c r="HW752" s="184"/>
      <c r="HX752" s="184"/>
      <c r="HY752" s="184"/>
      <c r="HZ752" s="184"/>
      <c r="IA752" s="184"/>
      <c r="IB752" s="184"/>
      <c r="IC752" s="184"/>
      <c r="ID752" s="184"/>
      <c r="IE752" s="184"/>
      <c r="IF752" s="184"/>
      <c r="IG752" s="184"/>
      <c r="IH752" s="184"/>
      <c r="II752" s="184"/>
      <c r="IJ752" s="184"/>
    </row>
    <row r="753" spans="1:244" s="107" customFormat="1" ht="24" customHeight="1">
      <c r="A753" s="206" t="s">
        <v>3372</v>
      </c>
      <c r="B753" s="229" t="s">
        <v>3373</v>
      </c>
      <c r="C753" s="136"/>
      <c r="D753" s="210">
        <f>SUM(D754:D755)</f>
        <v>8329086.4900000002</v>
      </c>
      <c r="E753" s="210">
        <f>SUM(E754:E755)</f>
        <v>4509585.7600000007</v>
      </c>
      <c r="F753" s="210">
        <f>SUM(F754:F755)</f>
        <v>4462830.41</v>
      </c>
      <c r="G753" s="210">
        <f>SUM(G754:G755)</f>
        <v>4856366.1399999997</v>
      </c>
      <c r="H753" s="210">
        <f>SUM(H754:H755)</f>
        <v>5043759.3899999997</v>
      </c>
      <c r="I753" s="210">
        <f t="shared" ref="I753:P753" si="792">SUM(I754:I755)</f>
        <v>4974950.9099999992</v>
      </c>
      <c r="J753" s="210">
        <f t="shared" si="792"/>
        <v>4942159.66</v>
      </c>
      <c r="K753" s="210">
        <f t="shared" si="792"/>
        <v>0</v>
      </c>
      <c r="L753" s="210">
        <f t="shared" si="792"/>
        <v>0</v>
      </c>
      <c r="M753" s="210">
        <f t="shared" si="792"/>
        <v>0</v>
      </c>
      <c r="N753" s="210">
        <f t="shared" si="792"/>
        <v>0</v>
      </c>
      <c r="O753" s="210">
        <f t="shared" si="792"/>
        <v>0</v>
      </c>
      <c r="P753" s="210">
        <f t="shared" si="792"/>
        <v>66771696.720000006</v>
      </c>
      <c r="HS753" s="184"/>
      <c r="HT753" s="184"/>
      <c r="HU753" s="184"/>
      <c r="HV753" s="184"/>
      <c r="HW753" s="184"/>
      <c r="HX753" s="184"/>
      <c r="HY753" s="184"/>
      <c r="HZ753" s="184"/>
      <c r="IA753" s="184"/>
      <c r="IB753" s="184"/>
      <c r="IC753" s="184"/>
      <c r="ID753" s="184"/>
      <c r="IE753" s="184"/>
      <c r="IF753" s="184"/>
      <c r="IG753" s="184"/>
      <c r="IH753" s="184"/>
      <c r="II753" s="184"/>
      <c r="IJ753" s="184"/>
    </row>
    <row r="754" spans="1:244" s="180" customFormat="1" ht="15" customHeight="1">
      <c r="A754" s="97" t="s">
        <v>3374</v>
      </c>
      <c r="B754" s="117" t="s">
        <v>3375</v>
      </c>
      <c r="C754" s="139" t="s">
        <v>173</v>
      </c>
      <c r="D754" s="60">
        <v>8329086.4900000002</v>
      </c>
      <c r="E754" s="60">
        <v>4418059.1100000003</v>
      </c>
      <c r="F754" s="60">
        <v>4374654.8600000003</v>
      </c>
      <c r="G754" s="60">
        <v>4767141.54</v>
      </c>
      <c r="H754" s="60">
        <v>4951948.3</v>
      </c>
      <c r="I754" s="60">
        <v>4882200.3899999997</v>
      </c>
      <c r="J754" s="60">
        <v>4846418.43</v>
      </c>
      <c r="K754" s="60"/>
      <c r="L754" s="60"/>
      <c r="M754" s="60"/>
      <c r="N754" s="60"/>
      <c r="O754" s="60"/>
      <c r="P754" s="60">
        <v>65648019.700000003</v>
      </c>
      <c r="HS754" s="173"/>
      <c r="HT754" s="173"/>
      <c r="HU754" s="173"/>
      <c r="HV754" s="173"/>
      <c r="HW754" s="173"/>
      <c r="HX754" s="173"/>
      <c r="HY754" s="173"/>
      <c r="HZ754" s="173"/>
      <c r="IA754" s="173"/>
      <c r="IB754" s="173"/>
      <c r="IC754" s="173"/>
      <c r="ID754" s="173"/>
      <c r="IE754" s="173"/>
      <c r="IF754" s="173"/>
      <c r="IG754" s="173"/>
      <c r="IH754" s="173"/>
      <c r="II754" s="173"/>
      <c r="IJ754" s="173"/>
    </row>
    <row r="755" spans="1:244" s="173" customFormat="1" ht="15" customHeight="1">
      <c r="A755" s="97" t="s">
        <v>3376</v>
      </c>
      <c r="B755" s="117" t="s">
        <v>3377</v>
      </c>
      <c r="C755" s="139" t="s">
        <v>173</v>
      </c>
      <c r="D755" s="60">
        <v>0</v>
      </c>
      <c r="E755" s="60">
        <v>91526.65</v>
      </c>
      <c r="F755" s="60">
        <v>88175.55</v>
      </c>
      <c r="G755" s="60">
        <v>89224.6</v>
      </c>
      <c r="H755" s="60">
        <v>91811.09</v>
      </c>
      <c r="I755" s="60">
        <v>92750.52</v>
      </c>
      <c r="J755" s="60">
        <v>95741.23</v>
      </c>
      <c r="K755" s="60"/>
      <c r="L755" s="60"/>
      <c r="M755" s="60"/>
      <c r="N755" s="60"/>
      <c r="O755" s="60"/>
      <c r="P755" s="60">
        <v>1123677.02</v>
      </c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  <c r="AA755" s="180"/>
      <c r="AB755" s="180"/>
      <c r="AC755" s="180"/>
      <c r="AD755" s="180"/>
      <c r="AE755" s="180"/>
      <c r="AF755" s="180"/>
      <c r="AG755" s="180"/>
      <c r="AH755" s="180"/>
      <c r="AI755" s="180"/>
      <c r="AJ755" s="180"/>
      <c r="AK755" s="180"/>
      <c r="AL755" s="180"/>
      <c r="AM755" s="180"/>
      <c r="AN755" s="180"/>
      <c r="AO755" s="180"/>
      <c r="AP755" s="180"/>
      <c r="AQ755" s="180"/>
      <c r="AR755" s="180"/>
      <c r="AS755" s="180"/>
      <c r="AT755" s="180"/>
      <c r="AU755" s="180"/>
      <c r="AV755" s="180"/>
      <c r="AW755" s="180"/>
      <c r="AX755" s="180"/>
      <c r="AY755" s="180"/>
      <c r="AZ755" s="180"/>
      <c r="BA755" s="180"/>
      <c r="BB755" s="180"/>
      <c r="BC755" s="180"/>
      <c r="BD755" s="180"/>
      <c r="BE755" s="180"/>
      <c r="BF755" s="180"/>
      <c r="BG755" s="180"/>
      <c r="BH755" s="180"/>
      <c r="BI755" s="180"/>
      <c r="BJ755" s="180"/>
      <c r="BK755" s="180"/>
      <c r="BL755" s="180"/>
      <c r="BM755" s="180"/>
      <c r="BN755" s="180"/>
      <c r="BO755" s="180"/>
      <c r="BP755" s="180"/>
      <c r="BQ755" s="180"/>
      <c r="BR755" s="180"/>
      <c r="BS755" s="180"/>
      <c r="BT755" s="180"/>
      <c r="BU755" s="180"/>
      <c r="BV755" s="180"/>
      <c r="BW755" s="180"/>
      <c r="BX755" s="180"/>
      <c r="BY755" s="180"/>
      <c r="BZ755" s="180"/>
      <c r="CA755" s="180"/>
      <c r="CB755" s="180"/>
      <c r="CC755" s="180"/>
      <c r="CD755" s="180"/>
      <c r="CE755" s="180"/>
      <c r="CF755" s="180"/>
      <c r="CG755" s="180"/>
      <c r="CH755" s="180"/>
      <c r="CI755" s="180"/>
      <c r="CJ755" s="180"/>
      <c r="CK755" s="180"/>
      <c r="CL755" s="180"/>
      <c r="CM755" s="180"/>
      <c r="CN755" s="180"/>
      <c r="CO755" s="180"/>
      <c r="CP755" s="180"/>
      <c r="CQ755" s="180"/>
      <c r="CR755" s="180"/>
      <c r="CS755" s="180"/>
      <c r="CT755" s="180"/>
      <c r="CU755" s="180"/>
      <c r="CV755" s="180"/>
      <c r="CW755" s="180"/>
      <c r="CX755" s="180"/>
      <c r="CY755" s="180"/>
      <c r="CZ755" s="180"/>
      <c r="DA755" s="180"/>
      <c r="DB755" s="180"/>
      <c r="DC755" s="180"/>
      <c r="DD755" s="180"/>
      <c r="DE755" s="180"/>
      <c r="DF755" s="180"/>
      <c r="DG755" s="180"/>
      <c r="DH755" s="180"/>
      <c r="DI755" s="180"/>
      <c r="DJ755" s="180"/>
      <c r="DK755" s="180"/>
      <c r="DL755" s="180"/>
      <c r="DM755" s="180"/>
      <c r="DN755" s="180"/>
      <c r="DO755" s="180"/>
      <c r="DP755" s="180"/>
      <c r="DQ755" s="180"/>
      <c r="DR755" s="180"/>
      <c r="DS755" s="180"/>
      <c r="DT755" s="180"/>
      <c r="DU755" s="180"/>
      <c r="DV755" s="180"/>
      <c r="DW755" s="180"/>
      <c r="DX755" s="180"/>
      <c r="DY755" s="180"/>
      <c r="DZ755" s="180"/>
      <c r="EA755" s="180"/>
      <c r="EB755" s="180"/>
      <c r="EC755" s="180"/>
      <c r="ED755" s="180"/>
      <c r="EE755" s="180"/>
      <c r="EF755" s="180"/>
      <c r="EG755" s="180"/>
      <c r="EH755" s="180"/>
      <c r="EI755" s="180"/>
      <c r="EJ755" s="180"/>
      <c r="EK755" s="180"/>
      <c r="EL755" s="180"/>
      <c r="EM755" s="180"/>
      <c r="EN755" s="180"/>
      <c r="EO755" s="180"/>
      <c r="EP755" s="180"/>
      <c r="EQ755" s="180"/>
      <c r="ER755" s="180"/>
      <c r="ES755" s="180"/>
      <c r="ET755" s="180"/>
      <c r="EU755" s="180"/>
      <c r="EV755" s="180"/>
      <c r="EW755" s="180"/>
      <c r="EX755" s="180"/>
      <c r="EY755" s="180"/>
      <c r="EZ755" s="180"/>
      <c r="FA755" s="180"/>
      <c r="FB755" s="180"/>
      <c r="FC755" s="180"/>
      <c r="FD755" s="180"/>
      <c r="FE755" s="180"/>
      <c r="FF755" s="180"/>
      <c r="FG755" s="180"/>
      <c r="FH755" s="180"/>
      <c r="FI755" s="180"/>
      <c r="FJ755" s="180"/>
      <c r="FK755" s="180"/>
      <c r="FL755" s="180"/>
      <c r="FM755" s="180"/>
      <c r="FN755" s="180"/>
      <c r="FO755" s="180"/>
      <c r="FP755" s="180"/>
      <c r="FQ755" s="180"/>
      <c r="FR755" s="180"/>
      <c r="FS755" s="180"/>
      <c r="FT755" s="180"/>
      <c r="FU755" s="180"/>
      <c r="FV755" s="180"/>
      <c r="FW755" s="180"/>
      <c r="FX755" s="180"/>
      <c r="FY755" s="180"/>
      <c r="FZ755" s="180"/>
      <c r="GA755" s="180"/>
      <c r="GB755" s="180"/>
      <c r="GC755" s="180"/>
      <c r="GD755" s="180"/>
      <c r="GE755" s="180"/>
      <c r="GF755" s="180"/>
      <c r="GG755" s="180"/>
      <c r="GH755" s="180"/>
      <c r="GI755" s="180"/>
      <c r="GJ755" s="180"/>
      <c r="GK755" s="180"/>
      <c r="GL755" s="180"/>
      <c r="GM755" s="180"/>
      <c r="GN755" s="180"/>
      <c r="GO755" s="180"/>
      <c r="GP755" s="180"/>
      <c r="GQ755" s="180"/>
      <c r="GR755" s="180"/>
      <c r="GS755" s="180"/>
      <c r="GT755" s="180"/>
      <c r="GU755" s="180"/>
      <c r="GV755" s="180"/>
      <c r="GW755" s="180"/>
      <c r="GX755" s="180"/>
      <c r="GY755" s="180"/>
      <c r="GZ755" s="180"/>
      <c r="HA755" s="180"/>
      <c r="HB755" s="180"/>
      <c r="HC755" s="180"/>
      <c r="HD755" s="180"/>
      <c r="HE755" s="180"/>
      <c r="HF755" s="180"/>
      <c r="HG755" s="180"/>
      <c r="HH755" s="180"/>
      <c r="HI755" s="180"/>
      <c r="HJ755" s="180"/>
      <c r="HK755" s="180"/>
      <c r="HL755" s="180"/>
      <c r="HM755" s="180"/>
      <c r="HN755" s="180"/>
      <c r="HO755" s="180"/>
      <c r="HP755" s="180"/>
      <c r="HQ755" s="180"/>
      <c r="HR755" s="180"/>
    </row>
    <row r="756" spans="1:244" s="214" customFormat="1" ht="11.25">
      <c r="A756" s="129" t="s">
        <v>1507</v>
      </c>
      <c r="B756" s="158" t="s">
        <v>1966</v>
      </c>
      <c r="C756" s="131"/>
      <c r="D756" s="128">
        <f t="shared" ref="D756" si="793">SUM(D757:D762)</f>
        <v>-4998017.88</v>
      </c>
      <c r="E756" s="128">
        <f t="shared" ref="E756:F756" si="794">SUM(E757:E762)</f>
        <v>-4271428.8199999994</v>
      </c>
      <c r="F756" s="128">
        <f t="shared" si="794"/>
        <v>-3946758.0199999996</v>
      </c>
      <c r="G756" s="128">
        <f t="shared" ref="G756:H756" si="795">SUM(G757:G762)</f>
        <v>-4149156.8899999997</v>
      </c>
      <c r="H756" s="128">
        <f t="shared" si="795"/>
        <v>-3125908.33</v>
      </c>
      <c r="I756" s="128">
        <f t="shared" ref="I756:P756" si="796">SUM(I757:I762)</f>
        <v>-2940401.66</v>
      </c>
      <c r="J756" s="128">
        <f t="shared" ref="J756" si="797">SUM(J757:J762)</f>
        <v>-2556472.83</v>
      </c>
      <c r="K756" s="128">
        <f t="shared" si="796"/>
        <v>0</v>
      </c>
      <c r="L756" s="128">
        <f t="shared" si="796"/>
        <v>0</v>
      </c>
      <c r="M756" s="128">
        <f t="shared" si="796"/>
        <v>0</v>
      </c>
      <c r="N756" s="128">
        <f t="shared" si="796"/>
        <v>0</v>
      </c>
      <c r="O756" s="128">
        <f t="shared" si="796"/>
        <v>0</v>
      </c>
      <c r="P756" s="128">
        <f t="shared" si="796"/>
        <v>-25988144.43</v>
      </c>
      <c r="HS756" s="215"/>
      <c r="HT756" s="215"/>
      <c r="HU756" s="215"/>
      <c r="HV756" s="215"/>
      <c r="HW756" s="215"/>
      <c r="HX756" s="215"/>
      <c r="HY756" s="215"/>
      <c r="HZ756" s="215"/>
      <c r="IA756" s="215"/>
      <c r="IB756" s="215"/>
      <c r="IC756" s="215"/>
      <c r="ID756" s="215"/>
      <c r="IE756" s="215"/>
      <c r="IF756" s="215"/>
      <c r="IG756" s="215"/>
      <c r="IH756" s="215"/>
      <c r="II756" s="215"/>
    </row>
    <row r="757" spans="1:244">
      <c r="A757" s="97" t="s">
        <v>2578</v>
      </c>
      <c r="B757" s="117" t="s">
        <v>1967</v>
      </c>
      <c r="C757" s="136" t="s">
        <v>249</v>
      </c>
      <c r="D757" s="58">
        <f t="shared" ref="D757:J757" si="798">-D368</f>
        <v>-1199824.8600000001</v>
      </c>
      <c r="E757" s="58">
        <f t="shared" si="798"/>
        <v>-1733693.41</v>
      </c>
      <c r="F757" s="58">
        <f t="shared" si="798"/>
        <v>-1013738.5</v>
      </c>
      <c r="G757" s="58">
        <f t="shared" si="798"/>
        <v>-993688.16</v>
      </c>
      <c r="H757" s="58">
        <f t="shared" si="798"/>
        <v>-1038179.13</v>
      </c>
      <c r="I757" s="58">
        <f t="shared" si="798"/>
        <v>-845133.52</v>
      </c>
      <c r="J757" s="58">
        <f t="shared" si="798"/>
        <v>-866700.66</v>
      </c>
      <c r="K757" s="58"/>
      <c r="L757" s="58"/>
      <c r="M757" s="58"/>
      <c r="N757" s="58"/>
      <c r="O757" s="58"/>
      <c r="P757" s="58">
        <f>SUM(D757:O757)</f>
        <v>-7690958.2400000002</v>
      </c>
    </row>
    <row r="758" spans="1:244">
      <c r="A758" s="97" t="s">
        <v>2610</v>
      </c>
      <c r="B758" s="117" t="s">
        <v>1969</v>
      </c>
      <c r="C758" s="136" t="s">
        <v>249</v>
      </c>
      <c r="D758" s="58">
        <f t="shared" ref="D758:J758" si="799">-D384</f>
        <v>-11582.77</v>
      </c>
      <c r="E758" s="58">
        <f t="shared" si="799"/>
        <v>-276.92</v>
      </c>
      <c r="F758" s="58">
        <f t="shared" si="799"/>
        <v>-648.86</v>
      </c>
      <c r="G758" s="58">
        <f t="shared" si="799"/>
        <v>-816.63</v>
      </c>
      <c r="H758" s="58">
        <f t="shared" si="799"/>
        <v>-806.18</v>
      </c>
      <c r="I758" s="58">
        <f t="shared" si="799"/>
        <v>-380.15</v>
      </c>
      <c r="J758" s="58">
        <f t="shared" si="799"/>
        <v>-2494.77</v>
      </c>
      <c r="K758" s="58"/>
      <c r="L758" s="58"/>
      <c r="M758" s="58"/>
      <c r="N758" s="58"/>
      <c r="O758" s="58"/>
      <c r="P758" s="58">
        <f t="shared" ref="P758:P801" si="800">SUM(D758:O758)</f>
        <v>-17006.28</v>
      </c>
    </row>
    <row r="759" spans="1:244">
      <c r="A759" s="97" t="s">
        <v>2697</v>
      </c>
      <c r="B759" s="117" t="s">
        <v>1971</v>
      </c>
      <c r="C759" s="136" t="s">
        <v>249</v>
      </c>
      <c r="D759" s="58">
        <f t="shared" ref="D759:J759" si="801">-D433</f>
        <v>0</v>
      </c>
      <c r="E759" s="58">
        <f t="shared" si="801"/>
        <v>0</v>
      </c>
      <c r="F759" s="58">
        <f t="shared" si="801"/>
        <v>0</v>
      </c>
      <c r="G759" s="58">
        <f t="shared" si="801"/>
        <v>0</v>
      </c>
      <c r="H759" s="58">
        <f t="shared" si="801"/>
        <v>0</v>
      </c>
      <c r="I759" s="58">
        <f t="shared" si="801"/>
        <v>0</v>
      </c>
      <c r="J759" s="58">
        <f t="shared" si="801"/>
        <v>0</v>
      </c>
      <c r="K759" s="58"/>
      <c r="L759" s="58"/>
      <c r="M759" s="58"/>
      <c r="N759" s="58"/>
      <c r="O759" s="58"/>
      <c r="P759" s="58">
        <f t="shared" si="800"/>
        <v>0</v>
      </c>
    </row>
    <row r="760" spans="1:244">
      <c r="A760" s="97" t="s">
        <v>2745</v>
      </c>
      <c r="B760" s="117" t="s">
        <v>1973</v>
      </c>
      <c r="C760" s="136" t="s">
        <v>249</v>
      </c>
      <c r="D760" s="58">
        <f t="shared" ref="D760:J760" si="802">-D460</f>
        <v>-1515994.67</v>
      </c>
      <c r="E760" s="58">
        <f t="shared" si="802"/>
        <v>-1807912.03</v>
      </c>
      <c r="F760" s="58">
        <f t="shared" si="802"/>
        <v>-2114080.0299999998</v>
      </c>
      <c r="G760" s="58">
        <f t="shared" si="802"/>
        <v>-1151423.3799999999</v>
      </c>
      <c r="H760" s="58">
        <f t="shared" si="802"/>
        <v>-1234613.74</v>
      </c>
      <c r="I760" s="58">
        <f t="shared" si="802"/>
        <v>-1617743.09</v>
      </c>
      <c r="J760" s="58">
        <f t="shared" si="802"/>
        <v>-1343918.56</v>
      </c>
      <c r="K760" s="58"/>
      <c r="L760" s="58"/>
      <c r="M760" s="58"/>
      <c r="N760" s="58"/>
      <c r="O760" s="58"/>
      <c r="P760" s="58">
        <f t="shared" si="800"/>
        <v>-10785685.500000002</v>
      </c>
    </row>
    <row r="761" spans="1:244">
      <c r="A761" s="97" t="s">
        <v>2757</v>
      </c>
      <c r="B761" s="117" t="s">
        <v>1975</v>
      </c>
      <c r="C761" s="136" t="s">
        <v>249</v>
      </c>
      <c r="D761" s="58">
        <f t="shared" ref="D761:J761" si="803">-D466</f>
        <v>-2244937.4700000002</v>
      </c>
      <c r="E761" s="58">
        <f t="shared" si="803"/>
        <v>-708574.86</v>
      </c>
      <c r="F761" s="58">
        <f t="shared" si="803"/>
        <v>-795819.52000000002</v>
      </c>
      <c r="G761" s="58">
        <f t="shared" si="803"/>
        <v>-1982485.44</v>
      </c>
      <c r="H761" s="58">
        <f t="shared" si="803"/>
        <v>-834918.29</v>
      </c>
      <c r="I761" s="58">
        <f t="shared" si="803"/>
        <v>-458984.89</v>
      </c>
      <c r="J761" s="58">
        <f t="shared" si="803"/>
        <v>-323428.71999999997</v>
      </c>
      <c r="K761" s="58"/>
      <c r="L761" s="58"/>
      <c r="M761" s="58"/>
      <c r="N761" s="58"/>
      <c r="O761" s="58"/>
      <c r="P761" s="58">
        <f t="shared" si="800"/>
        <v>-7349149.1899999995</v>
      </c>
    </row>
    <row r="762" spans="1:244">
      <c r="A762" s="97" t="s">
        <v>2769</v>
      </c>
      <c r="B762" s="117" t="s">
        <v>1977</v>
      </c>
      <c r="C762" s="136" t="s">
        <v>249</v>
      </c>
      <c r="D762" s="58">
        <f t="shared" ref="D762:J762" si="804">-D472</f>
        <v>-25678.11</v>
      </c>
      <c r="E762" s="58">
        <f t="shared" si="804"/>
        <v>-20971.599999999999</v>
      </c>
      <c r="F762" s="58">
        <f t="shared" si="804"/>
        <v>-22471.11</v>
      </c>
      <c r="G762" s="58">
        <f t="shared" si="804"/>
        <v>-20743.28</v>
      </c>
      <c r="H762" s="58">
        <f t="shared" si="804"/>
        <v>-17390.990000000002</v>
      </c>
      <c r="I762" s="58">
        <f t="shared" si="804"/>
        <v>-18160.009999999998</v>
      </c>
      <c r="J762" s="58">
        <f t="shared" si="804"/>
        <v>-19930.12</v>
      </c>
      <c r="K762" s="58"/>
      <c r="L762" s="58"/>
      <c r="M762" s="58"/>
      <c r="N762" s="58"/>
      <c r="O762" s="58"/>
      <c r="P762" s="58">
        <f t="shared" si="800"/>
        <v>-145345.22</v>
      </c>
    </row>
    <row r="763" spans="1:244" s="214" customFormat="1" ht="11.25">
      <c r="A763" s="129"/>
      <c r="B763" s="158" t="s">
        <v>1978</v>
      </c>
      <c r="C763" s="131"/>
      <c r="D763" s="128">
        <f t="shared" ref="D763:I763" si="805">SUM(D764:D766)</f>
        <v>-598648.88</v>
      </c>
      <c r="E763" s="128">
        <f t="shared" si="805"/>
        <v>5235.8399999999992</v>
      </c>
      <c r="F763" s="128">
        <f t="shared" si="805"/>
        <v>0</v>
      </c>
      <c r="G763" s="128">
        <f t="shared" si="805"/>
        <v>0</v>
      </c>
      <c r="H763" s="128">
        <f t="shared" si="805"/>
        <v>0</v>
      </c>
      <c r="I763" s="128">
        <f t="shared" si="805"/>
        <v>0</v>
      </c>
      <c r="J763" s="128"/>
      <c r="K763" s="128"/>
      <c r="L763" s="128"/>
      <c r="M763" s="128"/>
      <c r="N763" s="128"/>
      <c r="O763" s="128"/>
      <c r="P763" s="128">
        <f>SUM(P764:P766)</f>
        <v>-593413.04</v>
      </c>
      <c r="HS763" s="215"/>
      <c r="HT763" s="215"/>
      <c r="HU763" s="215"/>
      <c r="HV763" s="215"/>
      <c r="HW763" s="215"/>
      <c r="HX763" s="215"/>
      <c r="HY763" s="215"/>
      <c r="HZ763" s="215"/>
      <c r="IA763" s="215"/>
      <c r="IB763" s="215"/>
      <c r="IC763" s="215"/>
      <c r="ID763" s="215"/>
      <c r="IE763" s="215"/>
      <c r="IF763" s="215"/>
      <c r="IG763" s="215"/>
      <c r="IH763" s="215"/>
      <c r="II763" s="215"/>
    </row>
    <row r="764" spans="1:244">
      <c r="A764" s="202" t="s">
        <v>2057</v>
      </c>
      <c r="B764" s="202" t="s">
        <v>2058</v>
      </c>
      <c r="C764" s="100" t="s">
        <v>29</v>
      </c>
      <c r="D764" s="58">
        <v>-359189.26</v>
      </c>
      <c r="E764" s="58">
        <v>3141.49</v>
      </c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>
        <f t="shared" si="800"/>
        <v>-356047.77</v>
      </c>
    </row>
    <row r="765" spans="1:244">
      <c r="A765" s="202" t="s">
        <v>2059</v>
      </c>
      <c r="B765" s="202" t="s">
        <v>3234</v>
      </c>
      <c r="C765" s="100" t="s">
        <v>32</v>
      </c>
      <c r="D765" s="58">
        <v>-149667.5</v>
      </c>
      <c r="E765" s="58">
        <v>1308.99</v>
      </c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>
        <f t="shared" si="800"/>
        <v>-148358.51</v>
      </c>
    </row>
    <row r="766" spans="1:244">
      <c r="A766" s="202" t="s">
        <v>2061</v>
      </c>
      <c r="B766" s="202" t="s">
        <v>3235</v>
      </c>
      <c r="C766" s="100" t="s">
        <v>35</v>
      </c>
      <c r="D766" s="58">
        <v>-89792.12</v>
      </c>
      <c r="E766" s="58">
        <v>785.36</v>
      </c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>
        <f t="shared" si="800"/>
        <v>-89006.76</v>
      </c>
    </row>
    <row r="767" spans="1:244" s="214" customFormat="1" ht="14.25" customHeight="1">
      <c r="A767" s="129"/>
      <c r="B767" s="158" t="s">
        <v>1519</v>
      </c>
      <c r="C767" s="131"/>
      <c r="D767" s="128">
        <f>SUM(D768:D795)</f>
        <v>-148131.00999999998</v>
      </c>
      <c r="E767" s="128">
        <f>SUM(E768:E796)</f>
        <v>-31163.3</v>
      </c>
      <c r="F767" s="128">
        <f>SUM(F768:F796)</f>
        <v>-39725.370000000003</v>
      </c>
      <c r="G767" s="128">
        <f>SUM(G768:G796)</f>
        <v>-16701.649999999998</v>
      </c>
      <c r="H767" s="128">
        <f>SUM(H768:H796)</f>
        <v>-5854.7300000000005</v>
      </c>
      <c r="I767" s="128">
        <f>SUM(I768:I797)</f>
        <v>-29728.820000000003</v>
      </c>
      <c r="J767" s="128">
        <f>SUM(J768:O797)</f>
        <v>-37681.339999999997</v>
      </c>
      <c r="K767" s="128">
        <f t="shared" ref="K767:P767" si="806">SUM(K768:Q797)</f>
        <v>-308986.21999999997</v>
      </c>
      <c r="L767" s="128">
        <f t="shared" si="806"/>
        <v>-308986.21999999997</v>
      </c>
      <c r="M767" s="128">
        <f t="shared" si="806"/>
        <v>-308986.21999999997</v>
      </c>
      <c r="N767" s="128">
        <f t="shared" si="806"/>
        <v>-308986.21999999997</v>
      </c>
      <c r="O767" s="128">
        <f t="shared" si="806"/>
        <v>-308986.21999999997</v>
      </c>
      <c r="P767" s="128">
        <f t="shared" si="806"/>
        <v>-308986.21999999997</v>
      </c>
      <c r="HS767" s="215"/>
      <c r="HT767" s="215"/>
      <c r="HU767" s="215"/>
      <c r="HV767" s="215"/>
      <c r="HW767" s="215"/>
      <c r="HX767" s="215"/>
      <c r="HY767" s="215"/>
      <c r="HZ767" s="215"/>
      <c r="IA767" s="215"/>
      <c r="IB767" s="215"/>
      <c r="IC767" s="215"/>
      <c r="ID767" s="215"/>
      <c r="IE767" s="215"/>
      <c r="IF767" s="215"/>
      <c r="IG767" s="215"/>
      <c r="IH767" s="215"/>
      <c r="II767" s="215"/>
    </row>
    <row r="768" spans="1:244" s="173" customFormat="1" ht="17.25" customHeight="1">
      <c r="A768" s="97" t="s">
        <v>2017</v>
      </c>
      <c r="B768" s="117" t="s">
        <v>2018</v>
      </c>
      <c r="C768" s="98" t="s">
        <v>29</v>
      </c>
      <c r="D768" s="60">
        <v>-210.95</v>
      </c>
      <c r="E768" s="60">
        <v>-397.52</v>
      </c>
      <c r="F768" s="60">
        <v>-101.47</v>
      </c>
      <c r="G768" s="60">
        <v>-111.47</v>
      </c>
      <c r="H768" s="60">
        <v>-169.92</v>
      </c>
      <c r="I768" s="60"/>
      <c r="J768" s="60">
        <v>-100.79</v>
      </c>
      <c r="K768" s="60"/>
      <c r="L768" s="212"/>
      <c r="M768" s="212"/>
      <c r="N768" s="212"/>
      <c r="O768" s="212"/>
      <c r="P768" s="58">
        <f t="shared" si="800"/>
        <v>-1092.1200000000001</v>
      </c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  <c r="AA768" s="180"/>
      <c r="AB768" s="180"/>
      <c r="AC768" s="180"/>
      <c r="AD768" s="180"/>
      <c r="AE768" s="180"/>
      <c r="AF768" s="180"/>
      <c r="AG768" s="180"/>
      <c r="AH768" s="180"/>
      <c r="AI768" s="180"/>
      <c r="AJ768" s="180"/>
      <c r="AK768" s="180"/>
      <c r="AL768" s="180"/>
      <c r="AM768" s="180"/>
      <c r="AN768" s="180"/>
      <c r="AO768" s="180"/>
      <c r="AP768" s="180"/>
      <c r="AQ768" s="180"/>
      <c r="AR768" s="180"/>
      <c r="AS768" s="180"/>
      <c r="AT768" s="180"/>
      <c r="AU768" s="180"/>
      <c r="AV768" s="180"/>
      <c r="AW768" s="180"/>
      <c r="AX768" s="180"/>
      <c r="AY768" s="180"/>
      <c r="AZ768" s="180"/>
      <c r="BA768" s="180"/>
      <c r="BB768" s="180"/>
      <c r="BC768" s="180"/>
      <c r="BD768" s="180"/>
      <c r="BE768" s="180"/>
      <c r="BF768" s="180"/>
      <c r="BG768" s="180"/>
      <c r="BH768" s="180"/>
      <c r="BI768" s="180"/>
      <c r="BJ768" s="180"/>
      <c r="BK768" s="180"/>
      <c r="BL768" s="180"/>
      <c r="BM768" s="180"/>
      <c r="BN768" s="180"/>
      <c r="BO768" s="180"/>
      <c r="BP768" s="180"/>
      <c r="BQ768" s="180"/>
      <c r="BR768" s="180"/>
      <c r="BS768" s="180"/>
      <c r="BT768" s="180"/>
      <c r="BU768" s="180"/>
      <c r="BV768" s="180"/>
      <c r="BW768" s="180"/>
      <c r="BX768" s="180"/>
      <c r="BY768" s="180"/>
      <c r="BZ768" s="180"/>
      <c r="CA768" s="180"/>
      <c r="CB768" s="180"/>
      <c r="CC768" s="180"/>
      <c r="CD768" s="180"/>
      <c r="CE768" s="180"/>
      <c r="CF768" s="180"/>
      <c r="CG768" s="180"/>
      <c r="CH768" s="180"/>
      <c r="CI768" s="180"/>
      <c r="CJ768" s="180"/>
      <c r="CK768" s="180"/>
      <c r="CL768" s="180"/>
      <c r="CM768" s="180"/>
      <c r="CN768" s="180"/>
      <c r="CO768" s="180"/>
      <c r="CP768" s="180"/>
      <c r="CQ768" s="180"/>
      <c r="CR768" s="180"/>
      <c r="CS768" s="180"/>
      <c r="CT768" s="180"/>
      <c r="CU768" s="180"/>
      <c r="CV768" s="180"/>
      <c r="CW768" s="180"/>
      <c r="CX768" s="180"/>
      <c r="CY768" s="180"/>
      <c r="CZ768" s="180"/>
      <c r="DA768" s="180"/>
      <c r="DB768" s="180"/>
      <c r="DC768" s="180"/>
      <c r="DD768" s="180"/>
      <c r="DE768" s="180"/>
      <c r="DF768" s="180"/>
      <c r="DG768" s="180"/>
      <c r="DH768" s="180"/>
      <c r="DI768" s="180"/>
      <c r="DJ768" s="180"/>
      <c r="DK768" s="180"/>
      <c r="DL768" s="180"/>
      <c r="DM768" s="180"/>
      <c r="DN768" s="180"/>
      <c r="DO768" s="180"/>
      <c r="DP768" s="180"/>
      <c r="DQ768" s="180"/>
      <c r="DR768" s="180"/>
      <c r="DS768" s="180"/>
      <c r="DT768" s="180"/>
      <c r="DU768" s="180"/>
      <c r="DV768" s="180"/>
      <c r="DW768" s="180"/>
      <c r="DX768" s="180"/>
      <c r="DY768" s="180"/>
      <c r="DZ768" s="180"/>
      <c r="EA768" s="180"/>
      <c r="EB768" s="180"/>
      <c r="EC768" s="180"/>
      <c r="ED768" s="180"/>
      <c r="EE768" s="180"/>
      <c r="EF768" s="180"/>
      <c r="EG768" s="180"/>
      <c r="EH768" s="180"/>
      <c r="EI768" s="180"/>
      <c r="EJ768" s="180"/>
      <c r="EK768" s="180"/>
      <c r="EL768" s="180"/>
      <c r="EM768" s="180"/>
      <c r="EN768" s="180"/>
      <c r="EO768" s="180"/>
      <c r="EP768" s="180"/>
      <c r="EQ768" s="180"/>
      <c r="ER768" s="180"/>
      <c r="ES768" s="180"/>
      <c r="ET768" s="180"/>
      <c r="EU768" s="180"/>
      <c r="EV768" s="180"/>
      <c r="EW768" s="180"/>
      <c r="EX768" s="180"/>
      <c r="EY768" s="180"/>
      <c r="EZ768" s="180"/>
      <c r="FA768" s="180"/>
      <c r="FB768" s="180"/>
      <c r="FC768" s="180"/>
      <c r="FD768" s="180"/>
      <c r="FE768" s="180"/>
      <c r="FF768" s="180"/>
      <c r="FG768" s="180"/>
      <c r="FH768" s="180"/>
      <c r="FI768" s="180"/>
      <c r="FJ768" s="180"/>
      <c r="FK768" s="180"/>
      <c r="FL768" s="180"/>
      <c r="FM768" s="180"/>
      <c r="FN768" s="180"/>
      <c r="FO768" s="180"/>
      <c r="FP768" s="180"/>
      <c r="FQ768" s="180"/>
      <c r="FR768" s="180"/>
      <c r="FS768" s="180"/>
      <c r="FT768" s="180"/>
      <c r="FU768" s="180"/>
      <c r="FV768" s="180"/>
      <c r="FW768" s="180"/>
      <c r="FX768" s="180"/>
      <c r="FY768" s="180"/>
      <c r="FZ768" s="180"/>
      <c r="GA768" s="180"/>
      <c r="GB768" s="180"/>
      <c r="GC768" s="180"/>
      <c r="GD768" s="180"/>
      <c r="GE768" s="180"/>
      <c r="GF768" s="180"/>
      <c r="GG768" s="180"/>
      <c r="GH768" s="180"/>
      <c r="GI768" s="180"/>
      <c r="GJ768" s="180"/>
      <c r="GK768" s="180"/>
      <c r="GL768" s="180"/>
      <c r="GM768" s="180"/>
      <c r="GN768" s="180"/>
      <c r="GO768" s="180"/>
      <c r="GP768" s="180"/>
      <c r="GQ768" s="180"/>
      <c r="GR768" s="180"/>
      <c r="GS768" s="180"/>
      <c r="GT768" s="180"/>
      <c r="GU768" s="180"/>
      <c r="GV768" s="180"/>
      <c r="GW768" s="180"/>
      <c r="GX768" s="180"/>
      <c r="GY768" s="180"/>
      <c r="GZ768" s="180"/>
      <c r="HA768" s="180"/>
      <c r="HB768" s="180"/>
      <c r="HC768" s="180"/>
      <c r="HD768" s="180"/>
      <c r="HE768" s="180"/>
      <c r="HF768" s="180"/>
      <c r="HG768" s="180"/>
      <c r="HH768" s="180"/>
      <c r="HI768" s="180"/>
      <c r="HJ768" s="180"/>
      <c r="HK768" s="180"/>
      <c r="HL768" s="180"/>
      <c r="HM768" s="180"/>
      <c r="HN768" s="180"/>
      <c r="HO768" s="180"/>
      <c r="HP768" s="180"/>
      <c r="HQ768" s="180"/>
      <c r="HR768" s="180"/>
    </row>
    <row r="769" spans="1:226" s="173" customFormat="1" ht="21" customHeight="1">
      <c r="A769" s="97" t="s">
        <v>2019</v>
      </c>
      <c r="B769" s="117" t="s">
        <v>2020</v>
      </c>
      <c r="C769" s="98" t="s">
        <v>32</v>
      </c>
      <c r="D769" s="60">
        <v>-87.9</v>
      </c>
      <c r="E769" s="60">
        <v>-165.63</v>
      </c>
      <c r="F769" s="60">
        <v>-42.28</v>
      </c>
      <c r="G769" s="60">
        <v>-46.44</v>
      </c>
      <c r="H769" s="60">
        <v>-70.8</v>
      </c>
      <c r="I769" s="60"/>
      <c r="J769" s="60">
        <v>-41.99</v>
      </c>
      <c r="K769" s="60"/>
      <c r="L769" s="212"/>
      <c r="M769" s="212"/>
      <c r="N769" s="212"/>
      <c r="O769" s="212"/>
      <c r="P769" s="58">
        <f t="shared" si="800"/>
        <v>-455.04</v>
      </c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  <c r="AA769" s="180"/>
      <c r="AB769" s="180"/>
      <c r="AC769" s="180"/>
      <c r="AD769" s="180"/>
      <c r="AE769" s="180"/>
      <c r="AF769" s="180"/>
      <c r="AG769" s="180"/>
      <c r="AH769" s="180"/>
      <c r="AI769" s="180"/>
      <c r="AJ769" s="180"/>
      <c r="AK769" s="180"/>
      <c r="AL769" s="180"/>
      <c r="AM769" s="180"/>
      <c r="AN769" s="180"/>
      <c r="AO769" s="180"/>
      <c r="AP769" s="180"/>
      <c r="AQ769" s="180"/>
      <c r="AR769" s="180"/>
      <c r="AS769" s="180"/>
      <c r="AT769" s="180"/>
      <c r="AU769" s="180"/>
      <c r="AV769" s="180"/>
      <c r="AW769" s="180"/>
      <c r="AX769" s="180"/>
      <c r="AY769" s="180"/>
      <c r="AZ769" s="180"/>
      <c r="BA769" s="180"/>
      <c r="BB769" s="180"/>
      <c r="BC769" s="180"/>
      <c r="BD769" s="180"/>
      <c r="BE769" s="180"/>
      <c r="BF769" s="180"/>
      <c r="BG769" s="180"/>
      <c r="BH769" s="180"/>
      <c r="BI769" s="180"/>
      <c r="BJ769" s="180"/>
      <c r="BK769" s="180"/>
      <c r="BL769" s="180"/>
      <c r="BM769" s="180"/>
      <c r="BN769" s="180"/>
      <c r="BO769" s="180"/>
      <c r="BP769" s="180"/>
      <c r="BQ769" s="180"/>
      <c r="BR769" s="180"/>
      <c r="BS769" s="180"/>
      <c r="BT769" s="180"/>
      <c r="BU769" s="180"/>
      <c r="BV769" s="180"/>
      <c r="BW769" s="180"/>
      <c r="BX769" s="180"/>
      <c r="BY769" s="180"/>
      <c r="BZ769" s="180"/>
      <c r="CA769" s="180"/>
      <c r="CB769" s="180"/>
      <c r="CC769" s="180"/>
      <c r="CD769" s="180"/>
      <c r="CE769" s="180"/>
      <c r="CF769" s="180"/>
      <c r="CG769" s="180"/>
      <c r="CH769" s="180"/>
      <c r="CI769" s="180"/>
      <c r="CJ769" s="180"/>
      <c r="CK769" s="180"/>
      <c r="CL769" s="180"/>
      <c r="CM769" s="180"/>
      <c r="CN769" s="180"/>
      <c r="CO769" s="180"/>
      <c r="CP769" s="180"/>
      <c r="CQ769" s="180"/>
      <c r="CR769" s="180"/>
      <c r="CS769" s="180"/>
      <c r="CT769" s="180"/>
      <c r="CU769" s="180"/>
      <c r="CV769" s="180"/>
      <c r="CW769" s="180"/>
      <c r="CX769" s="180"/>
      <c r="CY769" s="180"/>
      <c r="CZ769" s="180"/>
      <c r="DA769" s="180"/>
      <c r="DB769" s="180"/>
      <c r="DC769" s="180"/>
      <c r="DD769" s="180"/>
      <c r="DE769" s="180"/>
      <c r="DF769" s="180"/>
      <c r="DG769" s="180"/>
      <c r="DH769" s="180"/>
      <c r="DI769" s="180"/>
      <c r="DJ769" s="180"/>
      <c r="DK769" s="180"/>
      <c r="DL769" s="180"/>
      <c r="DM769" s="180"/>
      <c r="DN769" s="180"/>
      <c r="DO769" s="180"/>
      <c r="DP769" s="180"/>
      <c r="DQ769" s="180"/>
      <c r="DR769" s="180"/>
      <c r="DS769" s="180"/>
      <c r="DT769" s="180"/>
      <c r="DU769" s="180"/>
      <c r="DV769" s="180"/>
      <c r="DW769" s="180"/>
      <c r="DX769" s="180"/>
      <c r="DY769" s="180"/>
      <c r="DZ769" s="180"/>
      <c r="EA769" s="180"/>
      <c r="EB769" s="180"/>
      <c r="EC769" s="180"/>
      <c r="ED769" s="180"/>
      <c r="EE769" s="180"/>
      <c r="EF769" s="180"/>
      <c r="EG769" s="180"/>
      <c r="EH769" s="180"/>
      <c r="EI769" s="180"/>
      <c r="EJ769" s="180"/>
      <c r="EK769" s="180"/>
      <c r="EL769" s="180"/>
      <c r="EM769" s="180"/>
      <c r="EN769" s="180"/>
      <c r="EO769" s="180"/>
      <c r="EP769" s="180"/>
      <c r="EQ769" s="180"/>
      <c r="ER769" s="180"/>
      <c r="ES769" s="180"/>
      <c r="ET769" s="180"/>
      <c r="EU769" s="180"/>
      <c r="EV769" s="180"/>
      <c r="EW769" s="180"/>
      <c r="EX769" s="180"/>
      <c r="EY769" s="180"/>
      <c r="EZ769" s="180"/>
      <c r="FA769" s="180"/>
      <c r="FB769" s="180"/>
      <c r="FC769" s="180"/>
      <c r="FD769" s="180"/>
      <c r="FE769" s="180"/>
      <c r="FF769" s="180"/>
      <c r="FG769" s="180"/>
      <c r="FH769" s="180"/>
      <c r="FI769" s="180"/>
      <c r="FJ769" s="180"/>
      <c r="FK769" s="180"/>
      <c r="FL769" s="180"/>
      <c r="FM769" s="180"/>
      <c r="FN769" s="180"/>
      <c r="FO769" s="180"/>
      <c r="FP769" s="180"/>
      <c r="FQ769" s="180"/>
      <c r="FR769" s="180"/>
      <c r="FS769" s="180"/>
      <c r="FT769" s="180"/>
      <c r="FU769" s="180"/>
      <c r="FV769" s="180"/>
      <c r="FW769" s="180"/>
      <c r="FX769" s="180"/>
      <c r="FY769" s="180"/>
      <c r="FZ769" s="180"/>
      <c r="GA769" s="180"/>
      <c r="GB769" s="180"/>
      <c r="GC769" s="180"/>
      <c r="GD769" s="180"/>
      <c r="GE769" s="180"/>
      <c r="GF769" s="180"/>
      <c r="GG769" s="180"/>
      <c r="GH769" s="180"/>
      <c r="GI769" s="180"/>
      <c r="GJ769" s="180"/>
      <c r="GK769" s="180"/>
      <c r="GL769" s="180"/>
      <c r="GM769" s="180"/>
      <c r="GN769" s="180"/>
      <c r="GO769" s="180"/>
      <c r="GP769" s="180"/>
      <c r="GQ769" s="180"/>
      <c r="GR769" s="180"/>
      <c r="GS769" s="180"/>
      <c r="GT769" s="180"/>
      <c r="GU769" s="180"/>
      <c r="GV769" s="180"/>
      <c r="GW769" s="180"/>
      <c r="GX769" s="180"/>
      <c r="GY769" s="180"/>
      <c r="GZ769" s="180"/>
      <c r="HA769" s="180"/>
      <c r="HB769" s="180"/>
      <c r="HC769" s="180"/>
      <c r="HD769" s="180"/>
      <c r="HE769" s="180"/>
      <c r="HF769" s="180"/>
      <c r="HG769" s="180"/>
      <c r="HH769" s="180"/>
      <c r="HI769" s="180"/>
      <c r="HJ769" s="180"/>
      <c r="HK769" s="180"/>
      <c r="HL769" s="180"/>
      <c r="HM769" s="180"/>
      <c r="HN769" s="180"/>
      <c r="HO769" s="180"/>
      <c r="HP769" s="180"/>
      <c r="HQ769" s="180"/>
      <c r="HR769" s="180"/>
    </row>
    <row r="770" spans="1:226" s="173" customFormat="1" ht="18">
      <c r="A770" s="97" t="s">
        <v>2021</v>
      </c>
      <c r="B770" s="117" t="s">
        <v>2022</v>
      </c>
      <c r="C770" s="98" t="s">
        <v>35</v>
      </c>
      <c r="D770" s="60">
        <v>-52.74</v>
      </c>
      <c r="E770" s="60">
        <v>-99.38</v>
      </c>
      <c r="F770" s="60">
        <v>-25.37</v>
      </c>
      <c r="G770" s="60">
        <v>-27.87</v>
      </c>
      <c r="H770" s="60">
        <v>-42.48</v>
      </c>
      <c r="I770" s="60"/>
      <c r="J770" s="60">
        <v>-25.2</v>
      </c>
      <c r="K770" s="60"/>
      <c r="L770" s="212"/>
      <c r="M770" s="212"/>
      <c r="N770" s="212"/>
      <c r="O770" s="212"/>
      <c r="P770" s="58">
        <f t="shared" si="800"/>
        <v>-273.04000000000002</v>
      </c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  <c r="AA770" s="180"/>
      <c r="AB770" s="180"/>
      <c r="AC770" s="180"/>
      <c r="AD770" s="180"/>
      <c r="AE770" s="180"/>
      <c r="AF770" s="180"/>
      <c r="AG770" s="180"/>
      <c r="AH770" s="180"/>
      <c r="AI770" s="180"/>
      <c r="AJ770" s="180"/>
      <c r="AK770" s="180"/>
      <c r="AL770" s="180"/>
      <c r="AM770" s="180"/>
      <c r="AN770" s="180"/>
      <c r="AO770" s="180"/>
      <c r="AP770" s="180"/>
      <c r="AQ770" s="180"/>
      <c r="AR770" s="180"/>
      <c r="AS770" s="180"/>
      <c r="AT770" s="180"/>
      <c r="AU770" s="180"/>
      <c r="AV770" s="180"/>
      <c r="AW770" s="180"/>
      <c r="AX770" s="180"/>
      <c r="AY770" s="180"/>
      <c r="AZ770" s="180"/>
      <c r="BA770" s="180"/>
      <c r="BB770" s="180"/>
      <c r="BC770" s="180"/>
      <c r="BD770" s="180"/>
      <c r="BE770" s="180"/>
      <c r="BF770" s="180"/>
      <c r="BG770" s="180"/>
      <c r="BH770" s="180"/>
      <c r="BI770" s="180"/>
      <c r="BJ770" s="180"/>
      <c r="BK770" s="180"/>
      <c r="BL770" s="180"/>
      <c r="BM770" s="180"/>
      <c r="BN770" s="180"/>
      <c r="BO770" s="180"/>
      <c r="BP770" s="180"/>
      <c r="BQ770" s="180"/>
      <c r="BR770" s="180"/>
      <c r="BS770" s="180"/>
      <c r="BT770" s="180"/>
      <c r="BU770" s="180"/>
      <c r="BV770" s="180"/>
      <c r="BW770" s="180"/>
      <c r="BX770" s="180"/>
      <c r="BY770" s="180"/>
      <c r="BZ770" s="180"/>
      <c r="CA770" s="180"/>
      <c r="CB770" s="180"/>
      <c r="CC770" s="180"/>
      <c r="CD770" s="180"/>
      <c r="CE770" s="180"/>
      <c r="CF770" s="180"/>
      <c r="CG770" s="180"/>
      <c r="CH770" s="180"/>
      <c r="CI770" s="180"/>
      <c r="CJ770" s="180"/>
      <c r="CK770" s="180"/>
      <c r="CL770" s="180"/>
      <c r="CM770" s="180"/>
      <c r="CN770" s="180"/>
      <c r="CO770" s="180"/>
      <c r="CP770" s="180"/>
      <c r="CQ770" s="180"/>
      <c r="CR770" s="180"/>
      <c r="CS770" s="180"/>
      <c r="CT770" s="180"/>
      <c r="CU770" s="180"/>
      <c r="CV770" s="180"/>
      <c r="CW770" s="180"/>
      <c r="CX770" s="180"/>
      <c r="CY770" s="180"/>
      <c r="CZ770" s="180"/>
      <c r="DA770" s="180"/>
      <c r="DB770" s="180"/>
      <c r="DC770" s="180"/>
      <c r="DD770" s="180"/>
      <c r="DE770" s="180"/>
      <c r="DF770" s="180"/>
      <c r="DG770" s="180"/>
      <c r="DH770" s="180"/>
      <c r="DI770" s="180"/>
      <c r="DJ770" s="180"/>
      <c r="DK770" s="180"/>
      <c r="DL770" s="180"/>
      <c r="DM770" s="180"/>
      <c r="DN770" s="180"/>
      <c r="DO770" s="180"/>
      <c r="DP770" s="180"/>
      <c r="DQ770" s="180"/>
      <c r="DR770" s="180"/>
      <c r="DS770" s="180"/>
      <c r="DT770" s="180"/>
      <c r="DU770" s="180"/>
      <c r="DV770" s="180"/>
      <c r="DW770" s="180"/>
      <c r="DX770" s="180"/>
      <c r="DY770" s="180"/>
      <c r="DZ770" s="180"/>
      <c r="EA770" s="180"/>
      <c r="EB770" s="180"/>
      <c r="EC770" s="180"/>
      <c r="ED770" s="180"/>
      <c r="EE770" s="180"/>
      <c r="EF770" s="180"/>
      <c r="EG770" s="180"/>
      <c r="EH770" s="180"/>
      <c r="EI770" s="180"/>
      <c r="EJ770" s="180"/>
      <c r="EK770" s="180"/>
      <c r="EL770" s="180"/>
      <c r="EM770" s="180"/>
      <c r="EN770" s="180"/>
      <c r="EO770" s="180"/>
      <c r="EP770" s="180"/>
      <c r="EQ770" s="180"/>
      <c r="ER770" s="180"/>
      <c r="ES770" s="180"/>
      <c r="ET770" s="180"/>
      <c r="EU770" s="180"/>
      <c r="EV770" s="180"/>
      <c r="EW770" s="180"/>
      <c r="EX770" s="180"/>
      <c r="EY770" s="180"/>
      <c r="EZ770" s="180"/>
      <c r="FA770" s="180"/>
      <c r="FB770" s="180"/>
      <c r="FC770" s="180"/>
      <c r="FD770" s="180"/>
      <c r="FE770" s="180"/>
      <c r="FF770" s="180"/>
      <c r="FG770" s="180"/>
      <c r="FH770" s="180"/>
      <c r="FI770" s="180"/>
      <c r="FJ770" s="180"/>
      <c r="FK770" s="180"/>
      <c r="FL770" s="180"/>
      <c r="FM770" s="180"/>
      <c r="FN770" s="180"/>
      <c r="FO770" s="180"/>
      <c r="FP770" s="180"/>
      <c r="FQ770" s="180"/>
      <c r="FR770" s="180"/>
      <c r="FS770" s="180"/>
      <c r="FT770" s="180"/>
      <c r="FU770" s="180"/>
      <c r="FV770" s="180"/>
      <c r="FW770" s="180"/>
      <c r="FX770" s="180"/>
      <c r="FY770" s="180"/>
      <c r="FZ770" s="180"/>
      <c r="GA770" s="180"/>
      <c r="GB770" s="180"/>
      <c r="GC770" s="180"/>
      <c r="GD770" s="180"/>
      <c r="GE770" s="180"/>
      <c r="GF770" s="180"/>
      <c r="GG770" s="180"/>
      <c r="GH770" s="180"/>
      <c r="GI770" s="180"/>
      <c r="GJ770" s="180"/>
      <c r="GK770" s="180"/>
      <c r="GL770" s="180"/>
      <c r="GM770" s="180"/>
      <c r="GN770" s="180"/>
      <c r="GO770" s="180"/>
      <c r="GP770" s="180"/>
      <c r="GQ770" s="180"/>
      <c r="GR770" s="180"/>
      <c r="GS770" s="180"/>
      <c r="GT770" s="180"/>
      <c r="GU770" s="180"/>
      <c r="GV770" s="180"/>
      <c r="GW770" s="180"/>
      <c r="GX770" s="180"/>
      <c r="GY770" s="180"/>
      <c r="GZ770" s="180"/>
      <c r="HA770" s="180"/>
      <c r="HB770" s="180"/>
      <c r="HC770" s="180"/>
      <c r="HD770" s="180"/>
      <c r="HE770" s="180"/>
      <c r="HF770" s="180"/>
      <c r="HG770" s="180"/>
      <c r="HH770" s="180"/>
      <c r="HI770" s="180"/>
      <c r="HJ770" s="180"/>
      <c r="HK770" s="180"/>
      <c r="HL770" s="180"/>
      <c r="HM770" s="180"/>
      <c r="HN770" s="180"/>
      <c r="HO770" s="180"/>
      <c r="HP770" s="180"/>
      <c r="HQ770" s="180"/>
      <c r="HR770" s="180"/>
    </row>
    <row r="771" spans="1:226" s="173" customFormat="1" ht="11.25" customHeight="1">
      <c r="A771" s="97" t="s">
        <v>2057</v>
      </c>
      <c r="B771" s="97" t="s">
        <v>2058</v>
      </c>
      <c r="C771" s="98" t="s">
        <v>29</v>
      </c>
      <c r="D771" s="60">
        <v>-786.51</v>
      </c>
      <c r="E771" s="60">
        <v>-2491.39</v>
      </c>
      <c r="F771" s="60">
        <v>-4533.24</v>
      </c>
      <c r="G771" s="60">
        <v>-2033.18</v>
      </c>
      <c r="H771" s="60">
        <v>-425.99</v>
      </c>
      <c r="I771" s="60">
        <v>-2282.33</v>
      </c>
      <c r="J771" s="60">
        <v>-3264.46</v>
      </c>
      <c r="K771" s="60"/>
      <c r="L771" s="212"/>
      <c r="M771" s="212"/>
      <c r="N771" s="212"/>
      <c r="O771" s="212"/>
      <c r="P771" s="58">
        <f t="shared" si="800"/>
        <v>-15817.099999999999</v>
      </c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  <c r="AA771" s="180"/>
      <c r="AB771" s="180"/>
      <c r="AC771" s="180"/>
      <c r="AD771" s="180"/>
      <c r="AE771" s="180"/>
      <c r="AF771" s="180"/>
      <c r="AG771" s="180"/>
      <c r="AH771" s="180"/>
      <c r="AI771" s="180"/>
      <c r="AJ771" s="180"/>
      <c r="AK771" s="180"/>
      <c r="AL771" s="180"/>
      <c r="AM771" s="180"/>
      <c r="AN771" s="180"/>
      <c r="AO771" s="180"/>
      <c r="AP771" s="180"/>
      <c r="AQ771" s="180"/>
      <c r="AR771" s="180"/>
      <c r="AS771" s="180"/>
      <c r="AT771" s="180"/>
      <c r="AU771" s="180"/>
      <c r="AV771" s="180"/>
      <c r="AW771" s="180"/>
      <c r="AX771" s="180"/>
      <c r="AY771" s="180"/>
      <c r="AZ771" s="180"/>
      <c r="BA771" s="180"/>
      <c r="BB771" s="180"/>
      <c r="BC771" s="180"/>
      <c r="BD771" s="180"/>
      <c r="BE771" s="180"/>
      <c r="BF771" s="180"/>
      <c r="BG771" s="180"/>
      <c r="BH771" s="180"/>
      <c r="BI771" s="180"/>
      <c r="BJ771" s="180"/>
      <c r="BK771" s="180"/>
      <c r="BL771" s="180"/>
      <c r="BM771" s="180"/>
      <c r="BN771" s="180"/>
      <c r="BO771" s="180"/>
      <c r="BP771" s="180"/>
      <c r="BQ771" s="180"/>
      <c r="BR771" s="180"/>
      <c r="BS771" s="180"/>
      <c r="BT771" s="180"/>
      <c r="BU771" s="180"/>
      <c r="BV771" s="180"/>
      <c r="BW771" s="180"/>
      <c r="BX771" s="180"/>
      <c r="BY771" s="180"/>
      <c r="BZ771" s="180"/>
      <c r="CA771" s="180"/>
      <c r="CB771" s="180"/>
      <c r="CC771" s="180"/>
      <c r="CD771" s="180"/>
      <c r="CE771" s="180"/>
      <c r="CF771" s="180"/>
      <c r="CG771" s="180"/>
      <c r="CH771" s="180"/>
      <c r="CI771" s="180"/>
      <c r="CJ771" s="180"/>
      <c r="CK771" s="180"/>
      <c r="CL771" s="180"/>
      <c r="CM771" s="180"/>
      <c r="CN771" s="180"/>
      <c r="CO771" s="180"/>
      <c r="CP771" s="180"/>
      <c r="CQ771" s="180"/>
      <c r="CR771" s="180"/>
      <c r="CS771" s="180"/>
      <c r="CT771" s="180"/>
      <c r="CU771" s="180"/>
      <c r="CV771" s="180"/>
      <c r="CW771" s="180"/>
      <c r="CX771" s="180"/>
      <c r="CY771" s="180"/>
      <c r="CZ771" s="180"/>
      <c r="DA771" s="180"/>
      <c r="DB771" s="180"/>
      <c r="DC771" s="180"/>
      <c r="DD771" s="180"/>
      <c r="DE771" s="180"/>
      <c r="DF771" s="180"/>
      <c r="DG771" s="180"/>
      <c r="DH771" s="180"/>
      <c r="DI771" s="180"/>
      <c r="DJ771" s="180"/>
      <c r="DK771" s="180"/>
      <c r="DL771" s="180"/>
      <c r="DM771" s="180"/>
      <c r="DN771" s="180"/>
      <c r="DO771" s="180"/>
      <c r="DP771" s="180"/>
      <c r="DQ771" s="180"/>
      <c r="DR771" s="180"/>
      <c r="DS771" s="180"/>
      <c r="DT771" s="180"/>
      <c r="DU771" s="180"/>
      <c r="DV771" s="180"/>
      <c r="DW771" s="180"/>
      <c r="DX771" s="180"/>
      <c r="DY771" s="180"/>
      <c r="DZ771" s="180"/>
      <c r="EA771" s="180"/>
      <c r="EB771" s="180"/>
      <c r="EC771" s="180"/>
      <c r="ED771" s="180"/>
      <c r="EE771" s="180"/>
      <c r="EF771" s="180"/>
      <c r="EG771" s="180"/>
      <c r="EH771" s="180"/>
      <c r="EI771" s="180"/>
      <c r="EJ771" s="180"/>
      <c r="EK771" s="180"/>
      <c r="EL771" s="180"/>
      <c r="EM771" s="180"/>
      <c r="EN771" s="180"/>
      <c r="EO771" s="180"/>
      <c r="EP771" s="180"/>
      <c r="EQ771" s="180"/>
      <c r="ER771" s="180"/>
      <c r="ES771" s="180"/>
      <c r="ET771" s="180"/>
      <c r="EU771" s="180"/>
      <c r="EV771" s="180"/>
      <c r="EW771" s="180"/>
      <c r="EX771" s="180"/>
      <c r="EY771" s="180"/>
      <c r="EZ771" s="180"/>
      <c r="FA771" s="180"/>
      <c r="FB771" s="180"/>
      <c r="FC771" s="180"/>
      <c r="FD771" s="180"/>
      <c r="FE771" s="180"/>
      <c r="FF771" s="180"/>
      <c r="FG771" s="180"/>
      <c r="FH771" s="180"/>
      <c r="FI771" s="180"/>
      <c r="FJ771" s="180"/>
      <c r="FK771" s="180"/>
      <c r="FL771" s="180"/>
      <c r="FM771" s="180"/>
      <c r="FN771" s="180"/>
      <c r="FO771" s="180"/>
      <c r="FP771" s="180"/>
      <c r="FQ771" s="180"/>
      <c r="FR771" s="180"/>
      <c r="FS771" s="180"/>
      <c r="FT771" s="180"/>
      <c r="FU771" s="180"/>
      <c r="FV771" s="180"/>
      <c r="FW771" s="180"/>
      <c r="FX771" s="180"/>
      <c r="FY771" s="180"/>
      <c r="FZ771" s="180"/>
      <c r="GA771" s="180"/>
      <c r="GB771" s="180"/>
      <c r="GC771" s="180"/>
      <c r="GD771" s="180"/>
      <c r="GE771" s="180"/>
      <c r="GF771" s="180"/>
      <c r="GG771" s="180"/>
      <c r="GH771" s="180"/>
      <c r="GI771" s="180"/>
      <c r="GJ771" s="180"/>
      <c r="GK771" s="180"/>
      <c r="GL771" s="180"/>
      <c r="GM771" s="180"/>
      <c r="GN771" s="180"/>
      <c r="GO771" s="180"/>
      <c r="GP771" s="180"/>
      <c r="GQ771" s="180"/>
      <c r="GR771" s="180"/>
      <c r="GS771" s="180"/>
      <c r="GT771" s="180"/>
      <c r="GU771" s="180"/>
      <c r="GV771" s="180"/>
      <c r="GW771" s="180"/>
      <c r="GX771" s="180"/>
      <c r="GY771" s="180"/>
      <c r="GZ771" s="180"/>
      <c r="HA771" s="180"/>
      <c r="HB771" s="180"/>
      <c r="HC771" s="180"/>
      <c r="HD771" s="180"/>
      <c r="HE771" s="180"/>
      <c r="HF771" s="180"/>
      <c r="HG771" s="180"/>
      <c r="HH771" s="180"/>
      <c r="HI771" s="180"/>
      <c r="HJ771" s="180"/>
      <c r="HK771" s="180"/>
      <c r="HL771" s="180"/>
      <c r="HM771" s="180"/>
      <c r="HN771" s="180"/>
      <c r="HO771" s="180"/>
      <c r="HP771" s="180"/>
      <c r="HQ771" s="180"/>
      <c r="HR771" s="180"/>
    </row>
    <row r="772" spans="1:226" s="173" customFormat="1" ht="11.25" customHeight="1">
      <c r="A772" s="97" t="s">
        <v>2059</v>
      </c>
      <c r="B772" s="97" t="s">
        <v>3234</v>
      </c>
      <c r="C772" s="98" t="s">
        <v>32</v>
      </c>
      <c r="D772" s="60">
        <v>-327.72</v>
      </c>
      <c r="E772" s="60">
        <v>-1038.0899999999999</v>
      </c>
      <c r="F772" s="60">
        <v>-1888.84</v>
      </c>
      <c r="G772" s="60">
        <v>-847.16</v>
      </c>
      <c r="H772" s="60">
        <v>-177.49</v>
      </c>
      <c r="I772" s="60">
        <v>-950.97</v>
      </c>
      <c r="J772" s="60">
        <v>-1360.21</v>
      </c>
      <c r="K772" s="60"/>
      <c r="L772" s="212"/>
      <c r="M772" s="212"/>
      <c r="N772" s="212"/>
      <c r="O772" s="212"/>
      <c r="P772" s="58">
        <f t="shared" si="800"/>
        <v>-6590.48</v>
      </c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  <c r="AA772" s="180"/>
      <c r="AB772" s="180"/>
      <c r="AC772" s="180"/>
      <c r="AD772" s="180"/>
      <c r="AE772" s="180"/>
      <c r="AF772" s="180"/>
      <c r="AG772" s="180"/>
      <c r="AH772" s="180"/>
      <c r="AI772" s="180"/>
      <c r="AJ772" s="180"/>
      <c r="AK772" s="180"/>
      <c r="AL772" s="180"/>
      <c r="AM772" s="180"/>
      <c r="AN772" s="180"/>
      <c r="AO772" s="180"/>
      <c r="AP772" s="180"/>
      <c r="AQ772" s="180"/>
      <c r="AR772" s="180"/>
      <c r="AS772" s="180"/>
      <c r="AT772" s="180"/>
      <c r="AU772" s="180"/>
      <c r="AV772" s="180"/>
      <c r="AW772" s="180"/>
      <c r="AX772" s="180"/>
      <c r="AY772" s="180"/>
      <c r="AZ772" s="180"/>
      <c r="BA772" s="180"/>
      <c r="BB772" s="180"/>
      <c r="BC772" s="180"/>
      <c r="BD772" s="180"/>
      <c r="BE772" s="180"/>
      <c r="BF772" s="180"/>
      <c r="BG772" s="180"/>
      <c r="BH772" s="180"/>
      <c r="BI772" s="180"/>
      <c r="BJ772" s="180"/>
      <c r="BK772" s="180"/>
      <c r="BL772" s="180"/>
      <c r="BM772" s="180"/>
      <c r="BN772" s="180"/>
      <c r="BO772" s="180"/>
      <c r="BP772" s="180"/>
      <c r="BQ772" s="180"/>
      <c r="BR772" s="180"/>
      <c r="BS772" s="180"/>
      <c r="BT772" s="180"/>
      <c r="BU772" s="180"/>
      <c r="BV772" s="180"/>
      <c r="BW772" s="180"/>
      <c r="BX772" s="180"/>
      <c r="BY772" s="180"/>
      <c r="BZ772" s="180"/>
      <c r="CA772" s="180"/>
      <c r="CB772" s="180"/>
      <c r="CC772" s="180"/>
      <c r="CD772" s="180"/>
      <c r="CE772" s="180"/>
      <c r="CF772" s="180"/>
      <c r="CG772" s="180"/>
      <c r="CH772" s="180"/>
      <c r="CI772" s="180"/>
      <c r="CJ772" s="180"/>
      <c r="CK772" s="180"/>
      <c r="CL772" s="180"/>
      <c r="CM772" s="180"/>
      <c r="CN772" s="180"/>
      <c r="CO772" s="180"/>
      <c r="CP772" s="180"/>
      <c r="CQ772" s="180"/>
      <c r="CR772" s="180"/>
      <c r="CS772" s="180"/>
      <c r="CT772" s="180"/>
      <c r="CU772" s="180"/>
      <c r="CV772" s="180"/>
      <c r="CW772" s="180"/>
      <c r="CX772" s="180"/>
      <c r="CY772" s="180"/>
      <c r="CZ772" s="180"/>
      <c r="DA772" s="180"/>
      <c r="DB772" s="180"/>
      <c r="DC772" s="180"/>
      <c r="DD772" s="180"/>
      <c r="DE772" s="180"/>
      <c r="DF772" s="180"/>
      <c r="DG772" s="180"/>
      <c r="DH772" s="180"/>
      <c r="DI772" s="180"/>
      <c r="DJ772" s="180"/>
      <c r="DK772" s="180"/>
      <c r="DL772" s="180"/>
      <c r="DM772" s="180"/>
      <c r="DN772" s="180"/>
      <c r="DO772" s="180"/>
      <c r="DP772" s="180"/>
      <c r="DQ772" s="180"/>
      <c r="DR772" s="180"/>
      <c r="DS772" s="180"/>
      <c r="DT772" s="180"/>
      <c r="DU772" s="180"/>
      <c r="DV772" s="180"/>
      <c r="DW772" s="180"/>
      <c r="DX772" s="180"/>
      <c r="DY772" s="180"/>
      <c r="DZ772" s="180"/>
      <c r="EA772" s="180"/>
      <c r="EB772" s="180"/>
      <c r="EC772" s="180"/>
      <c r="ED772" s="180"/>
      <c r="EE772" s="180"/>
      <c r="EF772" s="180"/>
      <c r="EG772" s="180"/>
      <c r="EH772" s="180"/>
      <c r="EI772" s="180"/>
      <c r="EJ772" s="180"/>
      <c r="EK772" s="180"/>
      <c r="EL772" s="180"/>
      <c r="EM772" s="180"/>
      <c r="EN772" s="180"/>
      <c r="EO772" s="180"/>
      <c r="EP772" s="180"/>
      <c r="EQ772" s="180"/>
      <c r="ER772" s="180"/>
      <c r="ES772" s="180"/>
      <c r="ET772" s="180"/>
      <c r="EU772" s="180"/>
      <c r="EV772" s="180"/>
      <c r="EW772" s="180"/>
      <c r="EX772" s="180"/>
      <c r="EY772" s="180"/>
      <c r="EZ772" s="180"/>
      <c r="FA772" s="180"/>
      <c r="FB772" s="180"/>
      <c r="FC772" s="180"/>
      <c r="FD772" s="180"/>
      <c r="FE772" s="180"/>
      <c r="FF772" s="180"/>
      <c r="FG772" s="180"/>
      <c r="FH772" s="180"/>
      <c r="FI772" s="180"/>
      <c r="FJ772" s="180"/>
      <c r="FK772" s="180"/>
      <c r="FL772" s="180"/>
      <c r="FM772" s="180"/>
      <c r="FN772" s="180"/>
      <c r="FO772" s="180"/>
      <c r="FP772" s="180"/>
      <c r="FQ772" s="180"/>
      <c r="FR772" s="180"/>
      <c r="FS772" s="180"/>
      <c r="FT772" s="180"/>
      <c r="FU772" s="180"/>
      <c r="FV772" s="180"/>
      <c r="FW772" s="180"/>
      <c r="FX772" s="180"/>
      <c r="FY772" s="180"/>
      <c r="FZ772" s="180"/>
      <c r="GA772" s="180"/>
      <c r="GB772" s="180"/>
      <c r="GC772" s="180"/>
      <c r="GD772" s="180"/>
      <c r="GE772" s="180"/>
      <c r="GF772" s="180"/>
      <c r="GG772" s="180"/>
      <c r="GH772" s="180"/>
      <c r="GI772" s="180"/>
      <c r="GJ772" s="180"/>
      <c r="GK772" s="180"/>
      <c r="GL772" s="180"/>
      <c r="GM772" s="180"/>
      <c r="GN772" s="180"/>
      <c r="GO772" s="180"/>
      <c r="GP772" s="180"/>
      <c r="GQ772" s="180"/>
      <c r="GR772" s="180"/>
      <c r="GS772" s="180"/>
      <c r="GT772" s="180"/>
      <c r="GU772" s="180"/>
      <c r="GV772" s="180"/>
      <c r="GW772" s="180"/>
      <c r="GX772" s="180"/>
      <c r="GY772" s="180"/>
      <c r="GZ772" s="180"/>
      <c r="HA772" s="180"/>
      <c r="HB772" s="180"/>
      <c r="HC772" s="180"/>
      <c r="HD772" s="180"/>
      <c r="HE772" s="180"/>
      <c r="HF772" s="180"/>
      <c r="HG772" s="180"/>
      <c r="HH772" s="180"/>
      <c r="HI772" s="180"/>
      <c r="HJ772" s="180"/>
      <c r="HK772" s="180"/>
      <c r="HL772" s="180"/>
      <c r="HM772" s="180"/>
      <c r="HN772" s="180"/>
      <c r="HO772" s="180"/>
      <c r="HP772" s="180"/>
      <c r="HQ772" s="180"/>
      <c r="HR772" s="180"/>
    </row>
    <row r="773" spans="1:226" s="173" customFormat="1" ht="11.25" customHeight="1">
      <c r="A773" s="97" t="s">
        <v>2061</v>
      </c>
      <c r="B773" s="97" t="s">
        <v>3235</v>
      </c>
      <c r="C773" s="98" t="s">
        <v>35</v>
      </c>
      <c r="D773" s="60">
        <v>-196.63</v>
      </c>
      <c r="E773" s="60">
        <v>-622.84</v>
      </c>
      <c r="F773" s="60">
        <v>-1133.3</v>
      </c>
      <c r="G773" s="60">
        <v>-508.29</v>
      </c>
      <c r="H773" s="60">
        <v>-106.49</v>
      </c>
      <c r="I773" s="60">
        <v>-570.58000000000004</v>
      </c>
      <c r="J773" s="60">
        <v>-816.12</v>
      </c>
      <c r="K773" s="60"/>
      <c r="L773" s="212"/>
      <c r="M773" s="212"/>
      <c r="N773" s="212"/>
      <c r="O773" s="212"/>
      <c r="P773" s="58">
        <f t="shared" si="800"/>
        <v>-3954.2499999999995</v>
      </c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  <c r="AA773" s="180"/>
      <c r="AB773" s="180"/>
      <c r="AC773" s="180"/>
      <c r="AD773" s="180"/>
      <c r="AE773" s="180"/>
      <c r="AF773" s="180"/>
      <c r="AG773" s="180"/>
      <c r="AH773" s="180"/>
      <c r="AI773" s="180"/>
      <c r="AJ773" s="180"/>
      <c r="AK773" s="180"/>
      <c r="AL773" s="180"/>
      <c r="AM773" s="180"/>
      <c r="AN773" s="180"/>
      <c r="AO773" s="180"/>
      <c r="AP773" s="180"/>
      <c r="AQ773" s="180"/>
      <c r="AR773" s="180"/>
      <c r="AS773" s="180"/>
      <c r="AT773" s="180"/>
      <c r="AU773" s="180"/>
      <c r="AV773" s="180"/>
      <c r="AW773" s="180"/>
      <c r="AX773" s="180"/>
      <c r="AY773" s="180"/>
      <c r="AZ773" s="180"/>
      <c r="BA773" s="180"/>
      <c r="BB773" s="180"/>
      <c r="BC773" s="180"/>
      <c r="BD773" s="180"/>
      <c r="BE773" s="180"/>
      <c r="BF773" s="180"/>
      <c r="BG773" s="180"/>
      <c r="BH773" s="180"/>
      <c r="BI773" s="180"/>
      <c r="BJ773" s="180"/>
      <c r="BK773" s="180"/>
      <c r="BL773" s="180"/>
      <c r="BM773" s="180"/>
      <c r="BN773" s="180"/>
      <c r="BO773" s="180"/>
      <c r="BP773" s="180"/>
      <c r="BQ773" s="180"/>
      <c r="BR773" s="180"/>
      <c r="BS773" s="180"/>
      <c r="BT773" s="180"/>
      <c r="BU773" s="180"/>
      <c r="BV773" s="180"/>
      <c r="BW773" s="180"/>
      <c r="BX773" s="180"/>
      <c r="BY773" s="180"/>
      <c r="BZ773" s="180"/>
      <c r="CA773" s="180"/>
      <c r="CB773" s="180"/>
      <c r="CC773" s="180"/>
      <c r="CD773" s="180"/>
      <c r="CE773" s="180"/>
      <c r="CF773" s="180"/>
      <c r="CG773" s="180"/>
      <c r="CH773" s="180"/>
      <c r="CI773" s="180"/>
      <c r="CJ773" s="180"/>
      <c r="CK773" s="180"/>
      <c r="CL773" s="180"/>
      <c r="CM773" s="180"/>
      <c r="CN773" s="180"/>
      <c r="CO773" s="180"/>
      <c r="CP773" s="180"/>
      <c r="CQ773" s="180"/>
      <c r="CR773" s="180"/>
      <c r="CS773" s="180"/>
      <c r="CT773" s="180"/>
      <c r="CU773" s="180"/>
      <c r="CV773" s="180"/>
      <c r="CW773" s="180"/>
      <c r="CX773" s="180"/>
      <c r="CY773" s="180"/>
      <c r="CZ773" s="180"/>
      <c r="DA773" s="180"/>
      <c r="DB773" s="180"/>
      <c r="DC773" s="180"/>
      <c r="DD773" s="180"/>
      <c r="DE773" s="180"/>
      <c r="DF773" s="180"/>
      <c r="DG773" s="180"/>
      <c r="DH773" s="180"/>
      <c r="DI773" s="180"/>
      <c r="DJ773" s="180"/>
      <c r="DK773" s="180"/>
      <c r="DL773" s="180"/>
      <c r="DM773" s="180"/>
      <c r="DN773" s="180"/>
      <c r="DO773" s="180"/>
      <c r="DP773" s="180"/>
      <c r="DQ773" s="180"/>
      <c r="DR773" s="180"/>
      <c r="DS773" s="180"/>
      <c r="DT773" s="180"/>
      <c r="DU773" s="180"/>
      <c r="DV773" s="180"/>
      <c r="DW773" s="180"/>
      <c r="DX773" s="180"/>
      <c r="DY773" s="180"/>
      <c r="DZ773" s="180"/>
      <c r="EA773" s="180"/>
      <c r="EB773" s="180"/>
      <c r="EC773" s="180"/>
      <c r="ED773" s="180"/>
      <c r="EE773" s="180"/>
      <c r="EF773" s="180"/>
      <c r="EG773" s="180"/>
      <c r="EH773" s="180"/>
      <c r="EI773" s="180"/>
      <c r="EJ773" s="180"/>
      <c r="EK773" s="180"/>
      <c r="EL773" s="180"/>
      <c r="EM773" s="180"/>
      <c r="EN773" s="180"/>
      <c r="EO773" s="180"/>
      <c r="EP773" s="180"/>
      <c r="EQ773" s="180"/>
      <c r="ER773" s="180"/>
      <c r="ES773" s="180"/>
      <c r="ET773" s="180"/>
      <c r="EU773" s="180"/>
      <c r="EV773" s="180"/>
      <c r="EW773" s="180"/>
      <c r="EX773" s="180"/>
      <c r="EY773" s="180"/>
      <c r="EZ773" s="180"/>
      <c r="FA773" s="180"/>
      <c r="FB773" s="180"/>
      <c r="FC773" s="180"/>
      <c r="FD773" s="180"/>
      <c r="FE773" s="180"/>
      <c r="FF773" s="180"/>
      <c r="FG773" s="180"/>
      <c r="FH773" s="180"/>
      <c r="FI773" s="180"/>
      <c r="FJ773" s="180"/>
      <c r="FK773" s="180"/>
      <c r="FL773" s="180"/>
      <c r="FM773" s="180"/>
      <c r="FN773" s="180"/>
      <c r="FO773" s="180"/>
      <c r="FP773" s="180"/>
      <c r="FQ773" s="180"/>
      <c r="FR773" s="180"/>
      <c r="FS773" s="180"/>
      <c r="FT773" s="180"/>
      <c r="FU773" s="180"/>
      <c r="FV773" s="180"/>
      <c r="FW773" s="180"/>
      <c r="FX773" s="180"/>
      <c r="FY773" s="180"/>
      <c r="FZ773" s="180"/>
      <c r="GA773" s="180"/>
      <c r="GB773" s="180"/>
      <c r="GC773" s="180"/>
      <c r="GD773" s="180"/>
      <c r="GE773" s="180"/>
      <c r="GF773" s="180"/>
      <c r="GG773" s="180"/>
      <c r="GH773" s="180"/>
      <c r="GI773" s="180"/>
      <c r="GJ773" s="180"/>
      <c r="GK773" s="180"/>
      <c r="GL773" s="180"/>
      <c r="GM773" s="180"/>
      <c r="GN773" s="180"/>
      <c r="GO773" s="180"/>
      <c r="GP773" s="180"/>
      <c r="GQ773" s="180"/>
      <c r="GR773" s="180"/>
      <c r="GS773" s="180"/>
      <c r="GT773" s="180"/>
      <c r="GU773" s="180"/>
      <c r="GV773" s="180"/>
      <c r="GW773" s="180"/>
      <c r="GX773" s="180"/>
      <c r="GY773" s="180"/>
      <c r="GZ773" s="180"/>
      <c r="HA773" s="180"/>
      <c r="HB773" s="180"/>
      <c r="HC773" s="180"/>
      <c r="HD773" s="180"/>
      <c r="HE773" s="180"/>
      <c r="HF773" s="180"/>
      <c r="HG773" s="180"/>
      <c r="HH773" s="180"/>
      <c r="HI773" s="180"/>
      <c r="HJ773" s="180"/>
      <c r="HK773" s="180"/>
      <c r="HL773" s="180"/>
      <c r="HM773" s="180"/>
      <c r="HN773" s="180"/>
      <c r="HO773" s="180"/>
      <c r="HP773" s="180"/>
      <c r="HQ773" s="180"/>
      <c r="HR773" s="180"/>
    </row>
    <row r="774" spans="1:226" s="173" customFormat="1" ht="11.25" customHeight="1">
      <c r="A774" s="97" t="s">
        <v>2090</v>
      </c>
      <c r="B774" s="97" t="s">
        <v>2091</v>
      </c>
      <c r="C774" s="98" t="s">
        <v>29</v>
      </c>
      <c r="D774" s="60">
        <v>-6713.35</v>
      </c>
      <c r="E774" s="60">
        <v>-9920.6</v>
      </c>
      <c r="F774" s="60">
        <v>-11414.03</v>
      </c>
      <c r="G774" s="60">
        <v>0</v>
      </c>
      <c r="H774" s="60">
        <v>0</v>
      </c>
      <c r="I774" s="60"/>
      <c r="J774" s="60">
        <v>-3409.03</v>
      </c>
      <c r="K774" s="60"/>
      <c r="L774" s="212"/>
      <c r="M774" s="212"/>
      <c r="N774" s="212"/>
      <c r="O774" s="212"/>
      <c r="P774" s="58">
        <f t="shared" si="800"/>
        <v>-31457.010000000002</v>
      </c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  <c r="AA774" s="180"/>
      <c r="AB774" s="180"/>
      <c r="AC774" s="180"/>
      <c r="AD774" s="180"/>
      <c r="AE774" s="180"/>
      <c r="AF774" s="180"/>
      <c r="AG774" s="180"/>
      <c r="AH774" s="180"/>
      <c r="AI774" s="180"/>
      <c r="AJ774" s="180"/>
      <c r="AK774" s="180"/>
      <c r="AL774" s="180"/>
      <c r="AM774" s="180"/>
      <c r="AN774" s="180"/>
      <c r="AO774" s="180"/>
      <c r="AP774" s="180"/>
      <c r="AQ774" s="180"/>
      <c r="AR774" s="180"/>
      <c r="AS774" s="180"/>
      <c r="AT774" s="180"/>
      <c r="AU774" s="180"/>
      <c r="AV774" s="180"/>
      <c r="AW774" s="180"/>
      <c r="AX774" s="180"/>
      <c r="AY774" s="180"/>
      <c r="AZ774" s="180"/>
      <c r="BA774" s="180"/>
      <c r="BB774" s="180"/>
      <c r="BC774" s="180"/>
      <c r="BD774" s="180"/>
      <c r="BE774" s="180"/>
      <c r="BF774" s="180"/>
      <c r="BG774" s="180"/>
      <c r="BH774" s="180"/>
      <c r="BI774" s="180"/>
      <c r="BJ774" s="180"/>
      <c r="BK774" s="180"/>
      <c r="BL774" s="180"/>
      <c r="BM774" s="180"/>
      <c r="BN774" s="180"/>
      <c r="BO774" s="180"/>
      <c r="BP774" s="180"/>
      <c r="BQ774" s="180"/>
      <c r="BR774" s="180"/>
      <c r="BS774" s="180"/>
      <c r="BT774" s="180"/>
      <c r="BU774" s="180"/>
      <c r="BV774" s="180"/>
      <c r="BW774" s="180"/>
      <c r="BX774" s="180"/>
      <c r="BY774" s="180"/>
      <c r="BZ774" s="180"/>
      <c r="CA774" s="180"/>
      <c r="CB774" s="180"/>
      <c r="CC774" s="180"/>
      <c r="CD774" s="180"/>
      <c r="CE774" s="180"/>
      <c r="CF774" s="180"/>
      <c r="CG774" s="180"/>
      <c r="CH774" s="180"/>
      <c r="CI774" s="180"/>
      <c r="CJ774" s="180"/>
      <c r="CK774" s="180"/>
      <c r="CL774" s="180"/>
      <c r="CM774" s="180"/>
      <c r="CN774" s="180"/>
      <c r="CO774" s="180"/>
      <c r="CP774" s="180"/>
      <c r="CQ774" s="180"/>
      <c r="CR774" s="180"/>
      <c r="CS774" s="180"/>
      <c r="CT774" s="180"/>
      <c r="CU774" s="180"/>
      <c r="CV774" s="180"/>
      <c r="CW774" s="180"/>
      <c r="CX774" s="180"/>
      <c r="CY774" s="180"/>
      <c r="CZ774" s="180"/>
      <c r="DA774" s="180"/>
      <c r="DB774" s="180"/>
      <c r="DC774" s="180"/>
      <c r="DD774" s="180"/>
      <c r="DE774" s="180"/>
      <c r="DF774" s="180"/>
      <c r="DG774" s="180"/>
      <c r="DH774" s="180"/>
      <c r="DI774" s="180"/>
      <c r="DJ774" s="180"/>
      <c r="DK774" s="180"/>
      <c r="DL774" s="180"/>
      <c r="DM774" s="180"/>
      <c r="DN774" s="180"/>
      <c r="DO774" s="180"/>
      <c r="DP774" s="180"/>
      <c r="DQ774" s="180"/>
      <c r="DR774" s="180"/>
      <c r="DS774" s="180"/>
      <c r="DT774" s="180"/>
      <c r="DU774" s="180"/>
      <c r="DV774" s="180"/>
      <c r="DW774" s="180"/>
      <c r="DX774" s="180"/>
      <c r="DY774" s="180"/>
      <c r="DZ774" s="180"/>
      <c r="EA774" s="180"/>
      <c r="EB774" s="180"/>
      <c r="EC774" s="180"/>
      <c r="ED774" s="180"/>
      <c r="EE774" s="180"/>
      <c r="EF774" s="180"/>
      <c r="EG774" s="180"/>
      <c r="EH774" s="180"/>
      <c r="EI774" s="180"/>
      <c r="EJ774" s="180"/>
      <c r="EK774" s="180"/>
      <c r="EL774" s="180"/>
      <c r="EM774" s="180"/>
      <c r="EN774" s="180"/>
      <c r="EO774" s="180"/>
      <c r="EP774" s="180"/>
      <c r="EQ774" s="180"/>
      <c r="ER774" s="180"/>
      <c r="ES774" s="180"/>
      <c r="ET774" s="180"/>
      <c r="EU774" s="180"/>
      <c r="EV774" s="180"/>
      <c r="EW774" s="180"/>
      <c r="EX774" s="180"/>
      <c r="EY774" s="180"/>
      <c r="EZ774" s="180"/>
      <c r="FA774" s="180"/>
      <c r="FB774" s="180"/>
      <c r="FC774" s="180"/>
      <c r="FD774" s="180"/>
      <c r="FE774" s="180"/>
      <c r="FF774" s="180"/>
      <c r="FG774" s="180"/>
      <c r="FH774" s="180"/>
      <c r="FI774" s="180"/>
      <c r="FJ774" s="180"/>
      <c r="FK774" s="180"/>
      <c r="FL774" s="180"/>
      <c r="FM774" s="180"/>
      <c r="FN774" s="180"/>
      <c r="FO774" s="180"/>
      <c r="FP774" s="180"/>
      <c r="FQ774" s="180"/>
      <c r="FR774" s="180"/>
      <c r="FS774" s="180"/>
      <c r="FT774" s="180"/>
      <c r="FU774" s="180"/>
      <c r="FV774" s="180"/>
      <c r="FW774" s="180"/>
      <c r="FX774" s="180"/>
      <c r="FY774" s="180"/>
      <c r="FZ774" s="180"/>
      <c r="GA774" s="180"/>
      <c r="GB774" s="180"/>
      <c r="GC774" s="180"/>
      <c r="GD774" s="180"/>
      <c r="GE774" s="180"/>
      <c r="GF774" s="180"/>
      <c r="GG774" s="180"/>
      <c r="GH774" s="180"/>
      <c r="GI774" s="180"/>
      <c r="GJ774" s="180"/>
      <c r="GK774" s="180"/>
      <c r="GL774" s="180"/>
      <c r="GM774" s="180"/>
      <c r="GN774" s="180"/>
      <c r="GO774" s="180"/>
      <c r="GP774" s="180"/>
      <c r="GQ774" s="180"/>
      <c r="GR774" s="180"/>
      <c r="GS774" s="180"/>
      <c r="GT774" s="180"/>
      <c r="GU774" s="180"/>
      <c r="GV774" s="180"/>
      <c r="GW774" s="180"/>
      <c r="GX774" s="180"/>
      <c r="GY774" s="180"/>
      <c r="GZ774" s="180"/>
      <c r="HA774" s="180"/>
      <c r="HB774" s="180"/>
      <c r="HC774" s="180"/>
      <c r="HD774" s="180"/>
      <c r="HE774" s="180"/>
      <c r="HF774" s="180"/>
      <c r="HG774" s="180"/>
      <c r="HH774" s="180"/>
      <c r="HI774" s="180"/>
      <c r="HJ774" s="180"/>
      <c r="HK774" s="180"/>
      <c r="HL774" s="180"/>
      <c r="HM774" s="180"/>
      <c r="HN774" s="180"/>
      <c r="HO774" s="180"/>
      <c r="HP774" s="180"/>
      <c r="HQ774" s="180"/>
      <c r="HR774" s="180"/>
    </row>
    <row r="775" spans="1:226" s="173" customFormat="1" ht="11.25" customHeight="1">
      <c r="A775" s="97" t="s">
        <v>2092</v>
      </c>
      <c r="B775" s="97" t="s">
        <v>2093</v>
      </c>
      <c r="C775" s="98" t="s">
        <v>32</v>
      </c>
      <c r="D775" s="60">
        <v>-2797.23</v>
      </c>
      <c r="E775" s="60">
        <v>-4133.58</v>
      </c>
      <c r="F775" s="60">
        <v>-4755.8500000000004</v>
      </c>
      <c r="G775" s="60">
        <v>0</v>
      </c>
      <c r="H775" s="60">
        <v>0</v>
      </c>
      <c r="I775" s="60"/>
      <c r="J775" s="60">
        <v>-1420.43</v>
      </c>
      <c r="K775" s="60"/>
      <c r="L775" s="212"/>
      <c r="M775" s="212"/>
      <c r="N775" s="212"/>
      <c r="O775" s="212"/>
      <c r="P775" s="58">
        <f t="shared" si="800"/>
        <v>-13107.09</v>
      </c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  <c r="AA775" s="180"/>
      <c r="AB775" s="180"/>
      <c r="AC775" s="180"/>
      <c r="AD775" s="180"/>
      <c r="AE775" s="180"/>
      <c r="AF775" s="180"/>
      <c r="AG775" s="180"/>
      <c r="AH775" s="180"/>
      <c r="AI775" s="180"/>
      <c r="AJ775" s="180"/>
      <c r="AK775" s="180"/>
      <c r="AL775" s="180"/>
      <c r="AM775" s="180"/>
      <c r="AN775" s="180"/>
      <c r="AO775" s="180"/>
      <c r="AP775" s="180"/>
      <c r="AQ775" s="180"/>
      <c r="AR775" s="180"/>
      <c r="AS775" s="180"/>
      <c r="AT775" s="180"/>
      <c r="AU775" s="180"/>
      <c r="AV775" s="180"/>
      <c r="AW775" s="180"/>
      <c r="AX775" s="180"/>
      <c r="AY775" s="180"/>
      <c r="AZ775" s="180"/>
      <c r="BA775" s="180"/>
      <c r="BB775" s="180"/>
      <c r="BC775" s="180"/>
      <c r="BD775" s="180"/>
      <c r="BE775" s="180"/>
      <c r="BF775" s="180"/>
      <c r="BG775" s="180"/>
      <c r="BH775" s="180"/>
      <c r="BI775" s="180"/>
      <c r="BJ775" s="180"/>
      <c r="BK775" s="180"/>
      <c r="BL775" s="180"/>
      <c r="BM775" s="180"/>
      <c r="BN775" s="180"/>
      <c r="BO775" s="180"/>
      <c r="BP775" s="180"/>
      <c r="BQ775" s="180"/>
      <c r="BR775" s="180"/>
      <c r="BS775" s="180"/>
      <c r="BT775" s="180"/>
      <c r="BU775" s="180"/>
      <c r="BV775" s="180"/>
      <c r="BW775" s="180"/>
      <c r="BX775" s="180"/>
      <c r="BY775" s="180"/>
      <c r="BZ775" s="180"/>
      <c r="CA775" s="180"/>
      <c r="CB775" s="180"/>
      <c r="CC775" s="180"/>
      <c r="CD775" s="180"/>
      <c r="CE775" s="180"/>
      <c r="CF775" s="180"/>
      <c r="CG775" s="180"/>
      <c r="CH775" s="180"/>
      <c r="CI775" s="180"/>
      <c r="CJ775" s="180"/>
      <c r="CK775" s="180"/>
      <c r="CL775" s="180"/>
      <c r="CM775" s="180"/>
      <c r="CN775" s="180"/>
      <c r="CO775" s="180"/>
      <c r="CP775" s="180"/>
      <c r="CQ775" s="180"/>
      <c r="CR775" s="180"/>
      <c r="CS775" s="180"/>
      <c r="CT775" s="180"/>
      <c r="CU775" s="180"/>
      <c r="CV775" s="180"/>
      <c r="CW775" s="180"/>
      <c r="CX775" s="180"/>
      <c r="CY775" s="180"/>
      <c r="CZ775" s="180"/>
      <c r="DA775" s="180"/>
      <c r="DB775" s="180"/>
      <c r="DC775" s="180"/>
      <c r="DD775" s="180"/>
      <c r="DE775" s="180"/>
      <c r="DF775" s="180"/>
      <c r="DG775" s="180"/>
      <c r="DH775" s="180"/>
      <c r="DI775" s="180"/>
      <c r="DJ775" s="180"/>
      <c r="DK775" s="180"/>
      <c r="DL775" s="180"/>
      <c r="DM775" s="180"/>
      <c r="DN775" s="180"/>
      <c r="DO775" s="180"/>
      <c r="DP775" s="180"/>
      <c r="DQ775" s="180"/>
      <c r="DR775" s="180"/>
      <c r="DS775" s="180"/>
      <c r="DT775" s="180"/>
      <c r="DU775" s="180"/>
      <c r="DV775" s="180"/>
      <c r="DW775" s="180"/>
      <c r="DX775" s="180"/>
      <c r="DY775" s="180"/>
      <c r="DZ775" s="180"/>
      <c r="EA775" s="180"/>
      <c r="EB775" s="180"/>
      <c r="EC775" s="180"/>
      <c r="ED775" s="180"/>
      <c r="EE775" s="180"/>
      <c r="EF775" s="180"/>
      <c r="EG775" s="180"/>
      <c r="EH775" s="180"/>
      <c r="EI775" s="180"/>
      <c r="EJ775" s="180"/>
      <c r="EK775" s="180"/>
      <c r="EL775" s="180"/>
      <c r="EM775" s="180"/>
      <c r="EN775" s="180"/>
      <c r="EO775" s="180"/>
      <c r="EP775" s="180"/>
      <c r="EQ775" s="180"/>
      <c r="ER775" s="180"/>
      <c r="ES775" s="180"/>
      <c r="ET775" s="180"/>
      <c r="EU775" s="180"/>
      <c r="EV775" s="180"/>
      <c r="EW775" s="180"/>
      <c r="EX775" s="180"/>
      <c r="EY775" s="180"/>
      <c r="EZ775" s="180"/>
      <c r="FA775" s="180"/>
      <c r="FB775" s="180"/>
      <c r="FC775" s="180"/>
      <c r="FD775" s="180"/>
      <c r="FE775" s="180"/>
      <c r="FF775" s="180"/>
      <c r="FG775" s="180"/>
      <c r="FH775" s="180"/>
      <c r="FI775" s="180"/>
      <c r="FJ775" s="180"/>
      <c r="FK775" s="180"/>
      <c r="FL775" s="180"/>
      <c r="FM775" s="180"/>
      <c r="FN775" s="180"/>
      <c r="FO775" s="180"/>
      <c r="FP775" s="180"/>
      <c r="FQ775" s="180"/>
      <c r="FR775" s="180"/>
      <c r="FS775" s="180"/>
      <c r="FT775" s="180"/>
      <c r="FU775" s="180"/>
      <c r="FV775" s="180"/>
      <c r="FW775" s="180"/>
      <c r="FX775" s="180"/>
      <c r="FY775" s="180"/>
      <c r="FZ775" s="180"/>
      <c r="GA775" s="180"/>
      <c r="GB775" s="180"/>
      <c r="GC775" s="180"/>
      <c r="GD775" s="180"/>
      <c r="GE775" s="180"/>
      <c r="GF775" s="180"/>
      <c r="GG775" s="180"/>
      <c r="GH775" s="180"/>
      <c r="GI775" s="180"/>
      <c r="GJ775" s="180"/>
      <c r="GK775" s="180"/>
      <c r="GL775" s="180"/>
      <c r="GM775" s="180"/>
      <c r="GN775" s="180"/>
      <c r="GO775" s="180"/>
      <c r="GP775" s="180"/>
      <c r="GQ775" s="180"/>
      <c r="GR775" s="180"/>
      <c r="GS775" s="180"/>
      <c r="GT775" s="180"/>
      <c r="GU775" s="180"/>
      <c r="GV775" s="180"/>
      <c r="GW775" s="180"/>
      <c r="GX775" s="180"/>
      <c r="GY775" s="180"/>
      <c r="GZ775" s="180"/>
      <c r="HA775" s="180"/>
      <c r="HB775" s="180"/>
      <c r="HC775" s="180"/>
      <c r="HD775" s="180"/>
      <c r="HE775" s="180"/>
      <c r="HF775" s="180"/>
      <c r="HG775" s="180"/>
      <c r="HH775" s="180"/>
      <c r="HI775" s="180"/>
      <c r="HJ775" s="180"/>
      <c r="HK775" s="180"/>
      <c r="HL775" s="180"/>
      <c r="HM775" s="180"/>
      <c r="HN775" s="180"/>
      <c r="HO775" s="180"/>
      <c r="HP775" s="180"/>
      <c r="HQ775" s="180"/>
      <c r="HR775" s="180"/>
    </row>
    <row r="776" spans="1:226" s="173" customFormat="1" ht="11.25" customHeight="1">
      <c r="A776" s="97" t="s">
        <v>2094</v>
      </c>
      <c r="B776" s="97" t="s">
        <v>2095</v>
      </c>
      <c r="C776" s="98" t="s">
        <v>35</v>
      </c>
      <c r="D776" s="60">
        <v>-1678.33</v>
      </c>
      <c r="E776" s="60">
        <v>-2480.15</v>
      </c>
      <c r="F776" s="60">
        <v>-2853.51</v>
      </c>
      <c r="G776" s="60">
        <v>0</v>
      </c>
      <c r="H776" s="60">
        <v>0</v>
      </c>
      <c r="I776" s="60"/>
      <c r="J776" s="60">
        <v>-852.26</v>
      </c>
      <c r="K776" s="60"/>
      <c r="L776" s="212"/>
      <c r="M776" s="212"/>
      <c r="N776" s="212"/>
      <c r="O776" s="212"/>
      <c r="P776" s="58">
        <f t="shared" si="800"/>
        <v>-7864.25</v>
      </c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  <c r="AA776" s="180"/>
      <c r="AB776" s="180"/>
      <c r="AC776" s="180"/>
      <c r="AD776" s="180"/>
      <c r="AE776" s="180"/>
      <c r="AF776" s="180"/>
      <c r="AG776" s="180"/>
      <c r="AH776" s="180"/>
      <c r="AI776" s="180"/>
      <c r="AJ776" s="180"/>
      <c r="AK776" s="180"/>
      <c r="AL776" s="180"/>
      <c r="AM776" s="180"/>
      <c r="AN776" s="180"/>
      <c r="AO776" s="180"/>
      <c r="AP776" s="180"/>
      <c r="AQ776" s="180"/>
      <c r="AR776" s="180"/>
      <c r="AS776" s="180"/>
      <c r="AT776" s="180"/>
      <c r="AU776" s="180"/>
      <c r="AV776" s="180"/>
      <c r="AW776" s="180"/>
      <c r="AX776" s="180"/>
      <c r="AY776" s="180"/>
      <c r="AZ776" s="180"/>
      <c r="BA776" s="180"/>
      <c r="BB776" s="180"/>
      <c r="BC776" s="180"/>
      <c r="BD776" s="180"/>
      <c r="BE776" s="180"/>
      <c r="BF776" s="180"/>
      <c r="BG776" s="180"/>
      <c r="BH776" s="180"/>
      <c r="BI776" s="180"/>
      <c r="BJ776" s="180"/>
      <c r="BK776" s="180"/>
      <c r="BL776" s="180"/>
      <c r="BM776" s="180"/>
      <c r="BN776" s="180"/>
      <c r="BO776" s="180"/>
      <c r="BP776" s="180"/>
      <c r="BQ776" s="180"/>
      <c r="BR776" s="180"/>
      <c r="BS776" s="180"/>
      <c r="BT776" s="180"/>
      <c r="BU776" s="180"/>
      <c r="BV776" s="180"/>
      <c r="BW776" s="180"/>
      <c r="BX776" s="180"/>
      <c r="BY776" s="180"/>
      <c r="BZ776" s="180"/>
      <c r="CA776" s="180"/>
      <c r="CB776" s="180"/>
      <c r="CC776" s="180"/>
      <c r="CD776" s="180"/>
      <c r="CE776" s="180"/>
      <c r="CF776" s="180"/>
      <c r="CG776" s="180"/>
      <c r="CH776" s="180"/>
      <c r="CI776" s="180"/>
      <c r="CJ776" s="180"/>
      <c r="CK776" s="180"/>
      <c r="CL776" s="180"/>
      <c r="CM776" s="180"/>
      <c r="CN776" s="180"/>
      <c r="CO776" s="180"/>
      <c r="CP776" s="180"/>
      <c r="CQ776" s="180"/>
      <c r="CR776" s="180"/>
      <c r="CS776" s="180"/>
      <c r="CT776" s="180"/>
      <c r="CU776" s="180"/>
      <c r="CV776" s="180"/>
      <c r="CW776" s="180"/>
      <c r="CX776" s="180"/>
      <c r="CY776" s="180"/>
      <c r="CZ776" s="180"/>
      <c r="DA776" s="180"/>
      <c r="DB776" s="180"/>
      <c r="DC776" s="180"/>
      <c r="DD776" s="180"/>
      <c r="DE776" s="180"/>
      <c r="DF776" s="180"/>
      <c r="DG776" s="180"/>
      <c r="DH776" s="180"/>
      <c r="DI776" s="180"/>
      <c r="DJ776" s="180"/>
      <c r="DK776" s="180"/>
      <c r="DL776" s="180"/>
      <c r="DM776" s="180"/>
      <c r="DN776" s="180"/>
      <c r="DO776" s="180"/>
      <c r="DP776" s="180"/>
      <c r="DQ776" s="180"/>
      <c r="DR776" s="180"/>
      <c r="DS776" s="180"/>
      <c r="DT776" s="180"/>
      <c r="DU776" s="180"/>
      <c r="DV776" s="180"/>
      <c r="DW776" s="180"/>
      <c r="DX776" s="180"/>
      <c r="DY776" s="180"/>
      <c r="DZ776" s="180"/>
      <c r="EA776" s="180"/>
      <c r="EB776" s="180"/>
      <c r="EC776" s="180"/>
      <c r="ED776" s="180"/>
      <c r="EE776" s="180"/>
      <c r="EF776" s="180"/>
      <c r="EG776" s="180"/>
      <c r="EH776" s="180"/>
      <c r="EI776" s="180"/>
      <c r="EJ776" s="180"/>
      <c r="EK776" s="180"/>
      <c r="EL776" s="180"/>
      <c r="EM776" s="180"/>
      <c r="EN776" s="180"/>
      <c r="EO776" s="180"/>
      <c r="EP776" s="180"/>
      <c r="EQ776" s="180"/>
      <c r="ER776" s="180"/>
      <c r="ES776" s="180"/>
      <c r="ET776" s="180"/>
      <c r="EU776" s="180"/>
      <c r="EV776" s="180"/>
      <c r="EW776" s="180"/>
      <c r="EX776" s="180"/>
      <c r="EY776" s="180"/>
      <c r="EZ776" s="180"/>
      <c r="FA776" s="180"/>
      <c r="FB776" s="180"/>
      <c r="FC776" s="180"/>
      <c r="FD776" s="180"/>
      <c r="FE776" s="180"/>
      <c r="FF776" s="180"/>
      <c r="FG776" s="180"/>
      <c r="FH776" s="180"/>
      <c r="FI776" s="180"/>
      <c r="FJ776" s="180"/>
      <c r="FK776" s="180"/>
      <c r="FL776" s="180"/>
      <c r="FM776" s="180"/>
      <c r="FN776" s="180"/>
      <c r="FO776" s="180"/>
      <c r="FP776" s="180"/>
      <c r="FQ776" s="180"/>
      <c r="FR776" s="180"/>
      <c r="FS776" s="180"/>
      <c r="FT776" s="180"/>
      <c r="FU776" s="180"/>
      <c r="FV776" s="180"/>
      <c r="FW776" s="180"/>
      <c r="FX776" s="180"/>
      <c r="FY776" s="180"/>
      <c r="FZ776" s="180"/>
      <c r="GA776" s="180"/>
      <c r="GB776" s="180"/>
      <c r="GC776" s="180"/>
      <c r="GD776" s="180"/>
      <c r="GE776" s="180"/>
      <c r="GF776" s="180"/>
      <c r="GG776" s="180"/>
      <c r="GH776" s="180"/>
      <c r="GI776" s="180"/>
      <c r="GJ776" s="180"/>
      <c r="GK776" s="180"/>
      <c r="GL776" s="180"/>
      <c r="GM776" s="180"/>
      <c r="GN776" s="180"/>
      <c r="GO776" s="180"/>
      <c r="GP776" s="180"/>
      <c r="GQ776" s="180"/>
      <c r="GR776" s="180"/>
      <c r="GS776" s="180"/>
      <c r="GT776" s="180"/>
      <c r="GU776" s="180"/>
      <c r="GV776" s="180"/>
      <c r="GW776" s="180"/>
      <c r="GX776" s="180"/>
      <c r="GY776" s="180"/>
      <c r="GZ776" s="180"/>
      <c r="HA776" s="180"/>
      <c r="HB776" s="180"/>
      <c r="HC776" s="180"/>
      <c r="HD776" s="180"/>
      <c r="HE776" s="180"/>
      <c r="HF776" s="180"/>
      <c r="HG776" s="180"/>
      <c r="HH776" s="180"/>
      <c r="HI776" s="180"/>
      <c r="HJ776" s="180"/>
      <c r="HK776" s="180"/>
      <c r="HL776" s="180"/>
      <c r="HM776" s="180"/>
      <c r="HN776" s="180"/>
      <c r="HO776" s="180"/>
      <c r="HP776" s="180"/>
      <c r="HQ776" s="180"/>
      <c r="HR776" s="180"/>
    </row>
    <row r="777" spans="1:226" s="173" customFormat="1" ht="11.25" customHeight="1">
      <c r="A777" s="97" t="s">
        <v>2109</v>
      </c>
      <c r="B777" s="97" t="s">
        <v>2110</v>
      </c>
      <c r="C777" s="98" t="s">
        <v>29</v>
      </c>
      <c r="D777" s="60">
        <v>-14771.94</v>
      </c>
      <c r="E777" s="60">
        <v>0</v>
      </c>
      <c r="F777" s="60">
        <v>-821.11</v>
      </c>
      <c r="G777" s="60">
        <v>-1115.6600000000001</v>
      </c>
      <c r="H777" s="60">
        <v>0</v>
      </c>
      <c r="I777" s="60">
        <v>-5603.18</v>
      </c>
      <c r="J777" s="60">
        <v>-7572.3</v>
      </c>
      <c r="K777" s="60"/>
      <c r="L777" s="212"/>
      <c r="M777" s="212"/>
      <c r="N777" s="212"/>
      <c r="O777" s="212"/>
      <c r="P777" s="58">
        <f t="shared" si="800"/>
        <v>-29884.190000000002</v>
      </c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  <c r="AA777" s="180"/>
      <c r="AB777" s="180"/>
      <c r="AC777" s="180"/>
      <c r="AD777" s="180"/>
      <c r="AE777" s="180"/>
      <c r="AF777" s="180"/>
      <c r="AG777" s="180"/>
      <c r="AH777" s="180"/>
      <c r="AI777" s="180"/>
      <c r="AJ777" s="180"/>
      <c r="AK777" s="180"/>
      <c r="AL777" s="180"/>
      <c r="AM777" s="180"/>
      <c r="AN777" s="180"/>
      <c r="AO777" s="180"/>
      <c r="AP777" s="180"/>
      <c r="AQ777" s="180"/>
      <c r="AR777" s="180"/>
      <c r="AS777" s="180"/>
      <c r="AT777" s="180"/>
      <c r="AU777" s="180"/>
      <c r="AV777" s="180"/>
      <c r="AW777" s="180"/>
      <c r="AX777" s="180"/>
      <c r="AY777" s="180"/>
      <c r="AZ777" s="180"/>
      <c r="BA777" s="180"/>
      <c r="BB777" s="180"/>
      <c r="BC777" s="180"/>
      <c r="BD777" s="180"/>
      <c r="BE777" s="180"/>
      <c r="BF777" s="180"/>
      <c r="BG777" s="180"/>
      <c r="BH777" s="180"/>
      <c r="BI777" s="180"/>
      <c r="BJ777" s="180"/>
      <c r="BK777" s="180"/>
      <c r="BL777" s="180"/>
      <c r="BM777" s="180"/>
      <c r="BN777" s="180"/>
      <c r="BO777" s="180"/>
      <c r="BP777" s="180"/>
      <c r="BQ777" s="180"/>
      <c r="BR777" s="180"/>
      <c r="BS777" s="180"/>
      <c r="BT777" s="180"/>
      <c r="BU777" s="180"/>
      <c r="BV777" s="180"/>
      <c r="BW777" s="180"/>
      <c r="BX777" s="180"/>
      <c r="BY777" s="180"/>
      <c r="BZ777" s="180"/>
      <c r="CA777" s="180"/>
      <c r="CB777" s="180"/>
      <c r="CC777" s="180"/>
      <c r="CD777" s="180"/>
      <c r="CE777" s="180"/>
      <c r="CF777" s="180"/>
      <c r="CG777" s="180"/>
      <c r="CH777" s="180"/>
      <c r="CI777" s="180"/>
      <c r="CJ777" s="180"/>
      <c r="CK777" s="180"/>
      <c r="CL777" s="180"/>
      <c r="CM777" s="180"/>
      <c r="CN777" s="180"/>
      <c r="CO777" s="180"/>
      <c r="CP777" s="180"/>
      <c r="CQ777" s="180"/>
      <c r="CR777" s="180"/>
      <c r="CS777" s="180"/>
      <c r="CT777" s="180"/>
      <c r="CU777" s="180"/>
      <c r="CV777" s="180"/>
      <c r="CW777" s="180"/>
      <c r="CX777" s="180"/>
      <c r="CY777" s="180"/>
      <c r="CZ777" s="180"/>
      <c r="DA777" s="180"/>
      <c r="DB777" s="180"/>
      <c r="DC777" s="180"/>
      <c r="DD777" s="180"/>
      <c r="DE777" s="180"/>
      <c r="DF777" s="180"/>
      <c r="DG777" s="180"/>
      <c r="DH777" s="180"/>
      <c r="DI777" s="180"/>
      <c r="DJ777" s="180"/>
      <c r="DK777" s="180"/>
      <c r="DL777" s="180"/>
      <c r="DM777" s="180"/>
      <c r="DN777" s="180"/>
      <c r="DO777" s="180"/>
      <c r="DP777" s="180"/>
      <c r="DQ777" s="180"/>
      <c r="DR777" s="180"/>
      <c r="DS777" s="180"/>
      <c r="DT777" s="180"/>
      <c r="DU777" s="180"/>
      <c r="DV777" s="180"/>
      <c r="DW777" s="180"/>
      <c r="DX777" s="180"/>
      <c r="DY777" s="180"/>
      <c r="DZ777" s="180"/>
      <c r="EA777" s="180"/>
      <c r="EB777" s="180"/>
      <c r="EC777" s="180"/>
      <c r="ED777" s="180"/>
      <c r="EE777" s="180"/>
      <c r="EF777" s="180"/>
      <c r="EG777" s="180"/>
      <c r="EH777" s="180"/>
      <c r="EI777" s="180"/>
      <c r="EJ777" s="180"/>
      <c r="EK777" s="180"/>
      <c r="EL777" s="180"/>
      <c r="EM777" s="180"/>
      <c r="EN777" s="180"/>
      <c r="EO777" s="180"/>
      <c r="EP777" s="180"/>
      <c r="EQ777" s="180"/>
      <c r="ER777" s="180"/>
      <c r="ES777" s="180"/>
      <c r="ET777" s="180"/>
      <c r="EU777" s="180"/>
      <c r="EV777" s="180"/>
      <c r="EW777" s="180"/>
      <c r="EX777" s="180"/>
      <c r="EY777" s="180"/>
      <c r="EZ777" s="180"/>
      <c r="FA777" s="180"/>
      <c r="FB777" s="180"/>
      <c r="FC777" s="180"/>
      <c r="FD777" s="180"/>
      <c r="FE777" s="180"/>
      <c r="FF777" s="180"/>
      <c r="FG777" s="180"/>
      <c r="FH777" s="180"/>
      <c r="FI777" s="180"/>
      <c r="FJ777" s="180"/>
      <c r="FK777" s="180"/>
      <c r="FL777" s="180"/>
      <c r="FM777" s="180"/>
      <c r="FN777" s="180"/>
      <c r="FO777" s="180"/>
      <c r="FP777" s="180"/>
      <c r="FQ777" s="180"/>
      <c r="FR777" s="180"/>
      <c r="FS777" s="180"/>
      <c r="FT777" s="180"/>
      <c r="FU777" s="180"/>
      <c r="FV777" s="180"/>
      <c r="FW777" s="180"/>
      <c r="FX777" s="180"/>
      <c r="FY777" s="180"/>
      <c r="FZ777" s="180"/>
      <c r="GA777" s="180"/>
      <c r="GB777" s="180"/>
      <c r="GC777" s="180"/>
      <c r="GD777" s="180"/>
      <c r="GE777" s="180"/>
      <c r="GF777" s="180"/>
      <c r="GG777" s="180"/>
      <c r="GH777" s="180"/>
      <c r="GI777" s="180"/>
      <c r="GJ777" s="180"/>
      <c r="GK777" s="180"/>
      <c r="GL777" s="180"/>
      <c r="GM777" s="180"/>
      <c r="GN777" s="180"/>
      <c r="GO777" s="180"/>
      <c r="GP777" s="180"/>
      <c r="GQ777" s="180"/>
      <c r="GR777" s="180"/>
      <c r="GS777" s="180"/>
      <c r="GT777" s="180"/>
      <c r="GU777" s="180"/>
      <c r="GV777" s="180"/>
      <c r="GW777" s="180"/>
      <c r="GX777" s="180"/>
      <c r="GY777" s="180"/>
      <c r="GZ777" s="180"/>
      <c r="HA777" s="180"/>
      <c r="HB777" s="180"/>
      <c r="HC777" s="180"/>
      <c r="HD777" s="180"/>
      <c r="HE777" s="180"/>
      <c r="HF777" s="180"/>
      <c r="HG777" s="180"/>
      <c r="HH777" s="180"/>
      <c r="HI777" s="180"/>
      <c r="HJ777" s="180"/>
      <c r="HK777" s="180"/>
      <c r="HL777" s="180"/>
      <c r="HM777" s="180"/>
      <c r="HN777" s="180"/>
      <c r="HO777" s="180"/>
      <c r="HP777" s="180"/>
      <c r="HQ777" s="180"/>
      <c r="HR777" s="180"/>
    </row>
    <row r="778" spans="1:226" s="173" customFormat="1" ht="11.25" customHeight="1">
      <c r="A778" s="97" t="s">
        <v>2111</v>
      </c>
      <c r="B778" s="97" t="s">
        <v>2112</v>
      </c>
      <c r="C778" s="98" t="s">
        <v>32</v>
      </c>
      <c r="D778" s="60">
        <v>-6154.98</v>
      </c>
      <c r="E778" s="60">
        <v>0</v>
      </c>
      <c r="F778" s="60">
        <v>-342.13</v>
      </c>
      <c r="G778" s="60">
        <v>-464.86</v>
      </c>
      <c r="H778" s="60">
        <v>0</v>
      </c>
      <c r="I778" s="60">
        <v>-1998.01</v>
      </c>
      <c r="J778" s="60">
        <v>-3155.13</v>
      </c>
      <c r="K778" s="60"/>
      <c r="L778" s="212"/>
      <c r="M778" s="212"/>
      <c r="N778" s="212"/>
      <c r="O778" s="212"/>
      <c r="P778" s="58">
        <f t="shared" si="800"/>
        <v>-12115.11</v>
      </c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  <c r="AA778" s="180"/>
      <c r="AB778" s="180"/>
      <c r="AC778" s="180"/>
      <c r="AD778" s="180"/>
      <c r="AE778" s="180"/>
      <c r="AF778" s="180"/>
      <c r="AG778" s="180"/>
      <c r="AH778" s="180"/>
      <c r="AI778" s="180"/>
      <c r="AJ778" s="180"/>
      <c r="AK778" s="180"/>
      <c r="AL778" s="180"/>
      <c r="AM778" s="180"/>
      <c r="AN778" s="180"/>
      <c r="AO778" s="180"/>
      <c r="AP778" s="180"/>
      <c r="AQ778" s="180"/>
      <c r="AR778" s="180"/>
      <c r="AS778" s="180"/>
      <c r="AT778" s="180"/>
      <c r="AU778" s="180"/>
      <c r="AV778" s="180"/>
      <c r="AW778" s="180"/>
      <c r="AX778" s="180"/>
      <c r="AY778" s="180"/>
      <c r="AZ778" s="180"/>
      <c r="BA778" s="180"/>
      <c r="BB778" s="180"/>
      <c r="BC778" s="180"/>
      <c r="BD778" s="180"/>
      <c r="BE778" s="180"/>
      <c r="BF778" s="180"/>
      <c r="BG778" s="180"/>
      <c r="BH778" s="180"/>
      <c r="BI778" s="180"/>
      <c r="BJ778" s="180"/>
      <c r="BK778" s="180"/>
      <c r="BL778" s="180"/>
      <c r="BM778" s="180"/>
      <c r="BN778" s="180"/>
      <c r="BO778" s="180"/>
      <c r="BP778" s="180"/>
      <c r="BQ778" s="180"/>
      <c r="BR778" s="180"/>
      <c r="BS778" s="180"/>
      <c r="BT778" s="180"/>
      <c r="BU778" s="180"/>
      <c r="BV778" s="180"/>
      <c r="BW778" s="180"/>
      <c r="BX778" s="180"/>
      <c r="BY778" s="180"/>
      <c r="BZ778" s="180"/>
      <c r="CA778" s="180"/>
      <c r="CB778" s="180"/>
      <c r="CC778" s="180"/>
      <c r="CD778" s="180"/>
      <c r="CE778" s="180"/>
      <c r="CF778" s="180"/>
      <c r="CG778" s="180"/>
      <c r="CH778" s="180"/>
      <c r="CI778" s="180"/>
      <c r="CJ778" s="180"/>
      <c r="CK778" s="180"/>
      <c r="CL778" s="180"/>
      <c r="CM778" s="180"/>
      <c r="CN778" s="180"/>
      <c r="CO778" s="180"/>
      <c r="CP778" s="180"/>
      <c r="CQ778" s="180"/>
      <c r="CR778" s="180"/>
      <c r="CS778" s="180"/>
      <c r="CT778" s="180"/>
      <c r="CU778" s="180"/>
      <c r="CV778" s="180"/>
      <c r="CW778" s="180"/>
      <c r="CX778" s="180"/>
      <c r="CY778" s="180"/>
      <c r="CZ778" s="180"/>
      <c r="DA778" s="180"/>
      <c r="DB778" s="180"/>
      <c r="DC778" s="180"/>
      <c r="DD778" s="180"/>
      <c r="DE778" s="180"/>
      <c r="DF778" s="180"/>
      <c r="DG778" s="180"/>
      <c r="DH778" s="180"/>
      <c r="DI778" s="180"/>
      <c r="DJ778" s="180"/>
      <c r="DK778" s="180"/>
      <c r="DL778" s="180"/>
      <c r="DM778" s="180"/>
      <c r="DN778" s="180"/>
      <c r="DO778" s="180"/>
      <c r="DP778" s="180"/>
      <c r="DQ778" s="180"/>
      <c r="DR778" s="180"/>
      <c r="DS778" s="180"/>
      <c r="DT778" s="180"/>
      <c r="DU778" s="180"/>
      <c r="DV778" s="180"/>
      <c r="DW778" s="180"/>
      <c r="DX778" s="180"/>
      <c r="DY778" s="180"/>
      <c r="DZ778" s="180"/>
      <c r="EA778" s="180"/>
      <c r="EB778" s="180"/>
      <c r="EC778" s="180"/>
      <c r="ED778" s="180"/>
      <c r="EE778" s="180"/>
      <c r="EF778" s="180"/>
      <c r="EG778" s="180"/>
      <c r="EH778" s="180"/>
      <c r="EI778" s="180"/>
      <c r="EJ778" s="180"/>
      <c r="EK778" s="180"/>
      <c r="EL778" s="180"/>
      <c r="EM778" s="180"/>
      <c r="EN778" s="180"/>
      <c r="EO778" s="180"/>
      <c r="EP778" s="180"/>
      <c r="EQ778" s="180"/>
      <c r="ER778" s="180"/>
      <c r="ES778" s="180"/>
      <c r="ET778" s="180"/>
      <c r="EU778" s="180"/>
      <c r="EV778" s="180"/>
      <c r="EW778" s="180"/>
      <c r="EX778" s="180"/>
      <c r="EY778" s="180"/>
      <c r="EZ778" s="180"/>
      <c r="FA778" s="180"/>
      <c r="FB778" s="180"/>
      <c r="FC778" s="180"/>
      <c r="FD778" s="180"/>
      <c r="FE778" s="180"/>
      <c r="FF778" s="180"/>
      <c r="FG778" s="180"/>
      <c r="FH778" s="180"/>
      <c r="FI778" s="180"/>
      <c r="FJ778" s="180"/>
      <c r="FK778" s="180"/>
      <c r="FL778" s="180"/>
      <c r="FM778" s="180"/>
      <c r="FN778" s="180"/>
      <c r="FO778" s="180"/>
      <c r="FP778" s="180"/>
      <c r="FQ778" s="180"/>
      <c r="FR778" s="180"/>
      <c r="FS778" s="180"/>
      <c r="FT778" s="180"/>
      <c r="FU778" s="180"/>
      <c r="FV778" s="180"/>
      <c r="FW778" s="180"/>
      <c r="FX778" s="180"/>
      <c r="FY778" s="180"/>
      <c r="FZ778" s="180"/>
      <c r="GA778" s="180"/>
      <c r="GB778" s="180"/>
      <c r="GC778" s="180"/>
      <c r="GD778" s="180"/>
      <c r="GE778" s="180"/>
      <c r="GF778" s="180"/>
      <c r="GG778" s="180"/>
      <c r="GH778" s="180"/>
      <c r="GI778" s="180"/>
      <c r="GJ778" s="180"/>
      <c r="GK778" s="180"/>
      <c r="GL778" s="180"/>
      <c r="GM778" s="180"/>
      <c r="GN778" s="180"/>
      <c r="GO778" s="180"/>
      <c r="GP778" s="180"/>
      <c r="GQ778" s="180"/>
      <c r="GR778" s="180"/>
      <c r="GS778" s="180"/>
      <c r="GT778" s="180"/>
      <c r="GU778" s="180"/>
      <c r="GV778" s="180"/>
      <c r="GW778" s="180"/>
      <c r="GX778" s="180"/>
      <c r="GY778" s="180"/>
      <c r="GZ778" s="180"/>
      <c r="HA778" s="180"/>
      <c r="HB778" s="180"/>
      <c r="HC778" s="180"/>
      <c r="HD778" s="180"/>
      <c r="HE778" s="180"/>
      <c r="HF778" s="180"/>
      <c r="HG778" s="180"/>
      <c r="HH778" s="180"/>
      <c r="HI778" s="180"/>
      <c r="HJ778" s="180"/>
      <c r="HK778" s="180"/>
      <c r="HL778" s="180"/>
      <c r="HM778" s="180"/>
      <c r="HN778" s="180"/>
      <c r="HO778" s="180"/>
      <c r="HP778" s="180"/>
      <c r="HQ778" s="180"/>
      <c r="HR778" s="180"/>
    </row>
    <row r="779" spans="1:226" s="173" customFormat="1" ht="11.25" customHeight="1">
      <c r="A779" s="97" t="s">
        <v>2113</v>
      </c>
      <c r="B779" s="97" t="s">
        <v>2114</v>
      </c>
      <c r="C779" s="98" t="s">
        <v>35</v>
      </c>
      <c r="D779" s="60">
        <v>-3692.97</v>
      </c>
      <c r="E779" s="60">
        <v>0</v>
      </c>
      <c r="F779" s="60">
        <v>-205.28</v>
      </c>
      <c r="G779" s="60">
        <v>-278.92</v>
      </c>
      <c r="H779" s="60">
        <v>0</v>
      </c>
      <c r="I779" s="60">
        <v>-390.84</v>
      </c>
      <c r="J779" s="60">
        <v>-1893.08</v>
      </c>
      <c r="K779" s="60"/>
      <c r="L779" s="212"/>
      <c r="M779" s="212"/>
      <c r="N779" s="212"/>
      <c r="O779" s="212"/>
      <c r="P779" s="58">
        <f t="shared" si="800"/>
        <v>-6461.09</v>
      </c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  <c r="AA779" s="180"/>
      <c r="AB779" s="180"/>
      <c r="AC779" s="180"/>
      <c r="AD779" s="180"/>
      <c r="AE779" s="180"/>
      <c r="AF779" s="180"/>
      <c r="AG779" s="180"/>
      <c r="AH779" s="180"/>
      <c r="AI779" s="180"/>
      <c r="AJ779" s="180"/>
      <c r="AK779" s="180"/>
      <c r="AL779" s="180"/>
      <c r="AM779" s="180"/>
      <c r="AN779" s="180"/>
      <c r="AO779" s="180"/>
      <c r="AP779" s="180"/>
      <c r="AQ779" s="180"/>
      <c r="AR779" s="180"/>
      <c r="AS779" s="180"/>
      <c r="AT779" s="180"/>
      <c r="AU779" s="180"/>
      <c r="AV779" s="180"/>
      <c r="AW779" s="180"/>
      <c r="AX779" s="180"/>
      <c r="AY779" s="180"/>
      <c r="AZ779" s="180"/>
      <c r="BA779" s="180"/>
      <c r="BB779" s="180"/>
      <c r="BC779" s="180"/>
      <c r="BD779" s="180"/>
      <c r="BE779" s="180"/>
      <c r="BF779" s="180"/>
      <c r="BG779" s="180"/>
      <c r="BH779" s="180"/>
      <c r="BI779" s="180"/>
      <c r="BJ779" s="180"/>
      <c r="BK779" s="180"/>
      <c r="BL779" s="180"/>
      <c r="BM779" s="180"/>
      <c r="BN779" s="180"/>
      <c r="BO779" s="180"/>
      <c r="BP779" s="180"/>
      <c r="BQ779" s="180"/>
      <c r="BR779" s="180"/>
      <c r="BS779" s="180"/>
      <c r="BT779" s="180"/>
      <c r="BU779" s="180"/>
      <c r="BV779" s="180"/>
      <c r="BW779" s="180"/>
      <c r="BX779" s="180"/>
      <c r="BY779" s="180"/>
      <c r="BZ779" s="180"/>
      <c r="CA779" s="180"/>
      <c r="CB779" s="180"/>
      <c r="CC779" s="180"/>
      <c r="CD779" s="180"/>
      <c r="CE779" s="180"/>
      <c r="CF779" s="180"/>
      <c r="CG779" s="180"/>
      <c r="CH779" s="180"/>
      <c r="CI779" s="180"/>
      <c r="CJ779" s="180"/>
      <c r="CK779" s="180"/>
      <c r="CL779" s="180"/>
      <c r="CM779" s="180"/>
      <c r="CN779" s="180"/>
      <c r="CO779" s="180"/>
      <c r="CP779" s="180"/>
      <c r="CQ779" s="180"/>
      <c r="CR779" s="180"/>
      <c r="CS779" s="180"/>
      <c r="CT779" s="180"/>
      <c r="CU779" s="180"/>
      <c r="CV779" s="180"/>
      <c r="CW779" s="180"/>
      <c r="CX779" s="180"/>
      <c r="CY779" s="180"/>
      <c r="CZ779" s="180"/>
      <c r="DA779" s="180"/>
      <c r="DB779" s="180"/>
      <c r="DC779" s="180"/>
      <c r="DD779" s="180"/>
      <c r="DE779" s="180"/>
      <c r="DF779" s="180"/>
      <c r="DG779" s="180"/>
      <c r="DH779" s="180"/>
      <c r="DI779" s="180"/>
      <c r="DJ779" s="180"/>
      <c r="DK779" s="180"/>
      <c r="DL779" s="180"/>
      <c r="DM779" s="180"/>
      <c r="DN779" s="180"/>
      <c r="DO779" s="180"/>
      <c r="DP779" s="180"/>
      <c r="DQ779" s="180"/>
      <c r="DR779" s="180"/>
      <c r="DS779" s="180"/>
      <c r="DT779" s="180"/>
      <c r="DU779" s="180"/>
      <c r="DV779" s="180"/>
      <c r="DW779" s="180"/>
      <c r="DX779" s="180"/>
      <c r="DY779" s="180"/>
      <c r="DZ779" s="180"/>
      <c r="EA779" s="180"/>
      <c r="EB779" s="180"/>
      <c r="EC779" s="180"/>
      <c r="ED779" s="180"/>
      <c r="EE779" s="180"/>
      <c r="EF779" s="180"/>
      <c r="EG779" s="180"/>
      <c r="EH779" s="180"/>
      <c r="EI779" s="180"/>
      <c r="EJ779" s="180"/>
      <c r="EK779" s="180"/>
      <c r="EL779" s="180"/>
      <c r="EM779" s="180"/>
      <c r="EN779" s="180"/>
      <c r="EO779" s="180"/>
      <c r="EP779" s="180"/>
      <c r="EQ779" s="180"/>
      <c r="ER779" s="180"/>
      <c r="ES779" s="180"/>
      <c r="ET779" s="180"/>
      <c r="EU779" s="180"/>
      <c r="EV779" s="180"/>
      <c r="EW779" s="180"/>
      <c r="EX779" s="180"/>
      <c r="EY779" s="180"/>
      <c r="EZ779" s="180"/>
      <c r="FA779" s="180"/>
      <c r="FB779" s="180"/>
      <c r="FC779" s="180"/>
      <c r="FD779" s="180"/>
      <c r="FE779" s="180"/>
      <c r="FF779" s="180"/>
      <c r="FG779" s="180"/>
      <c r="FH779" s="180"/>
      <c r="FI779" s="180"/>
      <c r="FJ779" s="180"/>
      <c r="FK779" s="180"/>
      <c r="FL779" s="180"/>
      <c r="FM779" s="180"/>
      <c r="FN779" s="180"/>
      <c r="FO779" s="180"/>
      <c r="FP779" s="180"/>
      <c r="FQ779" s="180"/>
      <c r="FR779" s="180"/>
      <c r="FS779" s="180"/>
      <c r="FT779" s="180"/>
      <c r="FU779" s="180"/>
      <c r="FV779" s="180"/>
      <c r="FW779" s="180"/>
      <c r="FX779" s="180"/>
      <c r="FY779" s="180"/>
      <c r="FZ779" s="180"/>
      <c r="GA779" s="180"/>
      <c r="GB779" s="180"/>
      <c r="GC779" s="180"/>
      <c r="GD779" s="180"/>
      <c r="GE779" s="180"/>
      <c r="GF779" s="180"/>
      <c r="GG779" s="180"/>
      <c r="GH779" s="180"/>
      <c r="GI779" s="180"/>
      <c r="GJ779" s="180"/>
      <c r="GK779" s="180"/>
      <c r="GL779" s="180"/>
      <c r="GM779" s="180"/>
      <c r="GN779" s="180"/>
      <c r="GO779" s="180"/>
      <c r="GP779" s="180"/>
      <c r="GQ779" s="180"/>
      <c r="GR779" s="180"/>
      <c r="GS779" s="180"/>
      <c r="GT779" s="180"/>
      <c r="GU779" s="180"/>
      <c r="GV779" s="180"/>
      <c r="GW779" s="180"/>
      <c r="GX779" s="180"/>
      <c r="GY779" s="180"/>
      <c r="GZ779" s="180"/>
      <c r="HA779" s="180"/>
      <c r="HB779" s="180"/>
      <c r="HC779" s="180"/>
      <c r="HD779" s="180"/>
      <c r="HE779" s="180"/>
      <c r="HF779" s="180"/>
      <c r="HG779" s="180"/>
      <c r="HH779" s="180"/>
      <c r="HI779" s="180"/>
      <c r="HJ779" s="180"/>
      <c r="HK779" s="180"/>
      <c r="HL779" s="180"/>
      <c r="HM779" s="180"/>
      <c r="HN779" s="180"/>
      <c r="HO779" s="180"/>
      <c r="HP779" s="180"/>
      <c r="HQ779" s="180"/>
      <c r="HR779" s="180"/>
    </row>
    <row r="780" spans="1:226" s="173" customFormat="1" ht="11.25" customHeight="1">
      <c r="A780" s="97" t="s">
        <v>2177</v>
      </c>
      <c r="B780" s="117" t="s">
        <v>2178</v>
      </c>
      <c r="C780" s="139" t="s">
        <v>123</v>
      </c>
      <c r="D780" s="60">
        <v>-1173.02</v>
      </c>
      <c r="E780" s="60">
        <v>0</v>
      </c>
      <c r="F780" s="60">
        <v>0</v>
      </c>
      <c r="G780" s="60">
        <v>0</v>
      </c>
      <c r="H780" s="60"/>
      <c r="I780" s="60"/>
      <c r="J780" s="60">
        <v>0</v>
      </c>
      <c r="K780" s="60"/>
      <c r="L780" s="212"/>
      <c r="M780" s="212"/>
      <c r="N780" s="212"/>
      <c r="O780" s="212"/>
      <c r="P780" s="58">
        <f t="shared" si="800"/>
        <v>-1173.02</v>
      </c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  <c r="AA780" s="180"/>
      <c r="AB780" s="180"/>
      <c r="AC780" s="180"/>
      <c r="AD780" s="180"/>
      <c r="AE780" s="180"/>
      <c r="AF780" s="180"/>
      <c r="AG780" s="180"/>
      <c r="AH780" s="180"/>
      <c r="AI780" s="180"/>
      <c r="AJ780" s="180"/>
      <c r="AK780" s="180"/>
      <c r="AL780" s="180"/>
      <c r="AM780" s="180"/>
      <c r="AN780" s="180"/>
      <c r="AO780" s="180"/>
      <c r="AP780" s="180"/>
      <c r="AQ780" s="180"/>
      <c r="AR780" s="180"/>
      <c r="AS780" s="180"/>
      <c r="AT780" s="180"/>
      <c r="AU780" s="180"/>
      <c r="AV780" s="180"/>
      <c r="AW780" s="180"/>
      <c r="AX780" s="180"/>
      <c r="AY780" s="180"/>
      <c r="AZ780" s="180"/>
      <c r="BA780" s="180"/>
      <c r="BB780" s="180"/>
      <c r="BC780" s="180"/>
      <c r="BD780" s="180"/>
      <c r="BE780" s="180"/>
      <c r="BF780" s="180"/>
      <c r="BG780" s="180"/>
      <c r="BH780" s="180"/>
      <c r="BI780" s="180"/>
      <c r="BJ780" s="180"/>
      <c r="BK780" s="180"/>
      <c r="BL780" s="180"/>
      <c r="BM780" s="180"/>
      <c r="BN780" s="180"/>
      <c r="BO780" s="180"/>
      <c r="BP780" s="180"/>
      <c r="BQ780" s="180"/>
      <c r="BR780" s="180"/>
      <c r="BS780" s="180"/>
      <c r="BT780" s="180"/>
      <c r="BU780" s="180"/>
      <c r="BV780" s="180"/>
      <c r="BW780" s="180"/>
      <c r="BX780" s="180"/>
      <c r="BY780" s="180"/>
      <c r="BZ780" s="180"/>
      <c r="CA780" s="180"/>
      <c r="CB780" s="180"/>
      <c r="CC780" s="180"/>
      <c r="CD780" s="180"/>
      <c r="CE780" s="180"/>
      <c r="CF780" s="180"/>
      <c r="CG780" s="180"/>
      <c r="CH780" s="180"/>
      <c r="CI780" s="180"/>
      <c r="CJ780" s="180"/>
      <c r="CK780" s="180"/>
      <c r="CL780" s="180"/>
      <c r="CM780" s="180"/>
      <c r="CN780" s="180"/>
      <c r="CO780" s="180"/>
      <c r="CP780" s="180"/>
      <c r="CQ780" s="180"/>
      <c r="CR780" s="180"/>
      <c r="CS780" s="180"/>
      <c r="CT780" s="180"/>
      <c r="CU780" s="180"/>
      <c r="CV780" s="180"/>
      <c r="CW780" s="180"/>
      <c r="CX780" s="180"/>
      <c r="CY780" s="180"/>
      <c r="CZ780" s="180"/>
      <c r="DA780" s="180"/>
      <c r="DB780" s="180"/>
      <c r="DC780" s="180"/>
      <c r="DD780" s="180"/>
      <c r="DE780" s="180"/>
      <c r="DF780" s="180"/>
      <c r="DG780" s="180"/>
      <c r="DH780" s="180"/>
      <c r="DI780" s="180"/>
      <c r="DJ780" s="180"/>
      <c r="DK780" s="180"/>
      <c r="DL780" s="180"/>
      <c r="DM780" s="180"/>
      <c r="DN780" s="180"/>
      <c r="DO780" s="180"/>
      <c r="DP780" s="180"/>
      <c r="DQ780" s="180"/>
      <c r="DR780" s="180"/>
      <c r="DS780" s="180"/>
      <c r="DT780" s="180"/>
      <c r="DU780" s="180"/>
      <c r="DV780" s="180"/>
      <c r="DW780" s="180"/>
      <c r="DX780" s="180"/>
      <c r="DY780" s="180"/>
      <c r="DZ780" s="180"/>
      <c r="EA780" s="180"/>
      <c r="EB780" s="180"/>
      <c r="EC780" s="180"/>
      <c r="ED780" s="180"/>
      <c r="EE780" s="180"/>
      <c r="EF780" s="180"/>
      <c r="EG780" s="180"/>
      <c r="EH780" s="180"/>
      <c r="EI780" s="180"/>
      <c r="EJ780" s="180"/>
      <c r="EK780" s="180"/>
      <c r="EL780" s="180"/>
      <c r="EM780" s="180"/>
      <c r="EN780" s="180"/>
      <c r="EO780" s="180"/>
      <c r="EP780" s="180"/>
      <c r="EQ780" s="180"/>
      <c r="ER780" s="180"/>
      <c r="ES780" s="180"/>
      <c r="ET780" s="180"/>
      <c r="EU780" s="180"/>
      <c r="EV780" s="180"/>
      <c r="EW780" s="180"/>
      <c r="EX780" s="180"/>
      <c r="EY780" s="180"/>
      <c r="EZ780" s="180"/>
      <c r="FA780" s="180"/>
      <c r="FB780" s="180"/>
      <c r="FC780" s="180"/>
      <c r="FD780" s="180"/>
      <c r="FE780" s="180"/>
      <c r="FF780" s="180"/>
      <c r="FG780" s="180"/>
      <c r="FH780" s="180"/>
      <c r="FI780" s="180"/>
      <c r="FJ780" s="180"/>
      <c r="FK780" s="180"/>
      <c r="FL780" s="180"/>
      <c r="FM780" s="180"/>
      <c r="FN780" s="180"/>
      <c r="FO780" s="180"/>
      <c r="FP780" s="180"/>
      <c r="FQ780" s="180"/>
      <c r="FR780" s="180"/>
      <c r="FS780" s="180"/>
      <c r="FT780" s="180"/>
      <c r="FU780" s="180"/>
      <c r="FV780" s="180"/>
      <c r="FW780" s="180"/>
      <c r="FX780" s="180"/>
      <c r="FY780" s="180"/>
      <c r="FZ780" s="180"/>
      <c r="GA780" s="180"/>
      <c r="GB780" s="180"/>
      <c r="GC780" s="180"/>
      <c r="GD780" s="180"/>
      <c r="GE780" s="180"/>
      <c r="GF780" s="180"/>
      <c r="GG780" s="180"/>
      <c r="GH780" s="180"/>
      <c r="GI780" s="180"/>
      <c r="GJ780" s="180"/>
      <c r="GK780" s="180"/>
      <c r="GL780" s="180"/>
      <c r="GM780" s="180"/>
      <c r="GN780" s="180"/>
      <c r="GO780" s="180"/>
      <c r="GP780" s="180"/>
      <c r="GQ780" s="180"/>
      <c r="GR780" s="180"/>
      <c r="GS780" s="180"/>
      <c r="GT780" s="180"/>
      <c r="GU780" s="180"/>
      <c r="GV780" s="180"/>
      <c r="GW780" s="180"/>
      <c r="GX780" s="180"/>
      <c r="GY780" s="180"/>
      <c r="GZ780" s="180"/>
      <c r="HA780" s="180"/>
      <c r="HB780" s="180"/>
      <c r="HC780" s="180"/>
      <c r="HD780" s="180"/>
      <c r="HE780" s="180"/>
      <c r="HF780" s="180"/>
      <c r="HG780" s="180"/>
      <c r="HH780" s="180"/>
      <c r="HI780" s="180"/>
      <c r="HJ780" s="180"/>
      <c r="HK780" s="180"/>
      <c r="HL780" s="180"/>
      <c r="HM780" s="180"/>
      <c r="HN780" s="180"/>
      <c r="HO780" s="180"/>
      <c r="HP780" s="180"/>
      <c r="HQ780" s="180"/>
      <c r="HR780" s="180"/>
    </row>
    <row r="781" spans="1:226" s="173" customFormat="1" ht="14.25" customHeight="1">
      <c r="A781" s="97" t="s">
        <v>2190</v>
      </c>
      <c r="B781" s="117" t="s">
        <v>1551</v>
      </c>
      <c r="C781" s="136" t="s">
        <v>29</v>
      </c>
      <c r="D781" s="60"/>
      <c r="E781" s="60">
        <v>-157.80000000000001</v>
      </c>
      <c r="F781" s="60">
        <v>-154.03</v>
      </c>
      <c r="G781" s="60">
        <v>0</v>
      </c>
      <c r="H781" s="60"/>
      <c r="I781" s="60"/>
      <c r="J781" s="60">
        <v>0</v>
      </c>
      <c r="K781" s="60"/>
      <c r="L781" s="212"/>
      <c r="M781" s="212"/>
      <c r="N781" s="212"/>
      <c r="O781" s="212"/>
      <c r="P781" s="58">
        <f t="shared" si="800"/>
        <v>-311.83000000000004</v>
      </c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  <c r="AA781" s="180"/>
      <c r="AB781" s="180"/>
      <c r="AC781" s="180"/>
      <c r="AD781" s="180"/>
      <c r="AE781" s="180"/>
      <c r="AF781" s="180"/>
      <c r="AG781" s="180"/>
      <c r="AH781" s="180"/>
      <c r="AI781" s="180"/>
      <c r="AJ781" s="180"/>
      <c r="AK781" s="180"/>
      <c r="AL781" s="180"/>
      <c r="AM781" s="180"/>
      <c r="AN781" s="180"/>
      <c r="AO781" s="180"/>
      <c r="AP781" s="180"/>
      <c r="AQ781" s="180"/>
      <c r="AR781" s="180"/>
      <c r="AS781" s="180"/>
      <c r="AT781" s="180"/>
      <c r="AU781" s="180"/>
      <c r="AV781" s="180"/>
      <c r="AW781" s="180"/>
      <c r="AX781" s="180"/>
      <c r="AY781" s="180"/>
      <c r="AZ781" s="180"/>
      <c r="BA781" s="180"/>
      <c r="BB781" s="180"/>
      <c r="BC781" s="180"/>
      <c r="BD781" s="180"/>
      <c r="BE781" s="180"/>
      <c r="BF781" s="180"/>
      <c r="BG781" s="180"/>
      <c r="BH781" s="180"/>
      <c r="BI781" s="180"/>
      <c r="BJ781" s="180"/>
      <c r="BK781" s="180"/>
      <c r="BL781" s="180"/>
      <c r="BM781" s="180"/>
      <c r="BN781" s="180"/>
      <c r="BO781" s="180"/>
      <c r="BP781" s="180"/>
      <c r="BQ781" s="180"/>
      <c r="BR781" s="180"/>
      <c r="BS781" s="180"/>
      <c r="BT781" s="180"/>
      <c r="BU781" s="180"/>
      <c r="BV781" s="180"/>
      <c r="BW781" s="180"/>
      <c r="BX781" s="180"/>
      <c r="BY781" s="180"/>
      <c r="BZ781" s="180"/>
      <c r="CA781" s="180"/>
      <c r="CB781" s="180"/>
      <c r="CC781" s="180"/>
      <c r="CD781" s="180"/>
      <c r="CE781" s="180"/>
      <c r="CF781" s="180"/>
      <c r="CG781" s="180"/>
      <c r="CH781" s="180"/>
      <c r="CI781" s="180"/>
      <c r="CJ781" s="180"/>
      <c r="CK781" s="180"/>
      <c r="CL781" s="180"/>
      <c r="CM781" s="180"/>
      <c r="CN781" s="180"/>
      <c r="CO781" s="180"/>
      <c r="CP781" s="180"/>
      <c r="CQ781" s="180"/>
      <c r="CR781" s="180"/>
      <c r="CS781" s="180"/>
      <c r="CT781" s="180"/>
      <c r="CU781" s="180"/>
      <c r="CV781" s="180"/>
      <c r="CW781" s="180"/>
      <c r="CX781" s="180"/>
      <c r="CY781" s="180"/>
      <c r="CZ781" s="180"/>
      <c r="DA781" s="180"/>
      <c r="DB781" s="180"/>
      <c r="DC781" s="180"/>
      <c r="DD781" s="180"/>
      <c r="DE781" s="180"/>
      <c r="DF781" s="180"/>
      <c r="DG781" s="180"/>
      <c r="DH781" s="180"/>
      <c r="DI781" s="180"/>
      <c r="DJ781" s="180"/>
      <c r="DK781" s="180"/>
      <c r="DL781" s="180"/>
      <c r="DM781" s="180"/>
      <c r="DN781" s="180"/>
      <c r="DO781" s="180"/>
      <c r="DP781" s="180"/>
      <c r="DQ781" s="180"/>
      <c r="DR781" s="180"/>
      <c r="DS781" s="180"/>
      <c r="DT781" s="180"/>
      <c r="DU781" s="180"/>
      <c r="DV781" s="180"/>
      <c r="DW781" s="180"/>
      <c r="DX781" s="180"/>
      <c r="DY781" s="180"/>
      <c r="DZ781" s="180"/>
      <c r="EA781" s="180"/>
      <c r="EB781" s="180"/>
      <c r="EC781" s="180"/>
      <c r="ED781" s="180"/>
      <c r="EE781" s="180"/>
      <c r="EF781" s="180"/>
      <c r="EG781" s="180"/>
      <c r="EH781" s="180"/>
      <c r="EI781" s="180"/>
      <c r="EJ781" s="180"/>
      <c r="EK781" s="180"/>
      <c r="EL781" s="180"/>
      <c r="EM781" s="180"/>
      <c r="EN781" s="180"/>
      <c r="EO781" s="180"/>
      <c r="EP781" s="180"/>
      <c r="EQ781" s="180"/>
      <c r="ER781" s="180"/>
      <c r="ES781" s="180"/>
      <c r="ET781" s="180"/>
      <c r="EU781" s="180"/>
      <c r="EV781" s="180"/>
      <c r="EW781" s="180"/>
      <c r="EX781" s="180"/>
      <c r="EY781" s="180"/>
      <c r="EZ781" s="180"/>
      <c r="FA781" s="180"/>
      <c r="FB781" s="180"/>
      <c r="FC781" s="180"/>
      <c r="FD781" s="180"/>
      <c r="FE781" s="180"/>
      <c r="FF781" s="180"/>
      <c r="FG781" s="180"/>
      <c r="FH781" s="180"/>
      <c r="FI781" s="180"/>
      <c r="FJ781" s="180"/>
      <c r="FK781" s="180"/>
      <c r="FL781" s="180"/>
      <c r="FM781" s="180"/>
      <c r="FN781" s="180"/>
      <c r="FO781" s="180"/>
      <c r="FP781" s="180"/>
      <c r="FQ781" s="180"/>
      <c r="FR781" s="180"/>
      <c r="FS781" s="180"/>
      <c r="FT781" s="180"/>
      <c r="FU781" s="180"/>
      <c r="FV781" s="180"/>
      <c r="FW781" s="180"/>
      <c r="FX781" s="180"/>
      <c r="FY781" s="180"/>
      <c r="FZ781" s="180"/>
      <c r="GA781" s="180"/>
      <c r="GB781" s="180"/>
      <c r="GC781" s="180"/>
      <c r="GD781" s="180"/>
      <c r="GE781" s="180"/>
      <c r="GF781" s="180"/>
      <c r="GG781" s="180"/>
      <c r="GH781" s="180"/>
      <c r="GI781" s="180"/>
      <c r="GJ781" s="180"/>
      <c r="GK781" s="180"/>
      <c r="GL781" s="180"/>
      <c r="GM781" s="180"/>
      <c r="GN781" s="180"/>
      <c r="GO781" s="180"/>
      <c r="GP781" s="180"/>
      <c r="GQ781" s="180"/>
      <c r="GR781" s="180"/>
      <c r="GS781" s="180"/>
      <c r="GT781" s="180"/>
      <c r="GU781" s="180"/>
      <c r="GV781" s="180"/>
      <c r="GW781" s="180"/>
      <c r="GX781" s="180"/>
      <c r="GY781" s="180"/>
      <c r="GZ781" s="180"/>
      <c r="HA781" s="180"/>
      <c r="HB781" s="180"/>
      <c r="HC781" s="180"/>
      <c r="HD781" s="180"/>
      <c r="HE781" s="180"/>
      <c r="HF781" s="180"/>
      <c r="HG781" s="180"/>
      <c r="HH781" s="180"/>
      <c r="HI781" s="180"/>
      <c r="HJ781" s="180"/>
      <c r="HK781" s="180"/>
      <c r="HL781" s="180"/>
      <c r="HM781" s="180"/>
      <c r="HN781" s="180"/>
      <c r="HO781" s="180"/>
      <c r="HP781" s="180"/>
      <c r="HQ781" s="180"/>
      <c r="HR781" s="180"/>
    </row>
    <row r="782" spans="1:226" s="173" customFormat="1" ht="11.25" customHeight="1">
      <c r="A782" s="97" t="s">
        <v>3572</v>
      </c>
      <c r="B782" s="117" t="s">
        <v>149</v>
      </c>
      <c r="C782" s="139" t="s">
        <v>29</v>
      </c>
      <c r="D782" s="60">
        <v>-28.43</v>
      </c>
      <c r="E782" s="60">
        <v>0</v>
      </c>
      <c r="F782" s="60">
        <v>-29.05</v>
      </c>
      <c r="G782" s="60">
        <v>0</v>
      </c>
      <c r="H782" s="60"/>
      <c r="I782" s="60"/>
      <c r="J782" s="60">
        <v>0</v>
      </c>
      <c r="K782" s="60"/>
      <c r="L782" s="212"/>
      <c r="M782" s="212"/>
      <c r="N782" s="212"/>
      <c r="O782" s="212"/>
      <c r="P782" s="58">
        <f>SUM(D782:O782)</f>
        <v>-57.480000000000004</v>
      </c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  <c r="AA782" s="180"/>
      <c r="AB782" s="180"/>
      <c r="AC782" s="180"/>
      <c r="AD782" s="180"/>
      <c r="AE782" s="180"/>
      <c r="AF782" s="180"/>
      <c r="AG782" s="180"/>
      <c r="AH782" s="180"/>
      <c r="AI782" s="180"/>
      <c r="AJ782" s="180"/>
      <c r="AK782" s="180"/>
      <c r="AL782" s="180"/>
      <c r="AM782" s="180"/>
      <c r="AN782" s="180"/>
      <c r="AO782" s="180"/>
      <c r="AP782" s="180"/>
      <c r="AQ782" s="180"/>
      <c r="AR782" s="180"/>
      <c r="AS782" s="180"/>
      <c r="AT782" s="180"/>
      <c r="AU782" s="180"/>
      <c r="AV782" s="180"/>
      <c r="AW782" s="180"/>
      <c r="AX782" s="180"/>
      <c r="AY782" s="180"/>
      <c r="AZ782" s="180"/>
      <c r="BA782" s="180"/>
      <c r="BB782" s="180"/>
      <c r="BC782" s="180"/>
      <c r="BD782" s="180"/>
      <c r="BE782" s="180"/>
      <c r="BF782" s="180"/>
      <c r="BG782" s="180"/>
      <c r="BH782" s="180"/>
      <c r="BI782" s="180"/>
      <c r="BJ782" s="180"/>
      <c r="BK782" s="180"/>
      <c r="BL782" s="180"/>
      <c r="BM782" s="180"/>
      <c r="BN782" s="180"/>
      <c r="BO782" s="180"/>
      <c r="BP782" s="180"/>
      <c r="BQ782" s="180"/>
      <c r="BR782" s="180"/>
      <c r="BS782" s="180"/>
      <c r="BT782" s="180"/>
      <c r="BU782" s="180"/>
      <c r="BV782" s="180"/>
      <c r="BW782" s="180"/>
      <c r="BX782" s="180"/>
      <c r="BY782" s="180"/>
      <c r="BZ782" s="180"/>
      <c r="CA782" s="180"/>
      <c r="CB782" s="180"/>
      <c r="CC782" s="180"/>
      <c r="CD782" s="180"/>
      <c r="CE782" s="180"/>
      <c r="CF782" s="180"/>
      <c r="CG782" s="180"/>
      <c r="CH782" s="180"/>
      <c r="CI782" s="180"/>
      <c r="CJ782" s="180"/>
      <c r="CK782" s="180"/>
      <c r="CL782" s="180"/>
      <c r="CM782" s="180"/>
      <c r="CN782" s="180"/>
      <c r="CO782" s="180"/>
      <c r="CP782" s="180"/>
      <c r="CQ782" s="180"/>
      <c r="CR782" s="180"/>
      <c r="CS782" s="180"/>
      <c r="CT782" s="180"/>
      <c r="CU782" s="180"/>
      <c r="CV782" s="180"/>
      <c r="CW782" s="180"/>
      <c r="CX782" s="180"/>
      <c r="CY782" s="180"/>
      <c r="CZ782" s="180"/>
      <c r="DA782" s="180"/>
      <c r="DB782" s="180"/>
      <c r="DC782" s="180"/>
      <c r="DD782" s="180"/>
      <c r="DE782" s="180"/>
      <c r="DF782" s="180"/>
      <c r="DG782" s="180"/>
      <c r="DH782" s="180"/>
      <c r="DI782" s="180"/>
      <c r="DJ782" s="180"/>
      <c r="DK782" s="180"/>
      <c r="DL782" s="180"/>
      <c r="DM782" s="180"/>
      <c r="DN782" s="180"/>
      <c r="DO782" s="180"/>
      <c r="DP782" s="180"/>
      <c r="DQ782" s="180"/>
      <c r="DR782" s="180"/>
      <c r="DS782" s="180"/>
      <c r="DT782" s="180"/>
      <c r="DU782" s="180"/>
      <c r="DV782" s="180"/>
      <c r="DW782" s="180"/>
      <c r="DX782" s="180"/>
      <c r="DY782" s="180"/>
      <c r="DZ782" s="180"/>
      <c r="EA782" s="180"/>
      <c r="EB782" s="180"/>
      <c r="EC782" s="180"/>
      <c r="ED782" s="180"/>
      <c r="EE782" s="180"/>
      <c r="EF782" s="180"/>
      <c r="EG782" s="180"/>
      <c r="EH782" s="180"/>
      <c r="EI782" s="180"/>
      <c r="EJ782" s="180"/>
      <c r="EK782" s="180"/>
      <c r="EL782" s="180"/>
      <c r="EM782" s="180"/>
      <c r="EN782" s="180"/>
      <c r="EO782" s="180"/>
      <c r="EP782" s="180"/>
      <c r="EQ782" s="180"/>
      <c r="ER782" s="180"/>
      <c r="ES782" s="180"/>
      <c r="ET782" s="180"/>
      <c r="EU782" s="180"/>
      <c r="EV782" s="180"/>
      <c r="EW782" s="180"/>
      <c r="EX782" s="180"/>
      <c r="EY782" s="180"/>
      <c r="EZ782" s="180"/>
      <c r="FA782" s="180"/>
      <c r="FB782" s="180"/>
      <c r="FC782" s="180"/>
      <c r="FD782" s="180"/>
      <c r="FE782" s="180"/>
      <c r="FF782" s="180"/>
      <c r="FG782" s="180"/>
      <c r="FH782" s="180"/>
      <c r="FI782" s="180"/>
      <c r="FJ782" s="180"/>
      <c r="FK782" s="180"/>
      <c r="FL782" s="180"/>
      <c r="FM782" s="180"/>
      <c r="FN782" s="180"/>
      <c r="FO782" s="180"/>
      <c r="FP782" s="180"/>
      <c r="FQ782" s="180"/>
      <c r="FR782" s="180"/>
      <c r="FS782" s="180"/>
      <c r="FT782" s="180"/>
      <c r="FU782" s="180"/>
      <c r="FV782" s="180"/>
      <c r="FW782" s="180"/>
      <c r="FX782" s="180"/>
      <c r="FY782" s="180"/>
      <c r="FZ782" s="180"/>
      <c r="GA782" s="180"/>
      <c r="GB782" s="180"/>
      <c r="GC782" s="180"/>
      <c r="GD782" s="180"/>
      <c r="GE782" s="180"/>
      <c r="GF782" s="180"/>
      <c r="GG782" s="180"/>
      <c r="GH782" s="180"/>
      <c r="GI782" s="180"/>
      <c r="GJ782" s="180"/>
      <c r="GK782" s="180"/>
      <c r="GL782" s="180"/>
      <c r="GM782" s="180"/>
      <c r="GN782" s="180"/>
      <c r="GO782" s="180"/>
      <c r="GP782" s="180"/>
      <c r="GQ782" s="180"/>
      <c r="GR782" s="180"/>
      <c r="GS782" s="180"/>
      <c r="GT782" s="180"/>
      <c r="GU782" s="180"/>
      <c r="GV782" s="180"/>
      <c r="GW782" s="180"/>
      <c r="GX782" s="180"/>
      <c r="GY782" s="180"/>
      <c r="GZ782" s="180"/>
      <c r="HA782" s="180"/>
      <c r="HB782" s="180"/>
      <c r="HC782" s="180"/>
      <c r="HD782" s="180"/>
      <c r="HE782" s="180"/>
      <c r="HF782" s="180"/>
      <c r="HG782" s="180"/>
      <c r="HH782" s="180"/>
      <c r="HI782" s="180"/>
      <c r="HJ782" s="180"/>
      <c r="HK782" s="180"/>
      <c r="HL782" s="180"/>
      <c r="HM782" s="180"/>
      <c r="HN782" s="180"/>
      <c r="HO782" s="180"/>
      <c r="HP782" s="180"/>
      <c r="HQ782" s="180"/>
      <c r="HR782" s="180"/>
    </row>
    <row r="783" spans="1:226" s="173" customFormat="1" ht="11.25" customHeight="1">
      <c r="A783" s="97" t="s">
        <v>2270</v>
      </c>
      <c r="B783" s="97" t="s">
        <v>2271</v>
      </c>
      <c r="C783" s="98" t="s">
        <v>173</v>
      </c>
      <c r="D783" s="60"/>
      <c r="E783" s="212"/>
      <c r="F783" s="60"/>
      <c r="G783" s="60"/>
      <c r="H783" s="60">
        <v>-1100.02</v>
      </c>
      <c r="I783" s="60">
        <v>-1342.24</v>
      </c>
      <c r="J783" s="60">
        <v>-1223.02</v>
      </c>
      <c r="K783" s="60"/>
      <c r="L783" s="212"/>
      <c r="M783" s="212"/>
      <c r="N783" s="212"/>
      <c r="O783" s="212"/>
      <c r="P783" s="58">
        <f t="shared" si="800"/>
        <v>-3665.28</v>
      </c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  <c r="AA783" s="180"/>
      <c r="AB783" s="180"/>
      <c r="AC783" s="180"/>
      <c r="AD783" s="180"/>
      <c r="AE783" s="180"/>
      <c r="AF783" s="180"/>
      <c r="AG783" s="180"/>
      <c r="AH783" s="180"/>
      <c r="AI783" s="180"/>
      <c r="AJ783" s="180"/>
      <c r="AK783" s="180"/>
      <c r="AL783" s="180"/>
      <c r="AM783" s="180"/>
      <c r="AN783" s="180"/>
      <c r="AO783" s="180"/>
      <c r="AP783" s="180"/>
      <c r="AQ783" s="180"/>
      <c r="AR783" s="180"/>
      <c r="AS783" s="180"/>
      <c r="AT783" s="180"/>
      <c r="AU783" s="180"/>
      <c r="AV783" s="180"/>
      <c r="AW783" s="180"/>
      <c r="AX783" s="180"/>
      <c r="AY783" s="180"/>
      <c r="AZ783" s="180"/>
      <c r="BA783" s="180"/>
      <c r="BB783" s="180"/>
      <c r="BC783" s="180"/>
      <c r="BD783" s="180"/>
      <c r="BE783" s="180"/>
      <c r="BF783" s="180"/>
      <c r="BG783" s="180"/>
      <c r="BH783" s="180"/>
      <c r="BI783" s="180"/>
      <c r="BJ783" s="180"/>
      <c r="BK783" s="180"/>
      <c r="BL783" s="180"/>
      <c r="BM783" s="180"/>
      <c r="BN783" s="180"/>
      <c r="BO783" s="180"/>
      <c r="BP783" s="180"/>
      <c r="BQ783" s="180"/>
      <c r="BR783" s="180"/>
      <c r="BS783" s="180"/>
      <c r="BT783" s="180"/>
      <c r="BU783" s="180"/>
      <c r="BV783" s="180"/>
      <c r="BW783" s="180"/>
      <c r="BX783" s="180"/>
      <c r="BY783" s="180"/>
      <c r="BZ783" s="180"/>
      <c r="CA783" s="180"/>
      <c r="CB783" s="180"/>
      <c r="CC783" s="180"/>
      <c r="CD783" s="180"/>
      <c r="CE783" s="180"/>
      <c r="CF783" s="180"/>
      <c r="CG783" s="180"/>
      <c r="CH783" s="180"/>
      <c r="CI783" s="180"/>
      <c r="CJ783" s="180"/>
      <c r="CK783" s="180"/>
      <c r="CL783" s="180"/>
      <c r="CM783" s="180"/>
      <c r="CN783" s="180"/>
      <c r="CO783" s="180"/>
      <c r="CP783" s="180"/>
      <c r="CQ783" s="180"/>
      <c r="CR783" s="180"/>
      <c r="CS783" s="180"/>
      <c r="CT783" s="180"/>
      <c r="CU783" s="180"/>
      <c r="CV783" s="180"/>
      <c r="CW783" s="180"/>
      <c r="CX783" s="180"/>
      <c r="CY783" s="180"/>
      <c r="CZ783" s="180"/>
      <c r="DA783" s="180"/>
      <c r="DB783" s="180"/>
      <c r="DC783" s="180"/>
      <c r="DD783" s="180"/>
      <c r="DE783" s="180"/>
      <c r="DF783" s="180"/>
      <c r="DG783" s="180"/>
      <c r="DH783" s="180"/>
      <c r="DI783" s="180"/>
      <c r="DJ783" s="180"/>
      <c r="DK783" s="180"/>
      <c r="DL783" s="180"/>
      <c r="DM783" s="180"/>
      <c r="DN783" s="180"/>
      <c r="DO783" s="180"/>
      <c r="DP783" s="180"/>
      <c r="DQ783" s="180"/>
      <c r="DR783" s="180"/>
      <c r="DS783" s="180"/>
      <c r="DT783" s="180"/>
      <c r="DU783" s="180"/>
      <c r="DV783" s="180"/>
      <c r="DW783" s="180"/>
      <c r="DX783" s="180"/>
      <c r="DY783" s="180"/>
      <c r="DZ783" s="180"/>
      <c r="EA783" s="180"/>
      <c r="EB783" s="180"/>
      <c r="EC783" s="180"/>
      <c r="ED783" s="180"/>
      <c r="EE783" s="180"/>
      <c r="EF783" s="180"/>
      <c r="EG783" s="180"/>
      <c r="EH783" s="180"/>
      <c r="EI783" s="180"/>
      <c r="EJ783" s="180"/>
      <c r="EK783" s="180"/>
      <c r="EL783" s="180"/>
      <c r="EM783" s="180"/>
      <c r="EN783" s="180"/>
      <c r="EO783" s="180"/>
      <c r="EP783" s="180"/>
      <c r="EQ783" s="180"/>
      <c r="ER783" s="180"/>
      <c r="ES783" s="180"/>
      <c r="ET783" s="180"/>
      <c r="EU783" s="180"/>
      <c r="EV783" s="180"/>
      <c r="EW783" s="180"/>
      <c r="EX783" s="180"/>
      <c r="EY783" s="180"/>
      <c r="EZ783" s="180"/>
      <c r="FA783" s="180"/>
      <c r="FB783" s="180"/>
      <c r="FC783" s="180"/>
      <c r="FD783" s="180"/>
      <c r="FE783" s="180"/>
      <c r="FF783" s="180"/>
      <c r="FG783" s="180"/>
      <c r="FH783" s="180"/>
      <c r="FI783" s="180"/>
      <c r="FJ783" s="180"/>
      <c r="FK783" s="180"/>
      <c r="FL783" s="180"/>
      <c r="FM783" s="180"/>
      <c r="FN783" s="180"/>
      <c r="FO783" s="180"/>
      <c r="FP783" s="180"/>
      <c r="FQ783" s="180"/>
      <c r="FR783" s="180"/>
      <c r="FS783" s="180"/>
      <c r="FT783" s="180"/>
      <c r="FU783" s="180"/>
      <c r="FV783" s="180"/>
      <c r="FW783" s="180"/>
      <c r="FX783" s="180"/>
      <c r="FY783" s="180"/>
      <c r="FZ783" s="180"/>
      <c r="GA783" s="180"/>
      <c r="GB783" s="180"/>
      <c r="GC783" s="180"/>
      <c r="GD783" s="180"/>
      <c r="GE783" s="180"/>
      <c r="GF783" s="180"/>
      <c r="GG783" s="180"/>
      <c r="GH783" s="180"/>
      <c r="GI783" s="180"/>
      <c r="GJ783" s="180"/>
      <c r="GK783" s="180"/>
      <c r="GL783" s="180"/>
      <c r="GM783" s="180"/>
      <c r="GN783" s="180"/>
      <c r="GO783" s="180"/>
      <c r="GP783" s="180"/>
      <c r="GQ783" s="180"/>
      <c r="GR783" s="180"/>
      <c r="GS783" s="180"/>
      <c r="GT783" s="180"/>
      <c r="GU783" s="180"/>
      <c r="GV783" s="180"/>
      <c r="GW783" s="180"/>
      <c r="GX783" s="180"/>
      <c r="GY783" s="180"/>
      <c r="GZ783" s="180"/>
      <c r="HA783" s="180"/>
      <c r="HB783" s="180"/>
      <c r="HC783" s="180"/>
      <c r="HD783" s="180"/>
      <c r="HE783" s="180"/>
      <c r="HF783" s="180"/>
      <c r="HG783" s="180"/>
      <c r="HH783" s="180"/>
      <c r="HI783" s="180"/>
      <c r="HJ783" s="180"/>
      <c r="HK783" s="180"/>
      <c r="HL783" s="180"/>
      <c r="HM783" s="180"/>
      <c r="HN783" s="180"/>
      <c r="HO783" s="180"/>
      <c r="HP783" s="180"/>
      <c r="HQ783" s="180"/>
      <c r="HR783" s="180"/>
    </row>
    <row r="784" spans="1:226" s="173" customFormat="1" ht="11.25" customHeight="1">
      <c r="A784" s="97" t="s">
        <v>2263</v>
      </c>
      <c r="B784" s="117" t="s">
        <v>3446</v>
      </c>
      <c r="C784" s="98" t="s">
        <v>173</v>
      </c>
      <c r="D784" s="60"/>
      <c r="E784" s="60"/>
      <c r="F784" s="60"/>
      <c r="G784" s="60"/>
      <c r="H784" s="60">
        <v>0</v>
      </c>
      <c r="I784" s="60">
        <v>-344.85</v>
      </c>
      <c r="J784" s="60">
        <v>0</v>
      </c>
      <c r="K784" s="60"/>
      <c r="L784" s="212"/>
      <c r="M784" s="212"/>
      <c r="N784" s="212"/>
      <c r="O784" s="212"/>
      <c r="P784" s="58">
        <f t="shared" si="800"/>
        <v>-344.85</v>
      </c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  <c r="AA784" s="180"/>
      <c r="AB784" s="180"/>
      <c r="AC784" s="180"/>
      <c r="AD784" s="180"/>
      <c r="AE784" s="180"/>
      <c r="AF784" s="180"/>
      <c r="AG784" s="180"/>
      <c r="AH784" s="180"/>
      <c r="AI784" s="180"/>
      <c r="AJ784" s="180"/>
      <c r="AK784" s="180"/>
      <c r="AL784" s="180"/>
      <c r="AM784" s="180"/>
      <c r="AN784" s="180"/>
      <c r="AO784" s="180"/>
      <c r="AP784" s="180"/>
      <c r="AQ784" s="180"/>
      <c r="AR784" s="180"/>
      <c r="AS784" s="180"/>
      <c r="AT784" s="180"/>
      <c r="AU784" s="180"/>
      <c r="AV784" s="180"/>
      <c r="AW784" s="180"/>
      <c r="AX784" s="180"/>
      <c r="AY784" s="180"/>
      <c r="AZ784" s="180"/>
      <c r="BA784" s="180"/>
      <c r="BB784" s="180"/>
      <c r="BC784" s="180"/>
      <c r="BD784" s="180"/>
      <c r="BE784" s="180"/>
      <c r="BF784" s="180"/>
      <c r="BG784" s="180"/>
      <c r="BH784" s="180"/>
      <c r="BI784" s="180"/>
      <c r="BJ784" s="180"/>
      <c r="BK784" s="180"/>
      <c r="BL784" s="180"/>
      <c r="BM784" s="180"/>
      <c r="BN784" s="180"/>
      <c r="BO784" s="180"/>
      <c r="BP784" s="180"/>
      <c r="BQ784" s="180"/>
      <c r="BR784" s="180"/>
      <c r="BS784" s="180"/>
      <c r="BT784" s="180"/>
      <c r="BU784" s="180"/>
      <c r="BV784" s="180"/>
      <c r="BW784" s="180"/>
      <c r="BX784" s="180"/>
      <c r="BY784" s="180"/>
      <c r="BZ784" s="180"/>
      <c r="CA784" s="180"/>
      <c r="CB784" s="180"/>
      <c r="CC784" s="180"/>
      <c r="CD784" s="180"/>
      <c r="CE784" s="180"/>
      <c r="CF784" s="180"/>
      <c r="CG784" s="180"/>
      <c r="CH784" s="180"/>
      <c r="CI784" s="180"/>
      <c r="CJ784" s="180"/>
      <c r="CK784" s="180"/>
      <c r="CL784" s="180"/>
      <c r="CM784" s="180"/>
      <c r="CN784" s="180"/>
      <c r="CO784" s="180"/>
      <c r="CP784" s="180"/>
      <c r="CQ784" s="180"/>
      <c r="CR784" s="180"/>
      <c r="CS784" s="180"/>
      <c r="CT784" s="180"/>
      <c r="CU784" s="180"/>
      <c r="CV784" s="180"/>
      <c r="CW784" s="180"/>
      <c r="CX784" s="180"/>
      <c r="CY784" s="180"/>
      <c r="CZ784" s="180"/>
      <c r="DA784" s="180"/>
      <c r="DB784" s="180"/>
      <c r="DC784" s="180"/>
      <c r="DD784" s="180"/>
      <c r="DE784" s="180"/>
      <c r="DF784" s="180"/>
      <c r="DG784" s="180"/>
      <c r="DH784" s="180"/>
      <c r="DI784" s="180"/>
      <c r="DJ784" s="180"/>
      <c r="DK784" s="180"/>
      <c r="DL784" s="180"/>
      <c r="DM784" s="180"/>
      <c r="DN784" s="180"/>
      <c r="DO784" s="180"/>
      <c r="DP784" s="180"/>
      <c r="DQ784" s="180"/>
      <c r="DR784" s="180"/>
      <c r="DS784" s="180"/>
      <c r="DT784" s="180"/>
      <c r="DU784" s="180"/>
      <c r="DV784" s="180"/>
      <c r="DW784" s="180"/>
      <c r="DX784" s="180"/>
      <c r="DY784" s="180"/>
      <c r="DZ784" s="180"/>
      <c r="EA784" s="180"/>
      <c r="EB784" s="180"/>
      <c r="EC784" s="180"/>
      <c r="ED784" s="180"/>
      <c r="EE784" s="180"/>
      <c r="EF784" s="180"/>
      <c r="EG784" s="180"/>
      <c r="EH784" s="180"/>
      <c r="EI784" s="180"/>
      <c r="EJ784" s="180"/>
      <c r="EK784" s="180"/>
      <c r="EL784" s="180"/>
      <c r="EM784" s="180"/>
      <c r="EN784" s="180"/>
      <c r="EO784" s="180"/>
      <c r="EP784" s="180"/>
      <c r="EQ784" s="180"/>
      <c r="ER784" s="180"/>
      <c r="ES784" s="180"/>
      <c r="ET784" s="180"/>
      <c r="EU784" s="180"/>
      <c r="EV784" s="180"/>
      <c r="EW784" s="180"/>
      <c r="EX784" s="180"/>
      <c r="EY784" s="180"/>
      <c r="EZ784" s="180"/>
      <c r="FA784" s="180"/>
      <c r="FB784" s="180"/>
      <c r="FC784" s="180"/>
      <c r="FD784" s="180"/>
      <c r="FE784" s="180"/>
      <c r="FF784" s="180"/>
      <c r="FG784" s="180"/>
      <c r="FH784" s="180"/>
      <c r="FI784" s="180"/>
      <c r="FJ784" s="180"/>
      <c r="FK784" s="180"/>
      <c r="FL784" s="180"/>
      <c r="FM784" s="180"/>
      <c r="FN784" s="180"/>
      <c r="FO784" s="180"/>
      <c r="FP784" s="180"/>
      <c r="FQ784" s="180"/>
      <c r="FR784" s="180"/>
      <c r="FS784" s="180"/>
      <c r="FT784" s="180"/>
      <c r="FU784" s="180"/>
      <c r="FV784" s="180"/>
      <c r="FW784" s="180"/>
      <c r="FX784" s="180"/>
      <c r="FY784" s="180"/>
      <c r="FZ784" s="180"/>
      <c r="GA784" s="180"/>
      <c r="GB784" s="180"/>
      <c r="GC784" s="180"/>
      <c r="GD784" s="180"/>
      <c r="GE784" s="180"/>
      <c r="GF784" s="180"/>
      <c r="GG784" s="180"/>
      <c r="GH784" s="180"/>
      <c r="GI784" s="180"/>
      <c r="GJ784" s="180"/>
      <c r="GK784" s="180"/>
      <c r="GL784" s="180"/>
      <c r="GM784" s="180"/>
      <c r="GN784" s="180"/>
      <c r="GO784" s="180"/>
      <c r="GP784" s="180"/>
      <c r="GQ784" s="180"/>
      <c r="GR784" s="180"/>
      <c r="GS784" s="180"/>
      <c r="GT784" s="180"/>
      <c r="GU784" s="180"/>
      <c r="GV784" s="180"/>
      <c r="GW784" s="180"/>
      <c r="GX784" s="180"/>
      <c r="GY784" s="180"/>
      <c r="GZ784" s="180"/>
      <c r="HA784" s="180"/>
      <c r="HB784" s="180"/>
      <c r="HC784" s="180"/>
      <c r="HD784" s="180"/>
      <c r="HE784" s="180"/>
      <c r="HF784" s="180"/>
      <c r="HG784" s="180"/>
      <c r="HH784" s="180"/>
      <c r="HI784" s="180"/>
      <c r="HJ784" s="180"/>
      <c r="HK784" s="180"/>
      <c r="HL784" s="180"/>
      <c r="HM784" s="180"/>
      <c r="HN784" s="180"/>
      <c r="HO784" s="180"/>
      <c r="HP784" s="180"/>
      <c r="HQ784" s="180"/>
      <c r="HR784" s="180"/>
    </row>
    <row r="785" spans="1:243" s="173" customFormat="1" ht="11.25" customHeight="1">
      <c r="A785" s="97" t="s">
        <v>3418</v>
      </c>
      <c r="B785" s="117" t="s">
        <v>174</v>
      </c>
      <c r="C785" s="98" t="s">
        <v>173</v>
      </c>
      <c r="D785" s="60"/>
      <c r="E785" s="60"/>
      <c r="F785" s="60"/>
      <c r="G785" s="60"/>
      <c r="H785" s="60"/>
      <c r="I785" s="60">
        <v>-112.69</v>
      </c>
      <c r="J785" s="60">
        <v>0</v>
      </c>
      <c r="K785" s="60"/>
      <c r="L785" s="212"/>
      <c r="M785" s="212"/>
      <c r="N785" s="212"/>
      <c r="O785" s="212"/>
      <c r="P785" s="58">
        <f t="shared" si="800"/>
        <v>-112.69</v>
      </c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  <c r="AA785" s="180"/>
      <c r="AB785" s="180"/>
      <c r="AC785" s="180"/>
      <c r="AD785" s="180"/>
      <c r="AE785" s="180"/>
      <c r="AF785" s="180"/>
      <c r="AG785" s="180"/>
      <c r="AH785" s="180"/>
      <c r="AI785" s="180"/>
      <c r="AJ785" s="180"/>
      <c r="AK785" s="180"/>
      <c r="AL785" s="180"/>
      <c r="AM785" s="180"/>
      <c r="AN785" s="180"/>
      <c r="AO785" s="180"/>
      <c r="AP785" s="180"/>
      <c r="AQ785" s="180"/>
      <c r="AR785" s="180"/>
      <c r="AS785" s="180"/>
      <c r="AT785" s="180"/>
      <c r="AU785" s="180"/>
      <c r="AV785" s="180"/>
      <c r="AW785" s="180"/>
      <c r="AX785" s="180"/>
      <c r="AY785" s="180"/>
      <c r="AZ785" s="180"/>
      <c r="BA785" s="180"/>
      <c r="BB785" s="180"/>
      <c r="BC785" s="180"/>
      <c r="BD785" s="180"/>
      <c r="BE785" s="180"/>
      <c r="BF785" s="180"/>
      <c r="BG785" s="180"/>
      <c r="BH785" s="180"/>
      <c r="BI785" s="180"/>
      <c r="BJ785" s="180"/>
      <c r="BK785" s="180"/>
      <c r="BL785" s="180"/>
      <c r="BM785" s="180"/>
      <c r="BN785" s="180"/>
      <c r="BO785" s="180"/>
      <c r="BP785" s="180"/>
      <c r="BQ785" s="180"/>
      <c r="BR785" s="180"/>
      <c r="BS785" s="180"/>
      <c r="BT785" s="180"/>
      <c r="BU785" s="180"/>
      <c r="BV785" s="180"/>
      <c r="BW785" s="180"/>
      <c r="BX785" s="180"/>
      <c r="BY785" s="180"/>
      <c r="BZ785" s="180"/>
      <c r="CA785" s="180"/>
      <c r="CB785" s="180"/>
      <c r="CC785" s="180"/>
      <c r="CD785" s="180"/>
      <c r="CE785" s="180"/>
      <c r="CF785" s="180"/>
      <c r="CG785" s="180"/>
      <c r="CH785" s="180"/>
      <c r="CI785" s="180"/>
      <c r="CJ785" s="180"/>
      <c r="CK785" s="180"/>
      <c r="CL785" s="180"/>
      <c r="CM785" s="180"/>
      <c r="CN785" s="180"/>
      <c r="CO785" s="180"/>
      <c r="CP785" s="180"/>
      <c r="CQ785" s="180"/>
      <c r="CR785" s="180"/>
      <c r="CS785" s="180"/>
      <c r="CT785" s="180"/>
      <c r="CU785" s="180"/>
      <c r="CV785" s="180"/>
      <c r="CW785" s="180"/>
      <c r="CX785" s="180"/>
      <c r="CY785" s="180"/>
      <c r="CZ785" s="180"/>
      <c r="DA785" s="180"/>
      <c r="DB785" s="180"/>
      <c r="DC785" s="180"/>
      <c r="DD785" s="180"/>
      <c r="DE785" s="180"/>
      <c r="DF785" s="180"/>
      <c r="DG785" s="180"/>
      <c r="DH785" s="180"/>
      <c r="DI785" s="180"/>
      <c r="DJ785" s="180"/>
      <c r="DK785" s="180"/>
      <c r="DL785" s="180"/>
      <c r="DM785" s="180"/>
      <c r="DN785" s="180"/>
      <c r="DO785" s="180"/>
      <c r="DP785" s="180"/>
      <c r="DQ785" s="180"/>
      <c r="DR785" s="180"/>
      <c r="DS785" s="180"/>
      <c r="DT785" s="180"/>
      <c r="DU785" s="180"/>
      <c r="DV785" s="180"/>
      <c r="DW785" s="180"/>
      <c r="DX785" s="180"/>
      <c r="DY785" s="180"/>
      <c r="DZ785" s="180"/>
      <c r="EA785" s="180"/>
      <c r="EB785" s="180"/>
      <c r="EC785" s="180"/>
      <c r="ED785" s="180"/>
      <c r="EE785" s="180"/>
      <c r="EF785" s="180"/>
      <c r="EG785" s="180"/>
      <c r="EH785" s="180"/>
      <c r="EI785" s="180"/>
      <c r="EJ785" s="180"/>
      <c r="EK785" s="180"/>
      <c r="EL785" s="180"/>
      <c r="EM785" s="180"/>
      <c r="EN785" s="180"/>
      <c r="EO785" s="180"/>
      <c r="EP785" s="180"/>
      <c r="EQ785" s="180"/>
      <c r="ER785" s="180"/>
      <c r="ES785" s="180"/>
      <c r="ET785" s="180"/>
      <c r="EU785" s="180"/>
      <c r="EV785" s="180"/>
      <c r="EW785" s="180"/>
      <c r="EX785" s="180"/>
      <c r="EY785" s="180"/>
      <c r="EZ785" s="180"/>
      <c r="FA785" s="180"/>
      <c r="FB785" s="180"/>
      <c r="FC785" s="180"/>
      <c r="FD785" s="180"/>
      <c r="FE785" s="180"/>
      <c r="FF785" s="180"/>
      <c r="FG785" s="180"/>
      <c r="FH785" s="180"/>
      <c r="FI785" s="180"/>
      <c r="FJ785" s="180"/>
      <c r="FK785" s="180"/>
      <c r="FL785" s="180"/>
      <c r="FM785" s="180"/>
      <c r="FN785" s="180"/>
      <c r="FO785" s="180"/>
      <c r="FP785" s="180"/>
      <c r="FQ785" s="180"/>
      <c r="FR785" s="180"/>
      <c r="FS785" s="180"/>
      <c r="FT785" s="180"/>
      <c r="FU785" s="180"/>
      <c r="FV785" s="180"/>
      <c r="FW785" s="180"/>
      <c r="FX785" s="180"/>
      <c r="FY785" s="180"/>
      <c r="FZ785" s="180"/>
      <c r="GA785" s="180"/>
      <c r="GB785" s="180"/>
      <c r="GC785" s="180"/>
      <c r="GD785" s="180"/>
      <c r="GE785" s="180"/>
      <c r="GF785" s="180"/>
      <c r="GG785" s="180"/>
      <c r="GH785" s="180"/>
      <c r="GI785" s="180"/>
      <c r="GJ785" s="180"/>
      <c r="GK785" s="180"/>
      <c r="GL785" s="180"/>
      <c r="GM785" s="180"/>
      <c r="GN785" s="180"/>
      <c r="GO785" s="180"/>
      <c r="GP785" s="180"/>
      <c r="GQ785" s="180"/>
      <c r="GR785" s="180"/>
      <c r="GS785" s="180"/>
      <c r="GT785" s="180"/>
      <c r="GU785" s="180"/>
      <c r="GV785" s="180"/>
      <c r="GW785" s="180"/>
      <c r="GX785" s="180"/>
      <c r="GY785" s="180"/>
      <c r="GZ785" s="180"/>
      <c r="HA785" s="180"/>
      <c r="HB785" s="180"/>
      <c r="HC785" s="180"/>
      <c r="HD785" s="180"/>
      <c r="HE785" s="180"/>
      <c r="HF785" s="180"/>
      <c r="HG785" s="180"/>
      <c r="HH785" s="180"/>
      <c r="HI785" s="180"/>
      <c r="HJ785" s="180"/>
      <c r="HK785" s="180"/>
      <c r="HL785" s="180"/>
      <c r="HM785" s="180"/>
      <c r="HN785" s="180"/>
      <c r="HO785" s="180"/>
      <c r="HP785" s="180"/>
      <c r="HQ785" s="180"/>
      <c r="HR785" s="180"/>
    </row>
    <row r="786" spans="1:243" s="173" customFormat="1" ht="11.25" customHeight="1">
      <c r="A786" s="97" t="s">
        <v>3419</v>
      </c>
      <c r="B786" s="117" t="s">
        <v>176</v>
      </c>
      <c r="C786" s="139" t="s">
        <v>173</v>
      </c>
      <c r="D786" s="60">
        <v>-41741.769999999997</v>
      </c>
      <c r="E786" s="60">
        <v>-2660.79</v>
      </c>
      <c r="F786" s="60">
        <v>-2415.5100000000002</v>
      </c>
      <c r="G786" s="60">
        <v>-1110.19</v>
      </c>
      <c r="H786" s="60">
        <v>-1163.44</v>
      </c>
      <c r="I786" s="60">
        <v>-4674.3100000000004</v>
      </c>
      <c r="J786" s="60">
        <v>-4556.24</v>
      </c>
      <c r="K786" s="60"/>
      <c r="L786" s="212"/>
      <c r="M786" s="212"/>
      <c r="N786" s="212"/>
      <c r="O786" s="212"/>
      <c r="P786" s="58">
        <f t="shared" si="800"/>
        <v>-58322.25</v>
      </c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  <c r="AA786" s="180"/>
      <c r="AB786" s="180"/>
      <c r="AC786" s="180"/>
      <c r="AD786" s="180"/>
      <c r="AE786" s="180"/>
      <c r="AF786" s="180"/>
      <c r="AG786" s="180"/>
      <c r="AH786" s="180"/>
      <c r="AI786" s="180"/>
      <c r="AJ786" s="180"/>
      <c r="AK786" s="180"/>
      <c r="AL786" s="180"/>
      <c r="AM786" s="180"/>
      <c r="AN786" s="180"/>
      <c r="AO786" s="180"/>
      <c r="AP786" s="180"/>
      <c r="AQ786" s="180"/>
      <c r="AR786" s="180"/>
      <c r="AS786" s="180"/>
      <c r="AT786" s="180"/>
      <c r="AU786" s="180"/>
      <c r="AV786" s="180"/>
      <c r="AW786" s="180"/>
      <c r="AX786" s="180"/>
      <c r="AY786" s="180"/>
      <c r="AZ786" s="180"/>
      <c r="BA786" s="180"/>
      <c r="BB786" s="180"/>
      <c r="BC786" s="180"/>
      <c r="BD786" s="180"/>
      <c r="BE786" s="180"/>
      <c r="BF786" s="180"/>
      <c r="BG786" s="180"/>
      <c r="BH786" s="180"/>
      <c r="BI786" s="180"/>
      <c r="BJ786" s="180"/>
      <c r="BK786" s="180"/>
      <c r="BL786" s="180"/>
      <c r="BM786" s="180"/>
      <c r="BN786" s="180"/>
      <c r="BO786" s="180"/>
      <c r="BP786" s="180"/>
      <c r="BQ786" s="180"/>
      <c r="BR786" s="180"/>
      <c r="BS786" s="180"/>
      <c r="BT786" s="180"/>
      <c r="BU786" s="180"/>
      <c r="BV786" s="180"/>
      <c r="BW786" s="180"/>
      <c r="BX786" s="180"/>
      <c r="BY786" s="180"/>
      <c r="BZ786" s="180"/>
      <c r="CA786" s="180"/>
      <c r="CB786" s="180"/>
      <c r="CC786" s="180"/>
      <c r="CD786" s="180"/>
      <c r="CE786" s="180"/>
      <c r="CF786" s="180"/>
      <c r="CG786" s="180"/>
      <c r="CH786" s="180"/>
      <c r="CI786" s="180"/>
      <c r="CJ786" s="180"/>
      <c r="CK786" s="180"/>
      <c r="CL786" s="180"/>
      <c r="CM786" s="180"/>
      <c r="CN786" s="180"/>
      <c r="CO786" s="180"/>
      <c r="CP786" s="180"/>
      <c r="CQ786" s="180"/>
      <c r="CR786" s="180"/>
      <c r="CS786" s="180"/>
      <c r="CT786" s="180"/>
      <c r="CU786" s="180"/>
      <c r="CV786" s="180"/>
      <c r="CW786" s="180"/>
      <c r="CX786" s="180"/>
      <c r="CY786" s="180"/>
      <c r="CZ786" s="180"/>
      <c r="DA786" s="180"/>
      <c r="DB786" s="180"/>
      <c r="DC786" s="180"/>
      <c r="DD786" s="180"/>
      <c r="DE786" s="180"/>
      <c r="DF786" s="180"/>
      <c r="DG786" s="180"/>
      <c r="DH786" s="180"/>
      <c r="DI786" s="180"/>
      <c r="DJ786" s="180"/>
      <c r="DK786" s="180"/>
      <c r="DL786" s="180"/>
      <c r="DM786" s="180"/>
      <c r="DN786" s="180"/>
      <c r="DO786" s="180"/>
      <c r="DP786" s="180"/>
      <c r="DQ786" s="180"/>
      <c r="DR786" s="180"/>
      <c r="DS786" s="180"/>
      <c r="DT786" s="180"/>
      <c r="DU786" s="180"/>
      <c r="DV786" s="180"/>
      <c r="DW786" s="180"/>
      <c r="DX786" s="180"/>
      <c r="DY786" s="180"/>
      <c r="DZ786" s="180"/>
      <c r="EA786" s="180"/>
      <c r="EB786" s="180"/>
      <c r="EC786" s="180"/>
      <c r="ED786" s="180"/>
      <c r="EE786" s="180"/>
      <c r="EF786" s="180"/>
      <c r="EG786" s="180"/>
      <c r="EH786" s="180"/>
      <c r="EI786" s="180"/>
      <c r="EJ786" s="180"/>
      <c r="EK786" s="180"/>
      <c r="EL786" s="180"/>
      <c r="EM786" s="180"/>
      <c r="EN786" s="180"/>
      <c r="EO786" s="180"/>
      <c r="EP786" s="180"/>
      <c r="EQ786" s="180"/>
      <c r="ER786" s="180"/>
      <c r="ES786" s="180"/>
      <c r="ET786" s="180"/>
      <c r="EU786" s="180"/>
      <c r="EV786" s="180"/>
      <c r="EW786" s="180"/>
      <c r="EX786" s="180"/>
      <c r="EY786" s="180"/>
      <c r="EZ786" s="180"/>
      <c r="FA786" s="180"/>
      <c r="FB786" s="180"/>
      <c r="FC786" s="180"/>
      <c r="FD786" s="180"/>
      <c r="FE786" s="180"/>
      <c r="FF786" s="180"/>
      <c r="FG786" s="180"/>
      <c r="FH786" s="180"/>
      <c r="FI786" s="180"/>
      <c r="FJ786" s="180"/>
      <c r="FK786" s="180"/>
      <c r="FL786" s="180"/>
      <c r="FM786" s="180"/>
      <c r="FN786" s="180"/>
      <c r="FO786" s="180"/>
      <c r="FP786" s="180"/>
      <c r="FQ786" s="180"/>
      <c r="FR786" s="180"/>
      <c r="FS786" s="180"/>
      <c r="FT786" s="180"/>
      <c r="FU786" s="180"/>
      <c r="FV786" s="180"/>
      <c r="FW786" s="180"/>
      <c r="FX786" s="180"/>
      <c r="FY786" s="180"/>
      <c r="FZ786" s="180"/>
      <c r="GA786" s="180"/>
      <c r="GB786" s="180"/>
      <c r="GC786" s="180"/>
      <c r="GD786" s="180"/>
      <c r="GE786" s="180"/>
      <c r="GF786" s="180"/>
      <c r="GG786" s="180"/>
      <c r="GH786" s="180"/>
      <c r="GI786" s="180"/>
      <c r="GJ786" s="180"/>
      <c r="GK786" s="180"/>
      <c r="GL786" s="180"/>
      <c r="GM786" s="180"/>
      <c r="GN786" s="180"/>
      <c r="GO786" s="180"/>
      <c r="GP786" s="180"/>
      <c r="GQ786" s="180"/>
      <c r="GR786" s="180"/>
      <c r="GS786" s="180"/>
      <c r="GT786" s="180"/>
      <c r="GU786" s="180"/>
      <c r="GV786" s="180"/>
      <c r="GW786" s="180"/>
      <c r="GX786" s="180"/>
      <c r="GY786" s="180"/>
      <c r="GZ786" s="180"/>
      <c r="HA786" s="180"/>
      <c r="HB786" s="180"/>
      <c r="HC786" s="180"/>
      <c r="HD786" s="180"/>
      <c r="HE786" s="180"/>
      <c r="HF786" s="180"/>
      <c r="HG786" s="180"/>
      <c r="HH786" s="180"/>
      <c r="HI786" s="180"/>
      <c r="HJ786" s="180"/>
      <c r="HK786" s="180"/>
      <c r="HL786" s="180"/>
      <c r="HM786" s="180"/>
      <c r="HN786" s="180"/>
      <c r="HO786" s="180"/>
      <c r="HP786" s="180"/>
      <c r="HQ786" s="180"/>
      <c r="HR786" s="180"/>
    </row>
    <row r="787" spans="1:243" s="173" customFormat="1" ht="11.25" customHeight="1">
      <c r="A787" s="97" t="s">
        <v>3422</v>
      </c>
      <c r="B787" s="117" t="s">
        <v>2245</v>
      </c>
      <c r="C787" s="139" t="s">
        <v>173</v>
      </c>
      <c r="D787" s="60">
        <v>-55282.2</v>
      </c>
      <c r="E787" s="60">
        <v>-6161.44</v>
      </c>
      <c r="F787" s="60">
        <v>-8519.27</v>
      </c>
      <c r="G787" s="60">
        <v>-719.77</v>
      </c>
      <c r="H787" s="60">
        <v>-1566.66</v>
      </c>
      <c r="I787" s="60">
        <v>-10038.43</v>
      </c>
      <c r="J787" s="60">
        <v>-5049.7</v>
      </c>
      <c r="K787" s="60"/>
      <c r="L787" s="212"/>
      <c r="M787" s="212"/>
      <c r="N787" s="212"/>
      <c r="O787" s="212"/>
      <c r="P787" s="58">
        <f t="shared" si="800"/>
        <v>-87337.470000000016</v>
      </c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  <c r="AA787" s="180"/>
      <c r="AB787" s="180"/>
      <c r="AC787" s="180"/>
      <c r="AD787" s="180"/>
      <c r="AE787" s="180"/>
      <c r="AF787" s="180"/>
      <c r="AG787" s="180"/>
      <c r="AH787" s="180"/>
      <c r="AI787" s="180"/>
      <c r="AJ787" s="180"/>
      <c r="AK787" s="180"/>
      <c r="AL787" s="180"/>
      <c r="AM787" s="180"/>
      <c r="AN787" s="180"/>
      <c r="AO787" s="180"/>
      <c r="AP787" s="180"/>
      <c r="AQ787" s="180"/>
      <c r="AR787" s="180"/>
      <c r="AS787" s="180"/>
      <c r="AT787" s="180"/>
      <c r="AU787" s="180"/>
      <c r="AV787" s="180"/>
      <c r="AW787" s="180"/>
      <c r="AX787" s="180"/>
      <c r="AY787" s="180"/>
      <c r="AZ787" s="180"/>
      <c r="BA787" s="180"/>
      <c r="BB787" s="180"/>
      <c r="BC787" s="180"/>
      <c r="BD787" s="180"/>
      <c r="BE787" s="180"/>
      <c r="BF787" s="180"/>
      <c r="BG787" s="180"/>
      <c r="BH787" s="180"/>
      <c r="BI787" s="180"/>
      <c r="BJ787" s="180"/>
      <c r="BK787" s="180"/>
      <c r="BL787" s="180"/>
      <c r="BM787" s="180"/>
      <c r="BN787" s="180"/>
      <c r="BO787" s="180"/>
      <c r="BP787" s="180"/>
      <c r="BQ787" s="180"/>
      <c r="BR787" s="180"/>
      <c r="BS787" s="180"/>
      <c r="BT787" s="180"/>
      <c r="BU787" s="180"/>
      <c r="BV787" s="180"/>
      <c r="BW787" s="180"/>
      <c r="BX787" s="180"/>
      <c r="BY787" s="180"/>
      <c r="BZ787" s="180"/>
      <c r="CA787" s="180"/>
      <c r="CB787" s="180"/>
      <c r="CC787" s="180"/>
      <c r="CD787" s="180"/>
      <c r="CE787" s="180"/>
      <c r="CF787" s="180"/>
      <c r="CG787" s="180"/>
      <c r="CH787" s="180"/>
      <c r="CI787" s="180"/>
      <c r="CJ787" s="180"/>
      <c r="CK787" s="180"/>
      <c r="CL787" s="180"/>
      <c r="CM787" s="180"/>
      <c r="CN787" s="180"/>
      <c r="CO787" s="180"/>
      <c r="CP787" s="180"/>
      <c r="CQ787" s="180"/>
      <c r="CR787" s="180"/>
      <c r="CS787" s="180"/>
      <c r="CT787" s="180"/>
      <c r="CU787" s="180"/>
      <c r="CV787" s="180"/>
      <c r="CW787" s="180"/>
      <c r="CX787" s="180"/>
      <c r="CY787" s="180"/>
      <c r="CZ787" s="180"/>
      <c r="DA787" s="180"/>
      <c r="DB787" s="180"/>
      <c r="DC787" s="180"/>
      <c r="DD787" s="180"/>
      <c r="DE787" s="180"/>
      <c r="DF787" s="180"/>
      <c r="DG787" s="180"/>
      <c r="DH787" s="180"/>
      <c r="DI787" s="180"/>
      <c r="DJ787" s="180"/>
      <c r="DK787" s="180"/>
      <c r="DL787" s="180"/>
      <c r="DM787" s="180"/>
      <c r="DN787" s="180"/>
      <c r="DO787" s="180"/>
      <c r="DP787" s="180"/>
      <c r="DQ787" s="180"/>
      <c r="DR787" s="180"/>
      <c r="DS787" s="180"/>
      <c r="DT787" s="180"/>
      <c r="DU787" s="180"/>
      <c r="DV787" s="180"/>
      <c r="DW787" s="180"/>
      <c r="DX787" s="180"/>
      <c r="DY787" s="180"/>
      <c r="DZ787" s="180"/>
      <c r="EA787" s="180"/>
      <c r="EB787" s="180"/>
      <c r="EC787" s="180"/>
      <c r="ED787" s="180"/>
      <c r="EE787" s="180"/>
      <c r="EF787" s="180"/>
      <c r="EG787" s="180"/>
      <c r="EH787" s="180"/>
      <c r="EI787" s="180"/>
      <c r="EJ787" s="180"/>
      <c r="EK787" s="180"/>
      <c r="EL787" s="180"/>
      <c r="EM787" s="180"/>
      <c r="EN787" s="180"/>
      <c r="EO787" s="180"/>
      <c r="EP787" s="180"/>
      <c r="EQ787" s="180"/>
      <c r="ER787" s="180"/>
      <c r="ES787" s="180"/>
      <c r="ET787" s="180"/>
      <c r="EU787" s="180"/>
      <c r="EV787" s="180"/>
      <c r="EW787" s="180"/>
      <c r="EX787" s="180"/>
      <c r="EY787" s="180"/>
      <c r="EZ787" s="180"/>
      <c r="FA787" s="180"/>
      <c r="FB787" s="180"/>
      <c r="FC787" s="180"/>
      <c r="FD787" s="180"/>
      <c r="FE787" s="180"/>
      <c r="FF787" s="180"/>
      <c r="FG787" s="180"/>
      <c r="FH787" s="180"/>
      <c r="FI787" s="180"/>
      <c r="FJ787" s="180"/>
      <c r="FK787" s="180"/>
      <c r="FL787" s="180"/>
      <c r="FM787" s="180"/>
      <c r="FN787" s="180"/>
      <c r="FO787" s="180"/>
      <c r="FP787" s="180"/>
      <c r="FQ787" s="180"/>
      <c r="FR787" s="180"/>
      <c r="FS787" s="180"/>
      <c r="FT787" s="180"/>
      <c r="FU787" s="180"/>
      <c r="FV787" s="180"/>
      <c r="FW787" s="180"/>
      <c r="FX787" s="180"/>
      <c r="FY787" s="180"/>
      <c r="FZ787" s="180"/>
      <c r="GA787" s="180"/>
      <c r="GB787" s="180"/>
      <c r="GC787" s="180"/>
      <c r="GD787" s="180"/>
      <c r="GE787" s="180"/>
      <c r="GF787" s="180"/>
      <c r="GG787" s="180"/>
      <c r="GH787" s="180"/>
      <c r="GI787" s="180"/>
      <c r="GJ787" s="180"/>
      <c r="GK787" s="180"/>
      <c r="GL787" s="180"/>
      <c r="GM787" s="180"/>
      <c r="GN787" s="180"/>
      <c r="GO787" s="180"/>
      <c r="GP787" s="180"/>
      <c r="GQ787" s="180"/>
      <c r="GR787" s="180"/>
      <c r="GS787" s="180"/>
      <c r="GT787" s="180"/>
      <c r="GU787" s="180"/>
      <c r="GV787" s="180"/>
      <c r="GW787" s="180"/>
      <c r="GX787" s="180"/>
      <c r="GY787" s="180"/>
      <c r="GZ787" s="180"/>
      <c r="HA787" s="180"/>
      <c r="HB787" s="180"/>
      <c r="HC787" s="180"/>
      <c r="HD787" s="180"/>
      <c r="HE787" s="180"/>
      <c r="HF787" s="180"/>
      <c r="HG787" s="180"/>
      <c r="HH787" s="180"/>
      <c r="HI787" s="180"/>
      <c r="HJ787" s="180"/>
      <c r="HK787" s="180"/>
      <c r="HL787" s="180"/>
      <c r="HM787" s="180"/>
      <c r="HN787" s="180"/>
      <c r="HO787" s="180"/>
      <c r="HP787" s="180"/>
      <c r="HQ787" s="180"/>
      <c r="HR787" s="180"/>
    </row>
    <row r="788" spans="1:243" s="173" customFormat="1" ht="11.25" customHeight="1">
      <c r="A788" s="97" t="s">
        <v>3423</v>
      </c>
      <c r="B788" s="117" t="s">
        <v>2247</v>
      </c>
      <c r="C788" s="139" t="s">
        <v>173</v>
      </c>
      <c r="D788" s="60">
        <v>-12334.5</v>
      </c>
      <c r="E788" s="60">
        <v>-829.93</v>
      </c>
      <c r="F788" s="60">
        <v>-491.1</v>
      </c>
      <c r="G788" s="60">
        <v>0</v>
      </c>
      <c r="H788" s="60">
        <v>0</v>
      </c>
      <c r="I788" s="60">
        <v>0</v>
      </c>
      <c r="J788" s="60">
        <v>0</v>
      </c>
      <c r="K788" s="60"/>
      <c r="L788" s="212"/>
      <c r="M788" s="212"/>
      <c r="N788" s="212"/>
      <c r="O788" s="212"/>
      <c r="P788" s="58">
        <f t="shared" si="800"/>
        <v>-13655.53</v>
      </c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  <c r="AA788" s="180"/>
      <c r="AB788" s="180"/>
      <c r="AC788" s="180"/>
      <c r="AD788" s="180"/>
      <c r="AE788" s="180"/>
      <c r="AF788" s="180"/>
      <c r="AG788" s="180"/>
      <c r="AH788" s="180"/>
      <c r="AI788" s="180"/>
      <c r="AJ788" s="180"/>
      <c r="AK788" s="180"/>
      <c r="AL788" s="180"/>
      <c r="AM788" s="180"/>
      <c r="AN788" s="180"/>
      <c r="AO788" s="180"/>
      <c r="AP788" s="180"/>
      <c r="AQ788" s="180"/>
      <c r="AR788" s="180"/>
      <c r="AS788" s="180"/>
      <c r="AT788" s="180"/>
      <c r="AU788" s="180"/>
      <c r="AV788" s="180"/>
      <c r="AW788" s="180"/>
      <c r="AX788" s="180"/>
      <c r="AY788" s="180"/>
      <c r="AZ788" s="180"/>
      <c r="BA788" s="180"/>
      <c r="BB788" s="180"/>
      <c r="BC788" s="180"/>
      <c r="BD788" s="180"/>
      <c r="BE788" s="180"/>
      <c r="BF788" s="180"/>
      <c r="BG788" s="180"/>
      <c r="BH788" s="180"/>
      <c r="BI788" s="180"/>
      <c r="BJ788" s="180"/>
      <c r="BK788" s="180"/>
      <c r="BL788" s="180"/>
      <c r="BM788" s="180"/>
      <c r="BN788" s="180"/>
      <c r="BO788" s="180"/>
      <c r="BP788" s="180"/>
      <c r="BQ788" s="180"/>
      <c r="BR788" s="180"/>
      <c r="BS788" s="180"/>
      <c r="BT788" s="180"/>
      <c r="BU788" s="180"/>
      <c r="BV788" s="180"/>
      <c r="BW788" s="180"/>
      <c r="BX788" s="180"/>
      <c r="BY788" s="180"/>
      <c r="BZ788" s="180"/>
      <c r="CA788" s="180"/>
      <c r="CB788" s="180"/>
      <c r="CC788" s="180"/>
      <c r="CD788" s="180"/>
      <c r="CE788" s="180"/>
      <c r="CF788" s="180"/>
      <c r="CG788" s="180"/>
      <c r="CH788" s="180"/>
      <c r="CI788" s="180"/>
      <c r="CJ788" s="180"/>
      <c r="CK788" s="180"/>
      <c r="CL788" s="180"/>
      <c r="CM788" s="180"/>
      <c r="CN788" s="180"/>
      <c r="CO788" s="180"/>
      <c r="CP788" s="180"/>
      <c r="CQ788" s="180"/>
      <c r="CR788" s="180"/>
      <c r="CS788" s="180"/>
      <c r="CT788" s="180"/>
      <c r="CU788" s="180"/>
      <c r="CV788" s="180"/>
      <c r="CW788" s="180"/>
      <c r="CX788" s="180"/>
      <c r="CY788" s="180"/>
      <c r="CZ788" s="180"/>
      <c r="DA788" s="180"/>
      <c r="DB788" s="180"/>
      <c r="DC788" s="180"/>
      <c r="DD788" s="180"/>
      <c r="DE788" s="180"/>
      <c r="DF788" s="180"/>
      <c r="DG788" s="180"/>
      <c r="DH788" s="180"/>
      <c r="DI788" s="180"/>
      <c r="DJ788" s="180"/>
      <c r="DK788" s="180"/>
      <c r="DL788" s="180"/>
      <c r="DM788" s="180"/>
      <c r="DN788" s="180"/>
      <c r="DO788" s="180"/>
      <c r="DP788" s="180"/>
      <c r="DQ788" s="180"/>
      <c r="DR788" s="180"/>
      <c r="DS788" s="180"/>
      <c r="DT788" s="180"/>
      <c r="DU788" s="180"/>
      <c r="DV788" s="180"/>
      <c r="DW788" s="180"/>
      <c r="DX788" s="180"/>
      <c r="DY788" s="180"/>
      <c r="DZ788" s="180"/>
      <c r="EA788" s="180"/>
      <c r="EB788" s="180"/>
      <c r="EC788" s="180"/>
      <c r="ED788" s="180"/>
      <c r="EE788" s="180"/>
      <c r="EF788" s="180"/>
      <c r="EG788" s="180"/>
      <c r="EH788" s="180"/>
      <c r="EI788" s="180"/>
      <c r="EJ788" s="180"/>
      <c r="EK788" s="180"/>
      <c r="EL788" s="180"/>
      <c r="EM788" s="180"/>
      <c r="EN788" s="180"/>
      <c r="EO788" s="180"/>
      <c r="EP788" s="180"/>
      <c r="EQ788" s="180"/>
      <c r="ER788" s="180"/>
      <c r="ES788" s="180"/>
      <c r="ET788" s="180"/>
      <c r="EU788" s="180"/>
      <c r="EV788" s="180"/>
      <c r="EW788" s="180"/>
      <c r="EX788" s="180"/>
      <c r="EY788" s="180"/>
      <c r="EZ788" s="180"/>
      <c r="FA788" s="180"/>
      <c r="FB788" s="180"/>
      <c r="FC788" s="180"/>
      <c r="FD788" s="180"/>
      <c r="FE788" s="180"/>
      <c r="FF788" s="180"/>
      <c r="FG788" s="180"/>
      <c r="FH788" s="180"/>
      <c r="FI788" s="180"/>
      <c r="FJ788" s="180"/>
      <c r="FK788" s="180"/>
      <c r="FL788" s="180"/>
      <c r="FM788" s="180"/>
      <c r="FN788" s="180"/>
      <c r="FO788" s="180"/>
      <c r="FP788" s="180"/>
      <c r="FQ788" s="180"/>
      <c r="FR788" s="180"/>
      <c r="FS788" s="180"/>
      <c r="FT788" s="180"/>
      <c r="FU788" s="180"/>
      <c r="FV788" s="180"/>
      <c r="FW788" s="180"/>
      <c r="FX788" s="180"/>
      <c r="FY788" s="180"/>
      <c r="FZ788" s="180"/>
      <c r="GA788" s="180"/>
      <c r="GB788" s="180"/>
      <c r="GC788" s="180"/>
      <c r="GD788" s="180"/>
      <c r="GE788" s="180"/>
      <c r="GF788" s="180"/>
      <c r="GG788" s="180"/>
      <c r="GH788" s="180"/>
      <c r="GI788" s="180"/>
      <c r="GJ788" s="180"/>
      <c r="GK788" s="180"/>
      <c r="GL788" s="180"/>
      <c r="GM788" s="180"/>
      <c r="GN788" s="180"/>
      <c r="GO788" s="180"/>
      <c r="GP788" s="180"/>
      <c r="GQ788" s="180"/>
      <c r="GR788" s="180"/>
      <c r="GS788" s="180"/>
      <c r="GT788" s="180"/>
      <c r="GU788" s="180"/>
      <c r="GV788" s="180"/>
      <c r="GW788" s="180"/>
      <c r="GX788" s="180"/>
      <c r="GY788" s="180"/>
      <c r="GZ788" s="180"/>
      <c r="HA788" s="180"/>
      <c r="HB788" s="180"/>
      <c r="HC788" s="180"/>
      <c r="HD788" s="180"/>
      <c r="HE788" s="180"/>
      <c r="HF788" s="180"/>
      <c r="HG788" s="180"/>
      <c r="HH788" s="180"/>
      <c r="HI788" s="180"/>
      <c r="HJ788" s="180"/>
      <c r="HK788" s="180"/>
      <c r="HL788" s="180"/>
      <c r="HM788" s="180"/>
      <c r="HN788" s="180"/>
      <c r="HO788" s="180"/>
      <c r="HP788" s="180"/>
      <c r="HQ788" s="180"/>
      <c r="HR788" s="180"/>
    </row>
    <row r="789" spans="1:243" s="173" customFormat="1" ht="11.25" customHeight="1">
      <c r="A789" s="97" t="s">
        <v>2508</v>
      </c>
      <c r="B789" s="97" t="s">
        <v>702</v>
      </c>
      <c r="C789" s="98" t="s">
        <v>29</v>
      </c>
      <c r="D789" s="60"/>
      <c r="E789" s="212"/>
      <c r="F789" s="60"/>
      <c r="G789" s="60"/>
      <c r="H789" s="60"/>
      <c r="I789" s="60">
        <v>-0.01</v>
      </c>
      <c r="J789" s="60">
        <v>-72.099999999999994</v>
      </c>
      <c r="K789" s="212"/>
      <c r="L789" s="212"/>
      <c r="M789" s="212"/>
      <c r="N789" s="212"/>
      <c r="O789" s="212"/>
      <c r="P789" s="58">
        <f t="shared" si="800"/>
        <v>-72.11</v>
      </c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  <c r="AA789" s="180"/>
      <c r="AB789" s="180"/>
      <c r="AC789" s="180"/>
      <c r="AD789" s="180"/>
      <c r="AE789" s="180"/>
      <c r="AF789" s="180"/>
      <c r="AG789" s="180"/>
      <c r="AH789" s="180"/>
      <c r="AI789" s="180"/>
      <c r="AJ789" s="180"/>
      <c r="AK789" s="180"/>
      <c r="AL789" s="180"/>
      <c r="AM789" s="180"/>
      <c r="AN789" s="180"/>
      <c r="AO789" s="180"/>
      <c r="AP789" s="180"/>
      <c r="AQ789" s="180"/>
      <c r="AR789" s="180"/>
      <c r="AS789" s="180"/>
      <c r="AT789" s="180"/>
      <c r="AU789" s="180"/>
      <c r="AV789" s="180"/>
      <c r="AW789" s="180"/>
      <c r="AX789" s="180"/>
      <c r="AY789" s="180"/>
      <c r="AZ789" s="180"/>
      <c r="BA789" s="180"/>
      <c r="BB789" s="180"/>
      <c r="BC789" s="180"/>
      <c r="BD789" s="180"/>
      <c r="BE789" s="180"/>
      <c r="BF789" s="180"/>
      <c r="BG789" s="180"/>
      <c r="BH789" s="180"/>
      <c r="BI789" s="180"/>
      <c r="BJ789" s="180"/>
      <c r="BK789" s="180"/>
      <c r="BL789" s="180"/>
      <c r="BM789" s="180"/>
      <c r="BN789" s="180"/>
      <c r="BO789" s="180"/>
      <c r="BP789" s="180"/>
      <c r="BQ789" s="180"/>
      <c r="BR789" s="180"/>
      <c r="BS789" s="180"/>
      <c r="BT789" s="180"/>
      <c r="BU789" s="180"/>
      <c r="BV789" s="180"/>
      <c r="BW789" s="180"/>
      <c r="BX789" s="180"/>
      <c r="BY789" s="180"/>
      <c r="BZ789" s="180"/>
      <c r="CA789" s="180"/>
      <c r="CB789" s="180"/>
      <c r="CC789" s="180"/>
      <c r="CD789" s="180"/>
      <c r="CE789" s="180"/>
      <c r="CF789" s="180"/>
      <c r="CG789" s="180"/>
      <c r="CH789" s="180"/>
      <c r="CI789" s="180"/>
      <c r="CJ789" s="180"/>
      <c r="CK789" s="180"/>
      <c r="CL789" s="180"/>
      <c r="CM789" s="180"/>
      <c r="CN789" s="180"/>
      <c r="CO789" s="180"/>
      <c r="CP789" s="180"/>
      <c r="CQ789" s="180"/>
      <c r="CR789" s="180"/>
      <c r="CS789" s="180"/>
      <c r="CT789" s="180"/>
      <c r="CU789" s="180"/>
      <c r="CV789" s="180"/>
      <c r="CW789" s="180"/>
      <c r="CX789" s="180"/>
      <c r="CY789" s="180"/>
      <c r="CZ789" s="180"/>
      <c r="DA789" s="180"/>
      <c r="DB789" s="180"/>
      <c r="DC789" s="180"/>
      <c r="DD789" s="180"/>
      <c r="DE789" s="180"/>
      <c r="DF789" s="180"/>
      <c r="DG789" s="180"/>
      <c r="DH789" s="180"/>
      <c r="DI789" s="180"/>
      <c r="DJ789" s="180"/>
      <c r="DK789" s="180"/>
      <c r="DL789" s="180"/>
      <c r="DM789" s="180"/>
      <c r="DN789" s="180"/>
      <c r="DO789" s="180"/>
      <c r="DP789" s="180"/>
      <c r="DQ789" s="180"/>
      <c r="DR789" s="180"/>
      <c r="DS789" s="180"/>
      <c r="DT789" s="180"/>
      <c r="DU789" s="180"/>
      <c r="DV789" s="180"/>
      <c r="DW789" s="180"/>
      <c r="DX789" s="180"/>
      <c r="DY789" s="180"/>
      <c r="DZ789" s="180"/>
      <c r="EA789" s="180"/>
      <c r="EB789" s="180"/>
      <c r="EC789" s="180"/>
      <c r="ED789" s="180"/>
      <c r="EE789" s="180"/>
      <c r="EF789" s="180"/>
      <c r="EG789" s="180"/>
      <c r="EH789" s="180"/>
      <c r="EI789" s="180"/>
      <c r="EJ789" s="180"/>
      <c r="EK789" s="180"/>
      <c r="EL789" s="180"/>
      <c r="EM789" s="180"/>
      <c r="EN789" s="180"/>
      <c r="EO789" s="180"/>
      <c r="EP789" s="180"/>
      <c r="EQ789" s="180"/>
      <c r="ER789" s="180"/>
      <c r="ES789" s="180"/>
      <c r="ET789" s="180"/>
      <c r="EU789" s="180"/>
      <c r="EV789" s="180"/>
      <c r="EW789" s="180"/>
      <c r="EX789" s="180"/>
      <c r="EY789" s="180"/>
      <c r="EZ789" s="180"/>
      <c r="FA789" s="180"/>
      <c r="FB789" s="180"/>
      <c r="FC789" s="180"/>
      <c r="FD789" s="180"/>
      <c r="FE789" s="180"/>
      <c r="FF789" s="180"/>
      <c r="FG789" s="180"/>
      <c r="FH789" s="180"/>
      <c r="FI789" s="180"/>
      <c r="FJ789" s="180"/>
      <c r="FK789" s="180"/>
      <c r="FL789" s="180"/>
      <c r="FM789" s="180"/>
      <c r="FN789" s="180"/>
      <c r="FO789" s="180"/>
      <c r="FP789" s="180"/>
      <c r="FQ789" s="180"/>
      <c r="FR789" s="180"/>
      <c r="FS789" s="180"/>
      <c r="FT789" s="180"/>
      <c r="FU789" s="180"/>
      <c r="FV789" s="180"/>
      <c r="FW789" s="180"/>
      <c r="FX789" s="180"/>
      <c r="FY789" s="180"/>
      <c r="FZ789" s="180"/>
      <c r="GA789" s="180"/>
      <c r="GB789" s="180"/>
      <c r="GC789" s="180"/>
      <c r="GD789" s="180"/>
      <c r="GE789" s="180"/>
      <c r="GF789" s="180"/>
      <c r="GG789" s="180"/>
      <c r="GH789" s="180"/>
      <c r="GI789" s="180"/>
      <c r="GJ789" s="180"/>
      <c r="GK789" s="180"/>
      <c r="GL789" s="180"/>
      <c r="GM789" s="180"/>
      <c r="GN789" s="180"/>
      <c r="GO789" s="180"/>
      <c r="GP789" s="180"/>
      <c r="GQ789" s="180"/>
      <c r="GR789" s="180"/>
      <c r="GS789" s="180"/>
      <c r="GT789" s="180"/>
      <c r="GU789" s="180"/>
      <c r="GV789" s="180"/>
      <c r="GW789" s="180"/>
      <c r="GX789" s="180"/>
      <c r="GY789" s="180"/>
      <c r="GZ789" s="180"/>
      <c r="HA789" s="180"/>
      <c r="HB789" s="180"/>
      <c r="HC789" s="180"/>
      <c r="HD789" s="180"/>
      <c r="HE789" s="180"/>
      <c r="HF789" s="180"/>
      <c r="HG789" s="180"/>
      <c r="HH789" s="180"/>
      <c r="HI789" s="180"/>
      <c r="HJ789" s="180"/>
      <c r="HK789" s="180"/>
      <c r="HL789" s="180"/>
      <c r="HM789" s="180"/>
      <c r="HN789" s="180"/>
      <c r="HO789" s="180"/>
      <c r="HP789" s="180"/>
      <c r="HQ789" s="180"/>
      <c r="HR789" s="180"/>
    </row>
    <row r="790" spans="1:243" s="173" customFormat="1" ht="11.25" customHeight="1">
      <c r="A790" s="99" t="s">
        <v>3697</v>
      </c>
      <c r="B790" s="116" t="s">
        <v>3698</v>
      </c>
      <c r="C790" s="136" t="s">
        <v>29</v>
      </c>
      <c r="D790" s="60"/>
      <c r="E790" s="212"/>
      <c r="F790" s="60"/>
      <c r="G790" s="60">
        <v>-5110</v>
      </c>
      <c r="H790" s="60"/>
      <c r="I790" s="60">
        <v>-110</v>
      </c>
      <c r="J790" s="60">
        <v>0</v>
      </c>
      <c r="K790" s="212"/>
      <c r="L790" s="212"/>
      <c r="M790" s="212"/>
      <c r="N790" s="212"/>
      <c r="O790" s="212"/>
      <c r="P790" s="58">
        <f t="shared" si="800"/>
        <v>-5220</v>
      </c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  <c r="AA790" s="180"/>
      <c r="AB790" s="180"/>
      <c r="AC790" s="180"/>
      <c r="AD790" s="180"/>
      <c r="AE790" s="180"/>
      <c r="AF790" s="180"/>
      <c r="AG790" s="180"/>
      <c r="AH790" s="180"/>
      <c r="AI790" s="180"/>
      <c r="AJ790" s="180"/>
      <c r="AK790" s="180"/>
      <c r="AL790" s="180"/>
      <c r="AM790" s="180"/>
      <c r="AN790" s="180"/>
      <c r="AO790" s="180"/>
      <c r="AP790" s="180"/>
      <c r="AQ790" s="180"/>
      <c r="AR790" s="180"/>
      <c r="AS790" s="180"/>
      <c r="AT790" s="180"/>
      <c r="AU790" s="180"/>
      <c r="AV790" s="180"/>
      <c r="AW790" s="180"/>
      <c r="AX790" s="180"/>
      <c r="AY790" s="180"/>
      <c r="AZ790" s="180"/>
      <c r="BA790" s="180"/>
      <c r="BB790" s="180"/>
      <c r="BC790" s="180"/>
      <c r="BD790" s="180"/>
      <c r="BE790" s="180"/>
      <c r="BF790" s="180"/>
      <c r="BG790" s="180"/>
      <c r="BH790" s="180"/>
      <c r="BI790" s="180"/>
      <c r="BJ790" s="180"/>
      <c r="BK790" s="180"/>
      <c r="BL790" s="180"/>
      <c r="BM790" s="180"/>
      <c r="BN790" s="180"/>
      <c r="BO790" s="180"/>
      <c r="BP790" s="180"/>
      <c r="BQ790" s="180"/>
      <c r="BR790" s="180"/>
      <c r="BS790" s="180"/>
      <c r="BT790" s="180"/>
      <c r="BU790" s="180"/>
      <c r="BV790" s="180"/>
      <c r="BW790" s="180"/>
      <c r="BX790" s="180"/>
      <c r="BY790" s="180"/>
      <c r="BZ790" s="180"/>
      <c r="CA790" s="180"/>
      <c r="CB790" s="180"/>
      <c r="CC790" s="180"/>
      <c r="CD790" s="180"/>
      <c r="CE790" s="180"/>
      <c r="CF790" s="180"/>
      <c r="CG790" s="180"/>
      <c r="CH790" s="180"/>
      <c r="CI790" s="180"/>
      <c r="CJ790" s="180"/>
      <c r="CK790" s="180"/>
      <c r="CL790" s="180"/>
      <c r="CM790" s="180"/>
      <c r="CN790" s="180"/>
      <c r="CO790" s="180"/>
      <c r="CP790" s="180"/>
      <c r="CQ790" s="180"/>
      <c r="CR790" s="180"/>
      <c r="CS790" s="180"/>
      <c r="CT790" s="180"/>
      <c r="CU790" s="180"/>
      <c r="CV790" s="180"/>
      <c r="CW790" s="180"/>
      <c r="CX790" s="180"/>
      <c r="CY790" s="180"/>
      <c r="CZ790" s="180"/>
      <c r="DA790" s="180"/>
      <c r="DB790" s="180"/>
      <c r="DC790" s="180"/>
      <c r="DD790" s="180"/>
      <c r="DE790" s="180"/>
      <c r="DF790" s="180"/>
      <c r="DG790" s="180"/>
      <c r="DH790" s="180"/>
      <c r="DI790" s="180"/>
      <c r="DJ790" s="180"/>
      <c r="DK790" s="180"/>
      <c r="DL790" s="180"/>
      <c r="DM790" s="180"/>
      <c r="DN790" s="180"/>
      <c r="DO790" s="180"/>
      <c r="DP790" s="180"/>
      <c r="DQ790" s="180"/>
      <c r="DR790" s="180"/>
      <c r="DS790" s="180"/>
      <c r="DT790" s="180"/>
      <c r="DU790" s="180"/>
      <c r="DV790" s="180"/>
      <c r="DW790" s="180"/>
      <c r="DX790" s="180"/>
      <c r="DY790" s="180"/>
      <c r="DZ790" s="180"/>
      <c r="EA790" s="180"/>
      <c r="EB790" s="180"/>
      <c r="EC790" s="180"/>
      <c r="ED790" s="180"/>
      <c r="EE790" s="180"/>
      <c r="EF790" s="180"/>
      <c r="EG790" s="180"/>
      <c r="EH790" s="180"/>
      <c r="EI790" s="180"/>
      <c r="EJ790" s="180"/>
      <c r="EK790" s="180"/>
      <c r="EL790" s="180"/>
      <c r="EM790" s="180"/>
      <c r="EN790" s="180"/>
      <c r="EO790" s="180"/>
      <c r="EP790" s="180"/>
      <c r="EQ790" s="180"/>
      <c r="ER790" s="180"/>
      <c r="ES790" s="180"/>
      <c r="ET790" s="180"/>
      <c r="EU790" s="180"/>
      <c r="EV790" s="180"/>
      <c r="EW790" s="180"/>
      <c r="EX790" s="180"/>
      <c r="EY790" s="180"/>
      <c r="EZ790" s="180"/>
      <c r="FA790" s="180"/>
      <c r="FB790" s="180"/>
      <c r="FC790" s="180"/>
      <c r="FD790" s="180"/>
      <c r="FE790" s="180"/>
      <c r="FF790" s="180"/>
      <c r="FG790" s="180"/>
      <c r="FH790" s="180"/>
      <c r="FI790" s="180"/>
      <c r="FJ790" s="180"/>
      <c r="FK790" s="180"/>
      <c r="FL790" s="180"/>
      <c r="FM790" s="180"/>
      <c r="FN790" s="180"/>
      <c r="FO790" s="180"/>
      <c r="FP790" s="180"/>
      <c r="FQ790" s="180"/>
      <c r="FR790" s="180"/>
      <c r="FS790" s="180"/>
      <c r="FT790" s="180"/>
      <c r="FU790" s="180"/>
      <c r="FV790" s="180"/>
      <c r="FW790" s="180"/>
      <c r="FX790" s="180"/>
      <c r="FY790" s="180"/>
      <c r="FZ790" s="180"/>
      <c r="GA790" s="180"/>
      <c r="GB790" s="180"/>
      <c r="GC790" s="180"/>
      <c r="GD790" s="180"/>
      <c r="GE790" s="180"/>
      <c r="GF790" s="180"/>
      <c r="GG790" s="180"/>
      <c r="GH790" s="180"/>
      <c r="GI790" s="180"/>
      <c r="GJ790" s="180"/>
      <c r="GK790" s="180"/>
      <c r="GL790" s="180"/>
      <c r="GM790" s="180"/>
      <c r="GN790" s="180"/>
      <c r="GO790" s="180"/>
      <c r="GP790" s="180"/>
      <c r="GQ790" s="180"/>
      <c r="GR790" s="180"/>
      <c r="GS790" s="180"/>
      <c r="GT790" s="180"/>
      <c r="GU790" s="180"/>
      <c r="GV790" s="180"/>
      <c r="GW790" s="180"/>
      <c r="GX790" s="180"/>
      <c r="GY790" s="180"/>
      <c r="GZ790" s="180"/>
      <c r="HA790" s="180"/>
      <c r="HB790" s="180"/>
      <c r="HC790" s="180"/>
      <c r="HD790" s="180"/>
      <c r="HE790" s="180"/>
      <c r="HF790" s="180"/>
      <c r="HG790" s="180"/>
      <c r="HH790" s="180"/>
      <c r="HI790" s="180"/>
      <c r="HJ790" s="180"/>
      <c r="HK790" s="180"/>
      <c r="HL790" s="180"/>
      <c r="HM790" s="180"/>
      <c r="HN790" s="180"/>
      <c r="HO790" s="180"/>
      <c r="HP790" s="180"/>
      <c r="HQ790" s="180"/>
      <c r="HR790" s="180"/>
    </row>
    <row r="791" spans="1:243" s="173" customFormat="1" ht="11.25" customHeight="1">
      <c r="A791" s="97" t="s">
        <v>2864</v>
      </c>
      <c r="B791" s="117" t="s">
        <v>2865</v>
      </c>
      <c r="C791" s="139" t="s">
        <v>542</v>
      </c>
      <c r="D791" s="60"/>
      <c r="E791" s="212"/>
      <c r="F791" s="60"/>
      <c r="G791" s="60"/>
      <c r="H791" s="60">
        <v>-156.18</v>
      </c>
      <c r="I791" s="60"/>
      <c r="J791" s="60"/>
      <c r="K791" s="212"/>
      <c r="L791" s="212"/>
      <c r="M791" s="212"/>
      <c r="N791" s="212"/>
      <c r="O791" s="212"/>
      <c r="P791" s="58">
        <f t="shared" si="800"/>
        <v>-156.18</v>
      </c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  <c r="AA791" s="180"/>
      <c r="AB791" s="180"/>
      <c r="AC791" s="180"/>
      <c r="AD791" s="180"/>
      <c r="AE791" s="180"/>
      <c r="AF791" s="180"/>
      <c r="AG791" s="180"/>
      <c r="AH791" s="180"/>
      <c r="AI791" s="180"/>
      <c r="AJ791" s="180"/>
      <c r="AK791" s="180"/>
      <c r="AL791" s="180"/>
      <c r="AM791" s="180"/>
      <c r="AN791" s="180"/>
      <c r="AO791" s="180"/>
      <c r="AP791" s="180"/>
      <c r="AQ791" s="180"/>
      <c r="AR791" s="180"/>
      <c r="AS791" s="180"/>
      <c r="AT791" s="180"/>
      <c r="AU791" s="180"/>
      <c r="AV791" s="180"/>
      <c r="AW791" s="180"/>
      <c r="AX791" s="180"/>
      <c r="AY791" s="180"/>
      <c r="AZ791" s="180"/>
      <c r="BA791" s="180"/>
      <c r="BB791" s="180"/>
      <c r="BC791" s="180"/>
      <c r="BD791" s="180"/>
      <c r="BE791" s="180"/>
      <c r="BF791" s="180"/>
      <c r="BG791" s="180"/>
      <c r="BH791" s="180"/>
      <c r="BI791" s="180"/>
      <c r="BJ791" s="180"/>
      <c r="BK791" s="180"/>
      <c r="BL791" s="180"/>
      <c r="BM791" s="180"/>
      <c r="BN791" s="180"/>
      <c r="BO791" s="180"/>
      <c r="BP791" s="180"/>
      <c r="BQ791" s="180"/>
      <c r="BR791" s="180"/>
      <c r="BS791" s="180"/>
      <c r="BT791" s="180"/>
      <c r="BU791" s="180"/>
      <c r="BV791" s="180"/>
      <c r="BW791" s="180"/>
      <c r="BX791" s="180"/>
      <c r="BY791" s="180"/>
      <c r="BZ791" s="180"/>
      <c r="CA791" s="180"/>
      <c r="CB791" s="180"/>
      <c r="CC791" s="180"/>
      <c r="CD791" s="180"/>
      <c r="CE791" s="180"/>
      <c r="CF791" s="180"/>
      <c r="CG791" s="180"/>
      <c r="CH791" s="180"/>
      <c r="CI791" s="180"/>
      <c r="CJ791" s="180"/>
      <c r="CK791" s="180"/>
      <c r="CL791" s="180"/>
      <c r="CM791" s="180"/>
      <c r="CN791" s="180"/>
      <c r="CO791" s="180"/>
      <c r="CP791" s="180"/>
      <c r="CQ791" s="180"/>
      <c r="CR791" s="180"/>
      <c r="CS791" s="180"/>
      <c r="CT791" s="180"/>
      <c r="CU791" s="180"/>
      <c r="CV791" s="180"/>
      <c r="CW791" s="180"/>
      <c r="CX791" s="180"/>
      <c r="CY791" s="180"/>
      <c r="CZ791" s="180"/>
      <c r="DA791" s="180"/>
      <c r="DB791" s="180"/>
      <c r="DC791" s="180"/>
      <c r="DD791" s="180"/>
      <c r="DE791" s="180"/>
      <c r="DF791" s="180"/>
      <c r="DG791" s="180"/>
      <c r="DH791" s="180"/>
      <c r="DI791" s="180"/>
      <c r="DJ791" s="180"/>
      <c r="DK791" s="180"/>
      <c r="DL791" s="180"/>
      <c r="DM791" s="180"/>
      <c r="DN791" s="180"/>
      <c r="DO791" s="180"/>
      <c r="DP791" s="180"/>
      <c r="DQ791" s="180"/>
      <c r="DR791" s="180"/>
      <c r="DS791" s="180"/>
      <c r="DT791" s="180"/>
      <c r="DU791" s="180"/>
      <c r="DV791" s="180"/>
      <c r="DW791" s="180"/>
      <c r="DX791" s="180"/>
      <c r="DY791" s="180"/>
      <c r="DZ791" s="180"/>
      <c r="EA791" s="180"/>
      <c r="EB791" s="180"/>
      <c r="EC791" s="180"/>
      <c r="ED791" s="180"/>
      <c r="EE791" s="180"/>
      <c r="EF791" s="180"/>
      <c r="EG791" s="180"/>
      <c r="EH791" s="180"/>
      <c r="EI791" s="180"/>
      <c r="EJ791" s="180"/>
      <c r="EK791" s="180"/>
      <c r="EL791" s="180"/>
      <c r="EM791" s="180"/>
      <c r="EN791" s="180"/>
      <c r="EO791" s="180"/>
      <c r="EP791" s="180"/>
      <c r="EQ791" s="180"/>
      <c r="ER791" s="180"/>
      <c r="ES791" s="180"/>
      <c r="ET791" s="180"/>
      <c r="EU791" s="180"/>
      <c r="EV791" s="180"/>
      <c r="EW791" s="180"/>
      <c r="EX791" s="180"/>
      <c r="EY791" s="180"/>
      <c r="EZ791" s="180"/>
      <c r="FA791" s="180"/>
      <c r="FB791" s="180"/>
      <c r="FC791" s="180"/>
      <c r="FD791" s="180"/>
      <c r="FE791" s="180"/>
      <c r="FF791" s="180"/>
      <c r="FG791" s="180"/>
      <c r="FH791" s="180"/>
      <c r="FI791" s="180"/>
      <c r="FJ791" s="180"/>
      <c r="FK791" s="180"/>
      <c r="FL791" s="180"/>
      <c r="FM791" s="180"/>
      <c r="FN791" s="180"/>
      <c r="FO791" s="180"/>
      <c r="FP791" s="180"/>
      <c r="FQ791" s="180"/>
      <c r="FR791" s="180"/>
      <c r="FS791" s="180"/>
      <c r="FT791" s="180"/>
      <c r="FU791" s="180"/>
      <c r="FV791" s="180"/>
      <c r="FW791" s="180"/>
      <c r="FX791" s="180"/>
      <c r="FY791" s="180"/>
      <c r="FZ791" s="180"/>
      <c r="GA791" s="180"/>
      <c r="GB791" s="180"/>
      <c r="GC791" s="180"/>
      <c r="GD791" s="180"/>
      <c r="GE791" s="180"/>
      <c r="GF791" s="180"/>
      <c r="GG791" s="180"/>
      <c r="GH791" s="180"/>
      <c r="GI791" s="180"/>
      <c r="GJ791" s="180"/>
      <c r="GK791" s="180"/>
      <c r="GL791" s="180"/>
      <c r="GM791" s="180"/>
      <c r="GN791" s="180"/>
      <c r="GO791" s="180"/>
      <c r="GP791" s="180"/>
      <c r="GQ791" s="180"/>
      <c r="GR791" s="180"/>
      <c r="GS791" s="180"/>
      <c r="GT791" s="180"/>
      <c r="GU791" s="180"/>
      <c r="GV791" s="180"/>
      <c r="GW791" s="180"/>
      <c r="GX791" s="180"/>
      <c r="GY791" s="180"/>
      <c r="GZ791" s="180"/>
      <c r="HA791" s="180"/>
      <c r="HB791" s="180"/>
      <c r="HC791" s="180"/>
      <c r="HD791" s="180"/>
      <c r="HE791" s="180"/>
      <c r="HF791" s="180"/>
      <c r="HG791" s="180"/>
      <c r="HH791" s="180"/>
      <c r="HI791" s="180"/>
      <c r="HJ791" s="180"/>
      <c r="HK791" s="180"/>
      <c r="HL791" s="180"/>
      <c r="HM791" s="180"/>
      <c r="HN791" s="180"/>
      <c r="HO791" s="180"/>
      <c r="HP791" s="180"/>
      <c r="HQ791" s="180"/>
      <c r="HR791" s="180"/>
    </row>
    <row r="792" spans="1:243" s="173" customFormat="1" ht="11.25" customHeight="1">
      <c r="A792" s="97" t="s">
        <v>3638</v>
      </c>
      <c r="B792" s="117" t="s">
        <v>1836</v>
      </c>
      <c r="C792" s="139" t="s">
        <v>29</v>
      </c>
      <c r="D792" s="60"/>
      <c r="E792" s="60"/>
      <c r="F792" s="60"/>
      <c r="G792" s="60"/>
      <c r="H792" s="60"/>
      <c r="I792" s="60">
        <v>-213</v>
      </c>
      <c r="J792" s="60"/>
      <c r="K792" s="212"/>
      <c r="L792" s="212"/>
      <c r="M792" s="212"/>
      <c r="N792" s="212"/>
      <c r="O792" s="212"/>
      <c r="P792" s="58">
        <f t="shared" si="800"/>
        <v>-213</v>
      </c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  <c r="AA792" s="180"/>
      <c r="AB792" s="180"/>
      <c r="AC792" s="180"/>
      <c r="AD792" s="180"/>
      <c r="AE792" s="180"/>
      <c r="AF792" s="180"/>
      <c r="AG792" s="180"/>
      <c r="AH792" s="180"/>
      <c r="AI792" s="180"/>
      <c r="AJ792" s="180"/>
      <c r="AK792" s="180"/>
      <c r="AL792" s="180"/>
      <c r="AM792" s="180"/>
      <c r="AN792" s="180"/>
      <c r="AO792" s="180"/>
      <c r="AP792" s="180"/>
      <c r="AQ792" s="180"/>
      <c r="AR792" s="180"/>
      <c r="AS792" s="180"/>
      <c r="AT792" s="180"/>
      <c r="AU792" s="180"/>
      <c r="AV792" s="180"/>
      <c r="AW792" s="180"/>
      <c r="AX792" s="180"/>
      <c r="AY792" s="180"/>
      <c r="AZ792" s="180"/>
      <c r="BA792" s="180"/>
      <c r="BB792" s="180"/>
      <c r="BC792" s="180"/>
      <c r="BD792" s="180"/>
      <c r="BE792" s="180"/>
      <c r="BF792" s="180"/>
      <c r="BG792" s="180"/>
      <c r="BH792" s="180"/>
      <c r="BI792" s="180"/>
      <c r="BJ792" s="180"/>
      <c r="BK792" s="180"/>
      <c r="BL792" s="180"/>
      <c r="BM792" s="180"/>
      <c r="BN792" s="180"/>
      <c r="BO792" s="180"/>
      <c r="BP792" s="180"/>
      <c r="BQ792" s="180"/>
      <c r="BR792" s="180"/>
      <c r="BS792" s="180"/>
      <c r="BT792" s="180"/>
      <c r="BU792" s="180"/>
      <c r="BV792" s="180"/>
      <c r="BW792" s="180"/>
      <c r="BX792" s="180"/>
      <c r="BY792" s="180"/>
      <c r="BZ792" s="180"/>
      <c r="CA792" s="180"/>
      <c r="CB792" s="180"/>
      <c r="CC792" s="180"/>
      <c r="CD792" s="180"/>
      <c r="CE792" s="180"/>
      <c r="CF792" s="180"/>
      <c r="CG792" s="180"/>
      <c r="CH792" s="180"/>
      <c r="CI792" s="180"/>
      <c r="CJ792" s="180"/>
      <c r="CK792" s="180"/>
      <c r="CL792" s="180"/>
      <c r="CM792" s="180"/>
      <c r="CN792" s="180"/>
      <c r="CO792" s="180"/>
      <c r="CP792" s="180"/>
      <c r="CQ792" s="180"/>
      <c r="CR792" s="180"/>
      <c r="CS792" s="180"/>
      <c r="CT792" s="180"/>
      <c r="CU792" s="180"/>
      <c r="CV792" s="180"/>
      <c r="CW792" s="180"/>
      <c r="CX792" s="180"/>
      <c r="CY792" s="180"/>
      <c r="CZ792" s="180"/>
      <c r="DA792" s="180"/>
      <c r="DB792" s="180"/>
      <c r="DC792" s="180"/>
      <c r="DD792" s="180"/>
      <c r="DE792" s="180"/>
      <c r="DF792" s="180"/>
      <c r="DG792" s="180"/>
      <c r="DH792" s="180"/>
      <c r="DI792" s="180"/>
      <c r="DJ792" s="180"/>
      <c r="DK792" s="180"/>
      <c r="DL792" s="180"/>
      <c r="DM792" s="180"/>
      <c r="DN792" s="180"/>
      <c r="DO792" s="180"/>
      <c r="DP792" s="180"/>
      <c r="DQ792" s="180"/>
      <c r="DR792" s="180"/>
      <c r="DS792" s="180"/>
      <c r="DT792" s="180"/>
      <c r="DU792" s="180"/>
      <c r="DV792" s="180"/>
      <c r="DW792" s="180"/>
      <c r="DX792" s="180"/>
      <c r="DY792" s="180"/>
      <c r="DZ792" s="180"/>
      <c r="EA792" s="180"/>
      <c r="EB792" s="180"/>
      <c r="EC792" s="180"/>
      <c r="ED792" s="180"/>
      <c r="EE792" s="180"/>
      <c r="EF792" s="180"/>
      <c r="EG792" s="180"/>
      <c r="EH792" s="180"/>
      <c r="EI792" s="180"/>
      <c r="EJ792" s="180"/>
      <c r="EK792" s="180"/>
      <c r="EL792" s="180"/>
      <c r="EM792" s="180"/>
      <c r="EN792" s="180"/>
      <c r="EO792" s="180"/>
      <c r="EP792" s="180"/>
      <c r="EQ792" s="180"/>
      <c r="ER792" s="180"/>
      <c r="ES792" s="180"/>
      <c r="ET792" s="180"/>
      <c r="EU792" s="180"/>
      <c r="EV792" s="180"/>
      <c r="EW792" s="180"/>
      <c r="EX792" s="180"/>
      <c r="EY792" s="180"/>
      <c r="EZ792" s="180"/>
      <c r="FA792" s="180"/>
      <c r="FB792" s="180"/>
      <c r="FC792" s="180"/>
      <c r="FD792" s="180"/>
      <c r="FE792" s="180"/>
      <c r="FF792" s="180"/>
      <c r="FG792" s="180"/>
      <c r="FH792" s="180"/>
      <c r="FI792" s="180"/>
      <c r="FJ792" s="180"/>
      <c r="FK792" s="180"/>
      <c r="FL792" s="180"/>
      <c r="FM792" s="180"/>
      <c r="FN792" s="180"/>
      <c r="FO792" s="180"/>
      <c r="FP792" s="180"/>
      <c r="FQ792" s="180"/>
      <c r="FR792" s="180"/>
      <c r="FS792" s="180"/>
      <c r="FT792" s="180"/>
      <c r="FU792" s="180"/>
      <c r="FV792" s="180"/>
      <c r="FW792" s="180"/>
      <c r="FX792" s="180"/>
      <c r="FY792" s="180"/>
      <c r="FZ792" s="180"/>
      <c r="GA792" s="180"/>
      <c r="GB792" s="180"/>
      <c r="GC792" s="180"/>
      <c r="GD792" s="180"/>
      <c r="GE792" s="180"/>
      <c r="GF792" s="180"/>
      <c r="GG792" s="180"/>
      <c r="GH792" s="180"/>
      <c r="GI792" s="180"/>
      <c r="GJ792" s="180"/>
      <c r="GK792" s="180"/>
      <c r="GL792" s="180"/>
      <c r="GM792" s="180"/>
      <c r="GN792" s="180"/>
      <c r="GO792" s="180"/>
      <c r="GP792" s="180"/>
      <c r="GQ792" s="180"/>
      <c r="GR792" s="180"/>
      <c r="GS792" s="180"/>
      <c r="GT792" s="180"/>
      <c r="GU792" s="180"/>
      <c r="GV792" s="180"/>
      <c r="GW792" s="180"/>
      <c r="GX792" s="180"/>
      <c r="GY792" s="180"/>
      <c r="GZ792" s="180"/>
      <c r="HA792" s="180"/>
      <c r="HB792" s="180"/>
      <c r="HC792" s="180"/>
      <c r="HD792" s="180"/>
      <c r="HE792" s="180"/>
      <c r="HF792" s="180"/>
      <c r="HG792" s="180"/>
      <c r="HH792" s="180"/>
      <c r="HI792" s="180"/>
      <c r="HJ792" s="180"/>
      <c r="HK792" s="180"/>
      <c r="HL792" s="180"/>
      <c r="HM792" s="180"/>
      <c r="HN792" s="180"/>
      <c r="HO792" s="180"/>
      <c r="HP792" s="180"/>
      <c r="HQ792" s="180"/>
      <c r="HR792" s="180"/>
    </row>
    <row r="793" spans="1:243" s="173" customFormat="1" ht="11.25" customHeight="1">
      <c r="A793" s="97" t="s">
        <v>3642</v>
      </c>
      <c r="B793" s="117" t="s">
        <v>2977</v>
      </c>
      <c r="C793" s="139" t="s">
        <v>29</v>
      </c>
      <c r="D793" s="60">
        <v>-99.84</v>
      </c>
      <c r="E793" s="60">
        <v>-4.16</v>
      </c>
      <c r="F793" s="60"/>
      <c r="G793" s="60"/>
      <c r="H793" s="60"/>
      <c r="I793" s="60">
        <v>-125.18</v>
      </c>
      <c r="J793" s="60">
        <v>-1064.54</v>
      </c>
      <c r="K793" s="212"/>
      <c r="L793" s="212"/>
      <c r="M793" s="212"/>
      <c r="N793" s="212"/>
      <c r="O793" s="212"/>
      <c r="P793" s="58">
        <f t="shared" si="800"/>
        <v>-1293.72</v>
      </c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  <c r="AA793" s="180"/>
      <c r="AB793" s="180"/>
      <c r="AC793" s="180"/>
      <c r="AD793" s="180"/>
      <c r="AE793" s="180"/>
      <c r="AF793" s="180"/>
      <c r="AG793" s="180"/>
      <c r="AH793" s="180"/>
      <c r="AI793" s="180"/>
      <c r="AJ793" s="180"/>
      <c r="AK793" s="180"/>
      <c r="AL793" s="180"/>
      <c r="AM793" s="180"/>
      <c r="AN793" s="180"/>
      <c r="AO793" s="180"/>
      <c r="AP793" s="180"/>
      <c r="AQ793" s="180"/>
      <c r="AR793" s="180"/>
      <c r="AS793" s="180"/>
      <c r="AT793" s="180"/>
      <c r="AU793" s="180"/>
      <c r="AV793" s="180"/>
      <c r="AW793" s="180"/>
      <c r="AX793" s="180"/>
      <c r="AY793" s="180"/>
      <c r="AZ793" s="180"/>
      <c r="BA793" s="180"/>
      <c r="BB793" s="180"/>
      <c r="BC793" s="180"/>
      <c r="BD793" s="180"/>
      <c r="BE793" s="180"/>
      <c r="BF793" s="180"/>
      <c r="BG793" s="180"/>
      <c r="BH793" s="180"/>
      <c r="BI793" s="180"/>
      <c r="BJ793" s="180"/>
      <c r="BK793" s="180"/>
      <c r="BL793" s="180"/>
      <c r="BM793" s="180"/>
      <c r="BN793" s="180"/>
      <c r="BO793" s="180"/>
      <c r="BP793" s="180"/>
      <c r="BQ793" s="180"/>
      <c r="BR793" s="180"/>
      <c r="BS793" s="180"/>
      <c r="BT793" s="180"/>
      <c r="BU793" s="180"/>
      <c r="BV793" s="180"/>
      <c r="BW793" s="180"/>
      <c r="BX793" s="180"/>
      <c r="BY793" s="180"/>
      <c r="BZ793" s="180"/>
      <c r="CA793" s="180"/>
      <c r="CB793" s="180"/>
      <c r="CC793" s="180"/>
      <c r="CD793" s="180"/>
      <c r="CE793" s="180"/>
      <c r="CF793" s="180"/>
      <c r="CG793" s="180"/>
      <c r="CH793" s="180"/>
      <c r="CI793" s="180"/>
      <c r="CJ793" s="180"/>
      <c r="CK793" s="180"/>
      <c r="CL793" s="180"/>
      <c r="CM793" s="180"/>
      <c r="CN793" s="180"/>
      <c r="CO793" s="180"/>
      <c r="CP793" s="180"/>
      <c r="CQ793" s="180"/>
      <c r="CR793" s="180"/>
      <c r="CS793" s="180"/>
      <c r="CT793" s="180"/>
      <c r="CU793" s="180"/>
      <c r="CV793" s="180"/>
      <c r="CW793" s="180"/>
      <c r="CX793" s="180"/>
      <c r="CY793" s="180"/>
      <c r="CZ793" s="180"/>
      <c r="DA793" s="180"/>
      <c r="DB793" s="180"/>
      <c r="DC793" s="180"/>
      <c r="DD793" s="180"/>
      <c r="DE793" s="180"/>
      <c r="DF793" s="180"/>
      <c r="DG793" s="180"/>
      <c r="DH793" s="180"/>
      <c r="DI793" s="180"/>
      <c r="DJ793" s="180"/>
      <c r="DK793" s="180"/>
      <c r="DL793" s="180"/>
      <c r="DM793" s="180"/>
      <c r="DN793" s="180"/>
      <c r="DO793" s="180"/>
      <c r="DP793" s="180"/>
      <c r="DQ793" s="180"/>
      <c r="DR793" s="180"/>
      <c r="DS793" s="180"/>
      <c r="DT793" s="180"/>
      <c r="DU793" s="180"/>
      <c r="DV793" s="180"/>
      <c r="DW793" s="180"/>
      <c r="DX793" s="180"/>
      <c r="DY793" s="180"/>
      <c r="DZ793" s="180"/>
      <c r="EA793" s="180"/>
      <c r="EB793" s="180"/>
      <c r="EC793" s="180"/>
      <c r="ED793" s="180"/>
      <c r="EE793" s="180"/>
      <c r="EF793" s="180"/>
      <c r="EG793" s="180"/>
      <c r="EH793" s="180"/>
      <c r="EI793" s="180"/>
      <c r="EJ793" s="180"/>
      <c r="EK793" s="180"/>
      <c r="EL793" s="180"/>
      <c r="EM793" s="180"/>
      <c r="EN793" s="180"/>
      <c r="EO793" s="180"/>
      <c r="EP793" s="180"/>
      <c r="EQ793" s="180"/>
      <c r="ER793" s="180"/>
      <c r="ES793" s="180"/>
      <c r="ET793" s="180"/>
      <c r="EU793" s="180"/>
      <c r="EV793" s="180"/>
      <c r="EW793" s="180"/>
      <c r="EX793" s="180"/>
      <c r="EY793" s="180"/>
      <c r="EZ793" s="180"/>
      <c r="FA793" s="180"/>
      <c r="FB793" s="180"/>
      <c r="FC793" s="180"/>
      <c r="FD793" s="180"/>
      <c r="FE793" s="180"/>
      <c r="FF793" s="180"/>
      <c r="FG793" s="180"/>
      <c r="FH793" s="180"/>
      <c r="FI793" s="180"/>
      <c r="FJ793" s="180"/>
      <c r="FK793" s="180"/>
      <c r="FL793" s="180"/>
      <c r="FM793" s="180"/>
      <c r="FN793" s="180"/>
      <c r="FO793" s="180"/>
      <c r="FP793" s="180"/>
      <c r="FQ793" s="180"/>
      <c r="FR793" s="180"/>
      <c r="FS793" s="180"/>
      <c r="FT793" s="180"/>
      <c r="FU793" s="180"/>
      <c r="FV793" s="180"/>
      <c r="FW793" s="180"/>
      <c r="FX793" s="180"/>
      <c r="FY793" s="180"/>
      <c r="FZ793" s="180"/>
      <c r="GA793" s="180"/>
      <c r="GB793" s="180"/>
      <c r="GC793" s="180"/>
      <c r="GD793" s="180"/>
      <c r="GE793" s="180"/>
      <c r="GF793" s="180"/>
      <c r="GG793" s="180"/>
      <c r="GH793" s="180"/>
      <c r="GI793" s="180"/>
      <c r="GJ793" s="180"/>
      <c r="GK793" s="180"/>
      <c r="GL793" s="180"/>
      <c r="GM793" s="180"/>
      <c r="GN793" s="180"/>
      <c r="GO793" s="180"/>
      <c r="GP793" s="180"/>
      <c r="GQ793" s="180"/>
      <c r="GR793" s="180"/>
      <c r="GS793" s="180"/>
      <c r="GT793" s="180"/>
      <c r="GU793" s="180"/>
      <c r="GV793" s="180"/>
      <c r="GW793" s="180"/>
      <c r="GX793" s="180"/>
      <c r="GY793" s="180"/>
      <c r="GZ793" s="180"/>
      <c r="HA793" s="180"/>
      <c r="HB793" s="180"/>
      <c r="HC793" s="180"/>
      <c r="HD793" s="180"/>
      <c r="HE793" s="180"/>
      <c r="HF793" s="180"/>
      <c r="HG793" s="180"/>
      <c r="HH793" s="180"/>
      <c r="HI793" s="180"/>
      <c r="HJ793" s="180"/>
      <c r="HK793" s="180"/>
      <c r="HL793" s="180"/>
      <c r="HM793" s="180"/>
      <c r="HN793" s="180"/>
      <c r="HO793" s="180"/>
      <c r="HP793" s="180"/>
      <c r="HQ793" s="180"/>
      <c r="HR793" s="180"/>
    </row>
    <row r="794" spans="1:243" s="173" customFormat="1" ht="11.25" customHeight="1">
      <c r="A794" s="97" t="s">
        <v>3689</v>
      </c>
      <c r="B794" s="117" t="s">
        <v>2977</v>
      </c>
      <c r="C794" s="139" t="s">
        <v>29</v>
      </c>
      <c r="D794" s="60"/>
      <c r="E794" s="60"/>
      <c r="F794" s="60"/>
      <c r="G794" s="60">
        <v>-9.9700000000000006</v>
      </c>
      <c r="H794" s="60">
        <v>-9.6300000000000008</v>
      </c>
      <c r="I794" s="60">
        <v>0</v>
      </c>
      <c r="J794" s="60"/>
      <c r="K794" s="212"/>
      <c r="L794" s="212"/>
      <c r="M794" s="212"/>
      <c r="N794" s="212"/>
      <c r="O794" s="212"/>
      <c r="P794" s="58">
        <f t="shared" si="800"/>
        <v>-19.600000000000001</v>
      </c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  <c r="AA794" s="180"/>
      <c r="AB794" s="180"/>
      <c r="AC794" s="180"/>
      <c r="AD794" s="180"/>
      <c r="AE794" s="180"/>
      <c r="AF794" s="180"/>
      <c r="AG794" s="180"/>
      <c r="AH794" s="180"/>
      <c r="AI794" s="180"/>
      <c r="AJ794" s="180"/>
      <c r="AK794" s="180"/>
      <c r="AL794" s="180"/>
      <c r="AM794" s="180"/>
      <c r="AN794" s="180"/>
      <c r="AO794" s="180"/>
      <c r="AP794" s="180"/>
      <c r="AQ794" s="180"/>
      <c r="AR794" s="180"/>
      <c r="AS794" s="180"/>
      <c r="AT794" s="180"/>
      <c r="AU794" s="180"/>
      <c r="AV794" s="180"/>
      <c r="AW794" s="180"/>
      <c r="AX794" s="180"/>
      <c r="AY794" s="180"/>
      <c r="AZ794" s="180"/>
      <c r="BA794" s="180"/>
      <c r="BB794" s="180"/>
      <c r="BC794" s="180"/>
      <c r="BD794" s="180"/>
      <c r="BE794" s="180"/>
      <c r="BF794" s="180"/>
      <c r="BG794" s="180"/>
      <c r="BH794" s="180"/>
      <c r="BI794" s="180"/>
      <c r="BJ794" s="180"/>
      <c r="BK794" s="180"/>
      <c r="BL794" s="180"/>
      <c r="BM794" s="180"/>
      <c r="BN794" s="180"/>
      <c r="BO794" s="180"/>
      <c r="BP794" s="180"/>
      <c r="BQ794" s="180"/>
      <c r="BR794" s="180"/>
      <c r="BS794" s="180"/>
      <c r="BT794" s="180"/>
      <c r="BU794" s="180"/>
      <c r="BV794" s="180"/>
      <c r="BW794" s="180"/>
      <c r="BX794" s="180"/>
      <c r="BY794" s="180"/>
      <c r="BZ794" s="180"/>
      <c r="CA794" s="180"/>
      <c r="CB794" s="180"/>
      <c r="CC794" s="180"/>
      <c r="CD794" s="180"/>
      <c r="CE794" s="180"/>
      <c r="CF794" s="180"/>
      <c r="CG794" s="180"/>
      <c r="CH794" s="180"/>
      <c r="CI794" s="180"/>
      <c r="CJ794" s="180"/>
      <c r="CK794" s="180"/>
      <c r="CL794" s="180"/>
      <c r="CM794" s="180"/>
      <c r="CN794" s="180"/>
      <c r="CO794" s="180"/>
      <c r="CP794" s="180"/>
      <c r="CQ794" s="180"/>
      <c r="CR794" s="180"/>
      <c r="CS794" s="180"/>
      <c r="CT794" s="180"/>
      <c r="CU794" s="180"/>
      <c r="CV794" s="180"/>
      <c r="CW794" s="180"/>
      <c r="CX794" s="180"/>
      <c r="CY794" s="180"/>
      <c r="CZ794" s="180"/>
      <c r="DA794" s="180"/>
      <c r="DB794" s="180"/>
      <c r="DC794" s="180"/>
      <c r="DD794" s="180"/>
      <c r="DE794" s="180"/>
      <c r="DF794" s="180"/>
      <c r="DG794" s="180"/>
      <c r="DH794" s="180"/>
      <c r="DI794" s="180"/>
      <c r="DJ794" s="180"/>
      <c r="DK794" s="180"/>
      <c r="DL794" s="180"/>
      <c r="DM794" s="180"/>
      <c r="DN794" s="180"/>
      <c r="DO794" s="180"/>
      <c r="DP794" s="180"/>
      <c r="DQ794" s="180"/>
      <c r="DR794" s="180"/>
      <c r="DS794" s="180"/>
      <c r="DT794" s="180"/>
      <c r="DU794" s="180"/>
      <c r="DV794" s="180"/>
      <c r="DW794" s="180"/>
      <c r="DX794" s="180"/>
      <c r="DY794" s="180"/>
      <c r="DZ794" s="180"/>
      <c r="EA794" s="180"/>
      <c r="EB794" s="180"/>
      <c r="EC794" s="180"/>
      <c r="ED794" s="180"/>
      <c r="EE794" s="180"/>
      <c r="EF794" s="180"/>
      <c r="EG794" s="180"/>
      <c r="EH794" s="180"/>
      <c r="EI794" s="180"/>
      <c r="EJ794" s="180"/>
      <c r="EK794" s="180"/>
      <c r="EL794" s="180"/>
      <c r="EM794" s="180"/>
      <c r="EN794" s="180"/>
      <c r="EO794" s="180"/>
      <c r="EP794" s="180"/>
      <c r="EQ794" s="180"/>
      <c r="ER794" s="180"/>
      <c r="ES794" s="180"/>
      <c r="ET794" s="180"/>
      <c r="EU794" s="180"/>
      <c r="EV794" s="180"/>
      <c r="EW794" s="180"/>
      <c r="EX794" s="180"/>
      <c r="EY794" s="180"/>
      <c r="EZ794" s="180"/>
      <c r="FA794" s="180"/>
      <c r="FB794" s="180"/>
      <c r="FC794" s="180"/>
      <c r="FD794" s="180"/>
      <c r="FE794" s="180"/>
      <c r="FF794" s="180"/>
      <c r="FG794" s="180"/>
      <c r="FH794" s="180"/>
      <c r="FI794" s="180"/>
      <c r="FJ794" s="180"/>
      <c r="FK794" s="180"/>
      <c r="FL794" s="180"/>
      <c r="FM794" s="180"/>
      <c r="FN794" s="180"/>
      <c r="FO794" s="180"/>
      <c r="FP794" s="180"/>
      <c r="FQ794" s="180"/>
      <c r="FR794" s="180"/>
      <c r="FS794" s="180"/>
      <c r="FT794" s="180"/>
      <c r="FU794" s="180"/>
      <c r="FV794" s="180"/>
      <c r="FW794" s="180"/>
      <c r="FX794" s="180"/>
      <c r="FY794" s="180"/>
      <c r="FZ794" s="180"/>
      <c r="GA794" s="180"/>
      <c r="GB794" s="180"/>
      <c r="GC794" s="180"/>
      <c r="GD794" s="180"/>
      <c r="GE794" s="180"/>
      <c r="GF794" s="180"/>
      <c r="GG794" s="180"/>
      <c r="GH794" s="180"/>
      <c r="GI794" s="180"/>
      <c r="GJ794" s="180"/>
      <c r="GK794" s="180"/>
      <c r="GL794" s="180"/>
      <c r="GM794" s="180"/>
      <c r="GN794" s="180"/>
      <c r="GO794" s="180"/>
      <c r="GP794" s="180"/>
      <c r="GQ794" s="180"/>
      <c r="GR794" s="180"/>
      <c r="GS794" s="180"/>
      <c r="GT794" s="180"/>
      <c r="GU794" s="180"/>
      <c r="GV794" s="180"/>
      <c r="GW794" s="180"/>
      <c r="GX794" s="180"/>
      <c r="GY794" s="180"/>
      <c r="GZ794" s="180"/>
      <c r="HA794" s="180"/>
      <c r="HB794" s="180"/>
      <c r="HC794" s="180"/>
      <c r="HD794" s="180"/>
      <c r="HE794" s="180"/>
      <c r="HF794" s="180"/>
      <c r="HG794" s="180"/>
      <c r="HH794" s="180"/>
      <c r="HI794" s="180"/>
      <c r="HJ794" s="180"/>
      <c r="HK794" s="180"/>
      <c r="HL794" s="180"/>
      <c r="HM794" s="180"/>
      <c r="HN794" s="180"/>
      <c r="HO794" s="180"/>
      <c r="HP794" s="180"/>
      <c r="HQ794" s="180"/>
      <c r="HR794" s="180"/>
    </row>
    <row r="795" spans="1:243" s="172" customFormat="1" ht="12.75" customHeight="1">
      <c r="A795" s="97" t="s">
        <v>3027</v>
      </c>
      <c r="B795" s="97" t="s">
        <v>1328</v>
      </c>
      <c r="C795" s="98" t="s">
        <v>29</v>
      </c>
      <c r="D795" s="60"/>
      <c r="E795" s="60"/>
      <c r="F795" s="60"/>
      <c r="G795" s="60">
        <v>-4317.87</v>
      </c>
      <c r="H795" s="60">
        <v>0</v>
      </c>
      <c r="I795" s="60">
        <v>-165.24</v>
      </c>
      <c r="J795" s="60">
        <v>-1804.74</v>
      </c>
      <c r="K795" s="60"/>
      <c r="L795" s="60"/>
      <c r="M795" s="60"/>
      <c r="N795" s="60"/>
      <c r="O795" s="60"/>
      <c r="P795" s="58">
        <f t="shared" si="800"/>
        <v>-6287.8499999999995</v>
      </c>
      <c r="HS795" s="173"/>
      <c r="HT795" s="173"/>
      <c r="HU795" s="173"/>
      <c r="HV795" s="173"/>
      <c r="HW795" s="173"/>
      <c r="HX795" s="173"/>
      <c r="HY795" s="173"/>
      <c r="HZ795" s="173"/>
      <c r="IA795" s="173"/>
      <c r="IB795" s="173"/>
      <c r="IC795" s="173"/>
      <c r="ID795" s="173"/>
      <c r="IE795" s="173"/>
      <c r="IF795" s="173"/>
      <c r="IG795" s="173"/>
      <c r="IH795" s="173"/>
      <c r="II795" s="173"/>
    </row>
    <row r="796" spans="1:243" s="172" customFormat="1" ht="12.75" customHeight="1">
      <c r="A796" s="97" t="s">
        <v>3043</v>
      </c>
      <c r="B796" s="97" t="s">
        <v>1336</v>
      </c>
      <c r="C796" s="98" t="s">
        <v>173</v>
      </c>
      <c r="D796" s="60">
        <v>0</v>
      </c>
      <c r="E796" s="60">
        <v>0</v>
      </c>
      <c r="F796" s="60"/>
      <c r="G796" s="60">
        <v>0</v>
      </c>
      <c r="H796" s="60">
        <v>-865.63</v>
      </c>
      <c r="I796" s="60"/>
      <c r="J796" s="60"/>
      <c r="K796" s="60"/>
      <c r="L796" s="60"/>
      <c r="M796" s="60"/>
      <c r="N796" s="60"/>
      <c r="O796" s="60"/>
      <c r="P796" s="58">
        <f t="shared" si="800"/>
        <v>-865.63</v>
      </c>
      <c r="HS796" s="173"/>
      <c r="HT796" s="173"/>
      <c r="HU796" s="173"/>
      <c r="HV796" s="173"/>
      <c r="HW796" s="173"/>
      <c r="HX796" s="173"/>
      <c r="HY796" s="173"/>
      <c r="HZ796" s="173"/>
      <c r="IA796" s="173"/>
      <c r="IB796" s="173"/>
      <c r="IC796" s="173"/>
      <c r="ID796" s="173"/>
      <c r="IE796" s="173"/>
      <c r="IF796" s="173"/>
      <c r="IG796" s="173"/>
      <c r="IH796" s="173"/>
      <c r="II796" s="173"/>
    </row>
    <row r="797" spans="1:243" s="172" customFormat="1" ht="12.75" customHeight="1">
      <c r="A797" s="97" t="s">
        <v>3452</v>
      </c>
      <c r="B797" s="117" t="s">
        <v>1496</v>
      </c>
      <c r="C797" s="139" t="s">
        <v>173</v>
      </c>
      <c r="D797" s="60"/>
      <c r="E797" s="60"/>
      <c r="F797" s="60"/>
      <c r="G797" s="60"/>
      <c r="H797" s="60"/>
      <c r="I797" s="60">
        <v>-806.96</v>
      </c>
      <c r="J797" s="60"/>
      <c r="K797" s="60"/>
      <c r="L797" s="60"/>
      <c r="M797" s="60"/>
      <c r="N797" s="60"/>
      <c r="O797" s="60"/>
      <c r="P797" s="58">
        <f t="shared" si="800"/>
        <v>-806.96</v>
      </c>
      <c r="HS797" s="173"/>
      <c r="HT797" s="173"/>
      <c r="HU797" s="173"/>
      <c r="HV797" s="173"/>
      <c r="HW797" s="173"/>
      <c r="HX797" s="173"/>
      <c r="HY797" s="173"/>
      <c r="HZ797" s="173"/>
      <c r="IA797" s="173"/>
      <c r="IB797" s="173"/>
      <c r="IC797" s="173"/>
      <c r="ID797" s="173"/>
      <c r="IE797" s="173"/>
      <c r="IF797" s="173"/>
      <c r="IG797" s="173"/>
      <c r="IH797" s="173"/>
      <c r="II797" s="173"/>
    </row>
    <row r="798" spans="1:243" s="214" customFormat="1" ht="11.25">
      <c r="A798" s="129"/>
      <c r="B798" s="158" t="s">
        <v>1526</v>
      </c>
      <c r="C798" s="131"/>
      <c r="D798" s="128">
        <f t="shared" ref="D798:J798" si="807">SUM(D799:D860)</f>
        <v>-1977946.8599999996</v>
      </c>
      <c r="E798" s="128">
        <f t="shared" si="807"/>
        <v>-54971.32</v>
      </c>
      <c r="F798" s="128">
        <f t="shared" si="807"/>
        <v>-46989.729999999989</v>
      </c>
      <c r="G798" s="128">
        <f t="shared" si="807"/>
        <v>-12352.15</v>
      </c>
      <c r="H798" s="128">
        <f t="shared" si="807"/>
        <v>-30333.5</v>
      </c>
      <c r="I798" s="128">
        <f t="shared" si="807"/>
        <v>-27265.69</v>
      </c>
      <c r="J798" s="128">
        <f t="shared" si="807"/>
        <v>-42614.05000000001</v>
      </c>
      <c r="K798" s="128"/>
      <c r="L798" s="128"/>
      <c r="M798" s="128"/>
      <c r="N798" s="128"/>
      <c r="O798" s="128"/>
      <c r="P798" s="128">
        <f>SUM(P799:P860)</f>
        <v>-2192473.3000000017</v>
      </c>
      <c r="HS798" s="215"/>
      <c r="HT798" s="215"/>
      <c r="HU798" s="215"/>
      <c r="HV798" s="215"/>
      <c r="HW798" s="215"/>
      <c r="HX798" s="215"/>
      <c r="HY798" s="215"/>
      <c r="HZ798" s="215"/>
      <c r="IA798" s="215"/>
      <c r="IB798" s="215"/>
      <c r="IC798" s="215"/>
      <c r="ID798" s="215"/>
      <c r="IE798" s="215"/>
      <c r="IF798" s="215"/>
      <c r="IG798" s="215"/>
      <c r="IH798" s="215"/>
      <c r="II798" s="215"/>
    </row>
    <row r="799" spans="1:243" s="20" customFormat="1">
      <c r="A799" s="97" t="s">
        <v>2057</v>
      </c>
      <c r="B799" s="117" t="s">
        <v>2058</v>
      </c>
      <c r="C799" s="136" t="s">
        <v>29</v>
      </c>
      <c r="D799" s="60">
        <v>-1143337.94</v>
      </c>
      <c r="E799" s="60">
        <v>-222.69</v>
      </c>
      <c r="F799" s="60">
        <v>-509.93</v>
      </c>
      <c r="G799" s="60">
        <v>-40.590000000000003</v>
      </c>
      <c r="H799" s="60">
        <v>-21.29</v>
      </c>
      <c r="I799" s="60">
        <v>-82.81</v>
      </c>
      <c r="J799" s="60">
        <v>-762.36</v>
      </c>
      <c r="K799" s="60"/>
      <c r="L799" s="60"/>
      <c r="M799" s="60"/>
      <c r="N799" s="60"/>
      <c r="O799" s="60"/>
      <c r="P799" s="58">
        <f t="shared" si="800"/>
        <v>-1144977.6100000001</v>
      </c>
      <c r="HS799" s="106"/>
      <c r="HT799" s="106"/>
      <c r="HU799" s="106"/>
      <c r="HV799" s="106"/>
      <c r="HW799" s="106"/>
      <c r="HX799" s="106"/>
      <c r="HY799" s="106"/>
      <c r="HZ799" s="106"/>
      <c r="IA799" s="106"/>
      <c r="IB799" s="106"/>
      <c r="IC799" s="106"/>
      <c r="ID799" s="106"/>
      <c r="IE799" s="106"/>
      <c r="IF799" s="106"/>
      <c r="IG799" s="106"/>
      <c r="IH799" s="106"/>
      <c r="II799" s="106"/>
    </row>
    <row r="800" spans="1:243" s="20" customFormat="1">
      <c r="A800" s="97" t="s">
        <v>2059</v>
      </c>
      <c r="B800" s="117" t="s">
        <v>3234</v>
      </c>
      <c r="C800" s="136" t="s">
        <v>32</v>
      </c>
      <c r="D800" s="60">
        <v>-476472.85</v>
      </c>
      <c r="E800" s="60">
        <v>-92.91</v>
      </c>
      <c r="F800" s="60">
        <v>-212.47</v>
      </c>
      <c r="G800" s="60">
        <v>-16.93</v>
      </c>
      <c r="H800" s="60">
        <v>-8.8699999999999992</v>
      </c>
      <c r="I800" s="60">
        <v>-34.5</v>
      </c>
      <c r="J800" s="60">
        <v>-317.60000000000002</v>
      </c>
      <c r="K800" s="60"/>
      <c r="L800" s="60"/>
      <c r="M800" s="60"/>
      <c r="N800" s="60"/>
      <c r="O800" s="60"/>
      <c r="P800" s="58">
        <f t="shared" si="800"/>
        <v>-477156.12999999989</v>
      </c>
      <c r="HS800" s="106"/>
      <c r="HT800" s="106"/>
      <c r="HU800" s="106"/>
      <c r="HV800" s="106"/>
      <c r="HW800" s="106"/>
      <c r="HX800" s="106"/>
      <c r="HY800" s="106"/>
      <c r="HZ800" s="106"/>
      <c r="IA800" s="106"/>
      <c r="IB800" s="106"/>
      <c r="IC800" s="106"/>
      <c r="ID800" s="106"/>
      <c r="IE800" s="106"/>
      <c r="IF800" s="106"/>
      <c r="IG800" s="106"/>
      <c r="IH800" s="106"/>
      <c r="II800" s="106"/>
    </row>
    <row r="801" spans="1:243" s="20" customFormat="1">
      <c r="A801" s="97" t="s">
        <v>2061</v>
      </c>
      <c r="B801" s="117" t="s">
        <v>3235</v>
      </c>
      <c r="C801" s="136" t="s">
        <v>35</v>
      </c>
      <c r="D801" s="60">
        <v>-285747.73</v>
      </c>
      <c r="E801" s="60">
        <v>-55.58</v>
      </c>
      <c r="F801" s="60">
        <v>-127.45</v>
      </c>
      <c r="G801" s="60">
        <v>-10.11</v>
      </c>
      <c r="H801" s="60">
        <v>-5.31</v>
      </c>
      <c r="I801" s="60">
        <v>-20.71</v>
      </c>
      <c r="J801" s="60">
        <v>-190.5</v>
      </c>
      <c r="K801" s="60"/>
      <c r="L801" s="60"/>
      <c r="M801" s="60"/>
      <c r="N801" s="60"/>
      <c r="O801" s="60"/>
      <c r="P801" s="58">
        <f t="shared" si="800"/>
        <v>-286157.39</v>
      </c>
      <c r="HS801" s="106"/>
      <c r="HT801" s="106"/>
      <c r="HU801" s="106"/>
      <c r="HV801" s="106"/>
      <c r="HW801" s="106"/>
      <c r="HX801" s="106"/>
      <c r="HY801" s="106"/>
      <c r="HZ801" s="106"/>
      <c r="IA801" s="106"/>
      <c r="IB801" s="106"/>
      <c r="IC801" s="106"/>
      <c r="ID801" s="106"/>
      <c r="IE801" s="106"/>
      <c r="IF801" s="106"/>
      <c r="IG801" s="106"/>
      <c r="IH801" s="106"/>
      <c r="II801" s="106"/>
    </row>
    <row r="802" spans="1:243" s="20" customFormat="1">
      <c r="A802" s="97" t="s">
        <v>2065</v>
      </c>
      <c r="B802" s="117" t="s">
        <v>2066</v>
      </c>
      <c r="C802" s="136" t="s">
        <v>29</v>
      </c>
      <c r="D802" s="60">
        <v>-635.29</v>
      </c>
      <c r="E802" s="60">
        <v>-172.24</v>
      </c>
      <c r="F802" s="60">
        <v>-380.5</v>
      </c>
      <c r="G802" s="60">
        <v>-116.72</v>
      </c>
      <c r="H802" s="60">
        <v>-203.95</v>
      </c>
      <c r="I802" s="60">
        <v>-483.42</v>
      </c>
      <c r="J802" s="60">
        <v>-201.41</v>
      </c>
      <c r="K802" s="60"/>
      <c r="L802" s="60"/>
      <c r="M802" s="60"/>
      <c r="N802" s="60"/>
      <c r="O802" s="60"/>
      <c r="P802" s="58">
        <f t="shared" ref="P802:P854" si="808">SUM(D802:O802)</f>
        <v>-2193.5300000000002</v>
      </c>
      <c r="HS802" s="106"/>
      <c r="HT802" s="106"/>
      <c r="HU802" s="106"/>
      <c r="HV802" s="106"/>
      <c r="HW802" s="106"/>
      <c r="HX802" s="106"/>
      <c r="HY802" s="106"/>
      <c r="HZ802" s="106"/>
      <c r="IA802" s="106"/>
      <c r="IB802" s="106"/>
      <c r="IC802" s="106"/>
      <c r="ID802" s="106"/>
      <c r="IE802" s="106"/>
      <c r="IF802" s="106"/>
      <c r="IG802" s="106"/>
      <c r="IH802" s="106"/>
      <c r="II802" s="106"/>
    </row>
    <row r="803" spans="1:243" s="20" customFormat="1">
      <c r="A803" s="97" t="s">
        <v>2067</v>
      </c>
      <c r="B803" s="117" t="s">
        <v>3243</v>
      </c>
      <c r="C803" s="136" t="s">
        <v>32</v>
      </c>
      <c r="D803" s="60">
        <v>-265.24</v>
      </c>
      <c r="E803" s="60">
        <v>-72.61</v>
      </c>
      <c r="F803" s="60">
        <v>-159.36000000000001</v>
      </c>
      <c r="G803" s="60">
        <v>-48.93</v>
      </c>
      <c r="H803" s="60">
        <v>-85.09</v>
      </c>
      <c r="I803" s="60">
        <v>-201.66</v>
      </c>
      <c r="J803" s="60">
        <v>-84.07</v>
      </c>
      <c r="K803" s="60"/>
      <c r="L803" s="60"/>
      <c r="M803" s="60"/>
      <c r="N803" s="60"/>
      <c r="O803" s="60"/>
      <c r="P803" s="58">
        <f t="shared" si="808"/>
        <v>-916.96</v>
      </c>
      <c r="HS803" s="106"/>
      <c r="HT803" s="106"/>
      <c r="HU803" s="106"/>
      <c r="HV803" s="106"/>
      <c r="HW803" s="106"/>
      <c r="HX803" s="106"/>
      <c r="HY803" s="106"/>
      <c r="HZ803" s="106"/>
      <c r="IA803" s="106"/>
      <c r="IB803" s="106"/>
      <c r="IC803" s="106"/>
      <c r="ID803" s="106"/>
      <c r="IE803" s="106"/>
      <c r="IF803" s="106"/>
      <c r="IG803" s="106"/>
      <c r="IH803" s="106"/>
      <c r="II803" s="106"/>
    </row>
    <row r="804" spans="1:243" s="20" customFormat="1">
      <c r="A804" s="97" t="s">
        <v>2069</v>
      </c>
      <c r="B804" s="117" t="s">
        <v>3244</v>
      </c>
      <c r="C804" s="136" t="s">
        <v>35</v>
      </c>
      <c r="D804" s="60">
        <v>-158.32</v>
      </c>
      <c r="E804" s="60">
        <v>-42.56</v>
      </c>
      <c r="F804" s="60">
        <v>-94.27</v>
      </c>
      <c r="G804" s="60">
        <v>-28.92</v>
      </c>
      <c r="H804" s="60">
        <v>-50.86</v>
      </c>
      <c r="I804" s="60">
        <v>-120.65</v>
      </c>
      <c r="J804" s="60">
        <v>-50.21</v>
      </c>
      <c r="K804" s="60"/>
      <c r="L804" s="60"/>
      <c r="M804" s="60"/>
      <c r="N804" s="60"/>
      <c r="O804" s="60"/>
      <c r="P804" s="58">
        <f t="shared" si="808"/>
        <v>-545.79000000000008</v>
      </c>
      <c r="HS804" s="106"/>
      <c r="HT804" s="106"/>
      <c r="HU804" s="106"/>
      <c r="HV804" s="106"/>
      <c r="HW804" s="106"/>
      <c r="HX804" s="106"/>
      <c r="HY804" s="106"/>
      <c r="HZ804" s="106"/>
      <c r="IA804" s="106"/>
      <c r="IB804" s="106"/>
      <c r="IC804" s="106"/>
      <c r="ID804" s="106"/>
      <c r="IE804" s="106"/>
      <c r="IF804" s="106"/>
      <c r="IG804" s="106"/>
      <c r="IH804" s="106"/>
      <c r="II804" s="106"/>
    </row>
    <row r="805" spans="1:243" s="20" customFormat="1">
      <c r="A805" s="97" t="s">
        <v>2073</v>
      </c>
      <c r="B805" s="117" t="s">
        <v>2074</v>
      </c>
      <c r="C805" s="136" t="s">
        <v>29</v>
      </c>
      <c r="D805" s="60">
        <v>-440.21</v>
      </c>
      <c r="E805" s="60">
        <v>-140.65</v>
      </c>
      <c r="F805" s="60">
        <v>-21.64</v>
      </c>
      <c r="G805" s="60">
        <v>-18.73</v>
      </c>
      <c r="H805" s="60">
        <v>0</v>
      </c>
      <c r="I805" s="60">
        <v>-1.23</v>
      </c>
      <c r="J805" s="60">
        <v>-134.07</v>
      </c>
      <c r="K805" s="60"/>
      <c r="L805" s="60"/>
      <c r="M805" s="60"/>
      <c r="N805" s="60"/>
      <c r="O805" s="60"/>
      <c r="P805" s="58">
        <f t="shared" si="808"/>
        <v>-756.53</v>
      </c>
      <c r="HS805" s="106"/>
      <c r="HT805" s="106"/>
      <c r="HU805" s="106"/>
      <c r="HV805" s="106"/>
      <c r="HW805" s="106"/>
      <c r="HX805" s="106"/>
      <c r="HY805" s="106"/>
      <c r="HZ805" s="106"/>
      <c r="IA805" s="106"/>
      <c r="IB805" s="106"/>
      <c r="IC805" s="106"/>
      <c r="ID805" s="106"/>
      <c r="IE805" s="106"/>
      <c r="IF805" s="106"/>
      <c r="IG805" s="106"/>
      <c r="IH805" s="106"/>
      <c r="II805" s="106"/>
    </row>
    <row r="806" spans="1:243" s="20" customFormat="1">
      <c r="A806" s="97" t="s">
        <v>2075</v>
      </c>
      <c r="B806" s="117" t="s">
        <v>2076</v>
      </c>
      <c r="C806" s="139" t="s">
        <v>32</v>
      </c>
      <c r="D806" s="60">
        <v>-183.41</v>
      </c>
      <c r="E806" s="60">
        <v>-58.61</v>
      </c>
      <c r="F806" s="60">
        <v>-9.0299999999999994</v>
      </c>
      <c r="G806" s="60">
        <v>-7.81</v>
      </c>
      <c r="H806" s="60">
        <v>0</v>
      </c>
      <c r="I806" s="60">
        <v>-0.52</v>
      </c>
      <c r="J806" s="60">
        <v>-55.92</v>
      </c>
      <c r="K806" s="60"/>
      <c r="L806" s="60"/>
      <c r="M806" s="60"/>
      <c r="N806" s="60"/>
      <c r="O806" s="60"/>
      <c r="P806" s="58">
        <f t="shared" si="808"/>
        <v>-315.29999999999995</v>
      </c>
      <c r="HS806" s="106"/>
      <c r="HT806" s="106"/>
      <c r="HU806" s="106"/>
      <c r="HV806" s="106"/>
      <c r="HW806" s="106"/>
      <c r="HX806" s="106"/>
      <c r="HY806" s="106"/>
      <c r="HZ806" s="106"/>
      <c r="IA806" s="106"/>
      <c r="IB806" s="106"/>
      <c r="IC806" s="106"/>
      <c r="ID806" s="106"/>
      <c r="IE806" s="106"/>
      <c r="IF806" s="106"/>
      <c r="IG806" s="106"/>
      <c r="IH806" s="106"/>
      <c r="II806" s="106"/>
    </row>
    <row r="807" spans="1:243" s="20" customFormat="1">
      <c r="A807" s="97" t="s">
        <v>2077</v>
      </c>
      <c r="B807" s="117" t="s">
        <v>2078</v>
      </c>
      <c r="C807" s="139" t="s">
        <v>35</v>
      </c>
      <c r="D807" s="60">
        <v>-109.95</v>
      </c>
      <c r="E807" s="60">
        <v>-35.270000000000003</v>
      </c>
      <c r="F807" s="60">
        <v>-5.39</v>
      </c>
      <c r="G807" s="60">
        <v>-4.68</v>
      </c>
      <c r="H807" s="60">
        <v>0</v>
      </c>
      <c r="I807" s="60">
        <v>-0.31</v>
      </c>
      <c r="J807" s="60">
        <v>-33.42</v>
      </c>
      <c r="K807" s="60"/>
      <c r="L807" s="60"/>
      <c r="M807" s="60"/>
      <c r="N807" s="60"/>
      <c r="O807" s="60"/>
      <c r="P807" s="58">
        <f t="shared" si="808"/>
        <v>-189.01999999999998</v>
      </c>
      <c r="HS807" s="106"/>
      <c r="HT807" s="106"/>
      <c r="HU807" s="106"/>
      <c r="HV807" s="106"/>
      <c r="HW807" s="106"/>
      <c r="HX807" s="106"/>
      <c r="HY807" s="106"/>
      <c r="HZ807" s="106"/>
      <c r="IA807" s="106"/>
      <c r="IB807" s="106"/>
      <c r="IC807" s="106"/>
      <c r="ID807" s="106"/>
      <c r="IE807" s="106"/>
      <c r="IF807" s="106"/>
      <c r="IG807" s="106"/>
      <c r="IH807" s="106"/>
      <c r="II807" s="106"/>
    </row>
    <row r="808" spans="1:243" s="20" customFormat="1">
      <c r="A808" s="97" t="s">
        <v>2081</v>
      </c>
      <c r="B808" s="117" t="s">
        <v>2082</v>
      </c>
      <c r="C808" s="139" t="s">
        <v>29</v>
      </c>
      <c r="D808" s="60">
        <v>-28421.51</v>
      </c>
      <c r="E808" s="60">
        <v>-19318.87</v>
      </c>
      <c r="F808" s="60">
        <v>-15122.07</v>
      </c>
      <c r="G808" s="60">
        <v>-4523.0600000000004</v>
      </c>
      <c r="H808" s="60">
        <v>-12578.43</v>
      </c>
      <c r="I808" s="60">
        <v>-9935.94</v>
      </c>
      <c r="J808" s="60">
        <v>-14060.01</v>
      </c>
      <c r="K808" s="60"/>
      <c r="L808" s="60"/>
      <c r="M808" s="60"/>
      <c r="N808" s="60"/>
      <c r="O808" s="60"/>
      <c r="P808" s="58">
        <f t="shared" si="808"/>
        <v>-103959.89</v>
      </c>
      <c r="HS808" s="106"/>
      <c r="HT808" s="106"/>
      <c r="HU808" s="106"/>
      <c r="HV808" s="106"/>
      <c r="HW808" s="106"/>
      <c r="HX808" s="106"/>
      <c r="HY808" s="106"/>
      <c r="HZ808" s="106"/>
      <c r="IA808" s="106"/>
      <c r="IB808" s="106"/>
      <c r="IC808" s="106"/>
      <c r="ID808" s="106"/>
      <c r="IE808" s="106"/>
      <c r="IF808" s="106"/>
      <c r="IG808" s="106"/>
      <c r="IH808" s="106"/>
      <c r="II808" s="106"/>
    </row>
    <row r="809" spans="1:243" s="20" customFormat="1">
      <c r="A809" s="97" t="s">
        <v>2083</v>
      </c>
      <c r="B809" s="117" t="s">
        <v>2084</v>
      </c>
      <c r="C809" s="139" t="s">
        <v>32</v>
      </c>
      <c r="D809" s="60">
        <v>-11869.7</v>
      </c>
      <c r="E809" s="60">
        <v>-8070.47</v>
      </c>
      <c r="F809" s="60">
        <v>-6313.26</v>
      </c>
      <c r="G809" s="60">
        <v>-1888.85</v>
      </c>
      <c r="H809" s="60">
        <v>-5249.04</v>
      </c>
      <c r="I809" s="60">
        <v>-4148.2299999999996</v>
      </c>
      <c r="J809" s="60">
        <v>-5869.64</v>
      </c>
      <c r="K809" s="60"/>
      <c r="L809" s="60"/>
      <c r="M809" s="60"/>
      <c r="N809" s="60"/>
      <c r="O809" s="60"/>
      <c r="P809" s="58">
        <f t="shared" si="808"/>
        <v>-43409.19</v>
      </c>
      <c r="HS809" s="106"/>
      <c r="HT809" s="106"/>
      <c r="HU809" s="106"/>
      <c r="HV809" s="106"/>
      <c r="HW809" s="106"/>
      <c r="HX809" s="106"/>
      <c r="HY809" s="106"/>
      <c r="HZ809" s="106"/>
      <c r="IA809" s="106"/>
      <c r="IB809" s="106"/>
      <c r="IC809" s="106"/>
      <c r="ID809" s="106"/>
      <c r="IE809" s="106"/>
      <c r="IF809" s="106"/>
      <c r="IG809" s="106"/>
      <c r="IH809" s="106"/>
      <c r="II809" s="106"/>
    </row>
    <row r="810" spans="1:243" s="20" customFormat="1">
      <c r="A810" s="97" t="s">
        <v>2085</v>
      </c>
      <c r="B810" s="117" t="s">
        <v>3245</v>
      </c>
      <c r="C810" s="139" t="s">
        <v>35</v>
      </c>
      <c r="D810" s="60">
        <v>-7077.24</v>
      </c>
      <c r="E810" s="60">
        <v>-4807.95</v>
      </c>
      <c r="F810" s="60">
        <v>-3767.54</v>
      </c>
      <c r="G810" s="60">
        <v>-1125.99</v>
      </c>
      <c r="H810" s="60">
        <v>-3136.32</v>
      </c>
      <c r="I810" s="60">
        <v>-2475.88</v>
      </c>
      <c r="J810" s="60">
        <v>-3501.84</v>
      </c>
      <c r="K810" s="60"/>
      <c r="L810" s="60"/>
      <c r="M810" s="60"/>
      <c r="N810" s="60"/>
      <c r="O810" s="60"/>
      <c r="P810" s="58">
        <f t="shared" si="808"/>
        <v>-25892.760000000002</v>
      </c>
      <c r="HS810" s="106"/>
      <c r="HT810" s="106"/>
      <c r="HU810" s="106"/>
      <c r="HV810" s="106"/>
      <c r="HW810" s="106"/>
      <c r="HX810" s="106"/>
      <c r="HY810" s="106"/>
      <c r="HZ810" s="106"/>
      <c r="IA810" s="106"/>
      <c r="IB810" s="106"/>
      <c r="IC810" s="106"/>
      <c r="ID810" s="106"/>
      <c r="IE810" s="106"/>
      <c r="IF810" s="106"/>
      <c r="IG810" s="106"/>
      <c r="IH810" s="106"/>
      <c r="II810" s="106"/>
    </row>
    <row r="811" spans="1:243" s="20" customFormat="1">
      <c r="A811" s="97" t="s">
        <v>2117</v>
      </c>
      <c r="B811" s="117" t="s">
        <v>2118</v>
      </c>
      <c r="C811" s="139" t="s">
        <v>29</v>
      </c>
      <c r="D811" s="60"/>
      <c r="E811" s="60">
        <v>-0.86</v>
      </c>
      <c r="F811" s="60">
        <v>-1.26</v>
      </c>
      <c r="G811" s="60">
        <v>0</v>
      </c>
      <c r="H811" s="60"/>
      <c r="I811" s="60"/>
      <c r="J811" s="60"/>
      <c r="K811" s="60"/>
      <c r="L811" s="60"/>
      <c r="M811" s="60"/>
      <c r="N811" s="60"/>
      <c r="O811" s="60"/>
      <c r="P811" s="58">
        <f t="shared" si="808"/>
        <v>-2.12</v>
      </c>
      <c r="HS811" s="106"/>
      <c r="HT811" s="106"/>
      <c r="HU811" s="106"/>
      <c r="HV811" s="106"/>
      <c r="HW811" s="106"/>
      <c r="HX811" s="106"/>
      <c r="HY811" s="106"/>
      <c r="HZ811" s="106"/>
      <c r="IA811" s="106"/>
      <c r="IB811" s="106"/>
      <c r="IC811" s="106"/>
      <c r="ID811" s="106"/>
      <c r="IE811" s="106"/>
      <c r="IF811" s="106"/>
      <c r="IG811" s="106"/>
      <c r="IH811" s="106"/>
      <c r="II811" s="106"/>
    </row>
    <row r="812" spans="1:243" s="20" customFormat="1">
      <c r="A812" s="97" t="s">
        <v>2119</v>
      </c>
      <c r="B812" s="117" t="s">
        <v>2120</v>
      </c>
      <c r="C812" s="139" t="s">
        <v>32</v>
      </c>
      <c r="D812" s="60"/>
      <c r="E812" s="60">
        <v>-0.36</v>
      </c>
      <c r="F812" s="60">
        <v>-0.53</v>
      </c>
      <c r="G812" s="60">
        <v>0</v>
      </c>
      <c r="H812" s="60"/>
      <c r="I812" s="60"/>
      <c r="J812" s="60"/>
      <c r="K812" s="60"/>
      <c r="L812" s="60"/>
      <c r="M812" s="60"/>
      <c r="N812" s="60"/>
      <c r="O812" s="60"/>
      <c r="P812" s="58">
        <f t="shared" si="808"/>
        <v>-0.89</v>
      </c>
      <c r="HS812" s="106"/>
      <c r="HT812" s="106"/>
      <c r="HU812" s="106"/>
      <c r="HV812" s="106"/>
      <c r="HW812" s="106"/>
      <c r="HX812" s="106"/>
      <c r="HY812" s="106"/>
      <c r="HZ812" s="106"/>
      <c r="IA812" s="106"/>
      <c r="IB812" s="106"/>
      <c r="IC812" s="106"/>
      <c r="ID812" s="106"/>
      <c r="IE812" s="106"/>
      <c r="IF812" s="106"/>
      <c r="IG812" s="106"/>
      <c r="IH812" s="106"/>
      <c r="II812" s="106"/>
    </row>
    <row r="813" spans="1:243" s="20" customFormat="1">
      <c r="A813" s="97" t="s">
        <v>2121</v>
      </c>
      <c r="B813" s="117" t="s">
        <v>2122</v>
      </c>
      <c r="C813" s="139" t="s">
        <v>35</v>
      </c>
      <c r="D813" s="60"/>
      <c r="E813" s="60">
        <v>-0.22</v>
      </c>
      <c r="F813" s="60">
        <v>-0.31</v>
      </c>
      <c r="G813" s="60">
        <v>0</v>
      </c>
      <c r="H813" s="60"/>
      <c r="I813" s="60"/>
      <c r="J813" s="60"/>
      <c r="K813" s="60"/>
      <c r="L813" s="60"/>
      <c r="M813" s="60"/>
      <c r="N813" s="60"/>
      <c r="O813" s="60"/>
      <c r="P813" s="58">
        <f t="shared" si="808"/>
        <v>-0.53</v>
      </c>
      <c r="HS813" s="106"/>
      <c r="HT813" s="106"/>
      <c r="HU813" s="106"/>
      <c r="HV813" s="106"/>
      <c r="HW813" s="106"/>
      <c r="HX813" s="106"/>
      <c r="HY813" s="106"/>
      <c r="HZ813" s="106"/>
      <c r="IA813" s="106"/>
      <c r="IB813" s="106"/>
      <c r="IC813" s="106"/>
      <c r="ID813" s="106"/>
      <c r="IE813" s="106"/>
      <c r="IF813" s="106"/>
      <c r="IG813" s="106"/>
      <c r="IH813" s="106"/>
      <c r="II813" s="106"/>
    </row>
    <row r="814" spans="1:243" s="20" customFormat="1">
      <c r="A814" s="97" t="s">
        <v>2125</v>
      </c>
      <c r="B814" s="117" t="s">
        <v>3246</v>
      </c>
      <c r="C814" s="139" t="s">
        <v>29</v>
      </c>
      <c r="D814" s="60"/>
      <c r="E814" s="60"/>
      <c r="F814" s="60">
        <v>-802.88</v>
      </c>
      <c r="G814" s="60">
        <v>0</v>
      </c>
      <c r="H814" s="60"/>
      <c r="I814" s="60"/>
      <c r="J814" s="60">
        <v>-116.86</v>
      </c>
      <c r="K814" s="60"/>
      <c r="L814" s="60"/>
      <c r="M814" s="60"/>
      <c r="N814" s="60"/>
      <c r="O814" s="60"/>
      <c r="P814" s="58">
        <f t="shared" si="808"/>
        <v>-919.74</v>
      </c>
      <c r="HS814" s="106"/>
      <c r="HT814" s="106"/>
      <c r="HU814" s="106"/>
      <c r="HV814" s="106"/>
      <c r="HW814" s="106"/>
      <c r="HX814" s="106"/>
      <c r="HY814" s="106"/>
      <c r="HZ814" s="106"/>
      <c r="IA814" s="106"/>
      <c r="IB814" s="106"/>
      <c r="IC814" s="106"/>
      <c r="ID814" s="106"/>
      <c r="IE814" s="106"/>
      <c r="IF814" s="106"/>
      <c r="IG814" s="106"/>
      <c r="IH814" s="106"/>
      <c r="II814" s="106"/>
    </row>
    <row r="815" spans="1:243" s="20" customFormat="1">
      <c r="A815" s="97" t="s">
        <v>2127</v>
      </c>
      <c r="B815" s="117" t="s">
        <v>2128</v>
      </c>
      <c r="C815" s="139" t="s">
        <v>32</v>
      </c>
      <c r="D815" s="60"/>
      <c r="E815" s="60"/>
      <c r="F815" s="60">
        <v>-334.53</v>
      </c>
      <c r="G815" s="60">
        <v>0</v>
      </c>
      <c r="H815" s="60"/>
      <c r="I815" s="60"/>
      <c r="J815" s="60">
        <v>-48.69</v>
      </c>
      <c r="K815" s="60"/>
      <c r="L815" s="60"/>
      <c r="M815" s="60"/>
      <c r="N815" s="60"/>
      <c r="O815" s="60"/>
      <c r="P815" s="58">
        <f t="shared" si="808"/>
        <v>-383.21999999999997</v>
      </c>
      <c r="HS815" s="106"/>
      <c r="HT815" s="106"/>
      <c r="HU815" s="106"/>
      <c r="HV815" s="106"/>
      <c r="HW815" s="106"/>
      <c r="HX815" s="106"/>
      <c r="HY815" s="106"/>
      <c r="HZ815" s="106"/>
      <c r="IA815" s="106"/>
      <c r="IB815" s="106"/>
      <c r="IC815" s="106"/>
      <c r="ID815" s="106"/>
      <c r="IE815" s="106"/>
      <c r="IF815" s="106"/>
      <c r="IG815" s="106"/>
      <c r="IH815" s="106"/>
      <c r="II815" s="106"/>
    </row>
    <row r="816" spans="1:243" s="20" customFormat="1">
      <c r="A816" s="97" t="s">
        <v>2129</v>
      </c>
      <c r="B816" s="117" t="s">
        <v>2130</v>
      </c>
      <c r="C816" s="139" t="s">
        <v>35</v>
      </c>
      <c r="D816" s="60"/>
      <c r="E816" s="60"/>
      <c r="F816" s="60">
        <v>-200.72</v>
      </c>
      <c r="G816" s="60">
        <v>0</v>
      </c>
      <c r="H816" s="60"/>
      <c r="I816" s="60"/>
      <c r="J816" s="60">
        <v>-29.19</v>
      </c>
      <c r="K816" s="60"/>
      <c r="L816" s="60"/>
      <c r="M816" s="60"/>
      <c r="N816" s="60"/>
      <c r="O816" s="60"/>
      <c r="P816" s="58">
        <f t="shared" si="808"/>
        <v>-229.91</v>
      </c>
      <c r="HS816" s="106"/>
      <c r="HT816" s="106"/>
      <c r="HU816" s="106"/>
      <c r="HV816" s="106"/>
      <c r="HW816" s="106"/>
      <c r="HX816" s="106"/>
      <c r="HY816" s="106"/>
      <c r="HZ816" s="106"/>
      <c r="IA816" s="106"/>
      <c r="IB816" s="106"/>
      <c r="IC816" s="106"/>
      <c r="ID816" s="106"/>
      <c r="IE816" s="106"/>
      <c r="IF816" s="106"/>
      <c r="IG816" s="106"/>
      <c r="IH816" s="106"/>
      <c r="II816" s="106"/>
    </row>
    <row r="817" spans="1:243" s="20" customFormat="1">
      <c r="A817" s="97" t="s">
        <v>2133</v>
      </c>
      <c r="B817" s="117" t="s">
        <v>3247</v>
      </c>
      <c r="C817" s="139" t="s">
        <v>29</v>
      </c>
      <c r="D817" s="60">
        <v>-1902.11</v>
      </c>
      <c r="E817" s="60">
        <v>-1374.09</v>
      </c>
      <c r="F817" s="60">
        <v>-2564</v>
      </c>
      <c r="G817" s="60">
        <v>-321.05</v>
      </c>
      <c r="H817" s="60">
        <v>-1464.18</v>
      </c>
      <c r="I817" s="60">
        <v>-1455.96</v>
      </c>
      <c r="J817" s="60">
        <v>-2836.77</v>
      </c>
      <c r="K817" s="60"/>
      <c r="L817" s="60"/>
      <c r="M817" s="60"/>
      <c r="N817" s="60"/>
      <c r="O817" s="60"/>
      <c r="P817" s="58">
        <f t="shared" si="808"/>
        <v>-11918.16</v>
      </c>
      <c r="HS817" s="106"/>
      <c r="HT817" s="106"/>
      <c r="HU817" s="106"/>
      <c r="HV817" s="106"/>
      <c r="HW817" s="106"/>
      <c r="HX817" s="106"/>
      <c r="HY817" s="106"/>
      <c r="HZ817" s="106"/>
      <c r="IA817" s="106"/>
      <c r="IB817" s="106"/>
      <c r="IC817" s="106"/>
      <c r="ID817" s="106"/>
      <c r="IE817" s="106"/>
      <c r="IF817" s="106"/>
      <c r="IG817" s="106"/>
      <c r="IH817" s="106"/>
      <c r="II817" s="106"/>
    </row>
    <row r="818" spans="1:243" s="20" customFormat="1">
      <c r="A818" s="97" t="s">
        <v>2135</v>
      </c>
      <c r="B818" s="117" t="s">
        <v>2136</v>
      </c>
      <c r="C818" s="139" t="s">
        <v>32</v>
      </c>
      <c r="D818" s="60">
        <v>-793.17</v>
      </c>
      <c r="E818" s="60">
        <v>-573.13</v>
      </c>
      <c r="F818" s="60">
        <v>-1068.68</v>
      </c>
      <c r="G818" s="60">
        <v>-133.91</v>
      </c>
      <c r="H818" s="60">
        <v>-610.84</v>
      </c>
      <c r="I818" s="60">
        <v>-606.95000000000005</v>
      </c>
      <c r="J818" s="60">
        <v>-1182.47</v>
      </c>
      <c r="K818" s="60"/>
      <c r="L818" s="60"/>
      <c r="M818" s="60"/>
      <c r="N818" s="60"/>
      <c r="O818" s="60"/>
      <c r="P818" s="58">
        <f t="shared" si="808"/>
        <v>-4969.1500000000005</v>
      </c>
      <c r="HS818" s="106"/>
      <c r="HT818" s="106"/>
      <c r="HU818" s="106"/>
      <c r="HV818" s="106"/>
      <c r="HW818" s="106"/>
      <c r="HX818" s="106"/>
      <c r="HY818" s="106"/>
      <c r="HZ818" s="106"/>
      <c r="IA818" s="106"/>
      <c r="IB818" s="106"/>
      <c r="IC818" s="106"/>
      <c r="ID818" s="106"/>
      <c r="IE818" s="106"/>
      <c r="IF818" s="106"/>
      <c r="IG818" s="106"/>
      <c r="IH818" s="106"/>
      <c r="II818" s="106"/>
    </row>
    <row r="819" spans="1:243" s="20" customFormat="1">
      <c r="A819" s="97" t="s">
        <v>2137</v>
      </c>
      <c r="B819" s="117" t="s">
        <v>2138</v>
      </c>
      <c r="C819" s="139" t="s">
        <v>35</v>
      </c>
      <c r="D819" s="60">
        <v>-474.7</v>
      </c>
      <c r="E819" s="60">
        <v>-342.68</v>
      </c>
      <c r="F819" s="60">
        <v>-640.29</v>
      </c>
      <c r="G819" s="60">
        <v>-79.900000000000006</v>
      </c>
      <c r="H819" s="60">
        <v>-365</v>
      </c>
      <c r="I819" s="60">
        <v>-363.66</v>
      </c>
      <c r="J819" s="60">
        <v>-708.19</v>
      </c>
      <c r="K819" s="60"/>
      <c r="L819" s="60"/>
      <c r="M819" s="60"/>
      <c r="N819" s="60"/>
      <c r="O819" s="60"/>
      <c r="P819" s="58">
        <f t="shared" si="808"/>
        <v>-2974.42</v>
      </c>
      <c r="HS819" s="106"/>
      <c r="HT819" s="106"/>
      <c r="HU819" s="106"/>
      <c r="HV819" s="106"/>
      <c r="HW819" s="106"/>
      <c r="HX819" s="106"/>
      <c r="HY819" s="106"/>
      <c r="HZ819" s="106"/>
      <c r="IA819" s="106"/>
      <c r="IB819" s="106"/>
      <c r="IC819" s="106"/>
      <c r="ID819" s="106"/>
      <c r="IE819" s="106"/>
      <c r="IF819" s="106"/>
      <c r="IG819" s="106"/>
      <c r="IH819" s="106"/>
      <c r="II819" s="106"/>
    </row>
    <row r="820" spans="1:243" s="20" customFormat="1">
      <c r="A820" s="97" t="s">
        <v>3379</v>
      </c>
      <c r="B820" s="117" t="s">
        <v>124</v>
      </c>
      <c r="C820" s="139" t="s">
        <v>123</v>
      </c>
      <c r="D820" s="60">
        <v>-2.64</v>
      </c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58">
        <f t="shared" si="808"/>
        <v>-2.64</v>
      </c>
      <c r="HS820" s="106"/>
      <c r="HT820" s="106"/>
      <c r="HU820" s="106"/>
      <c r="HV820" s="106"/>
      <c r="HW820" s="106"/>
      <c r="HX820" s="106"/>
      <c r="HY820" s="106"/>
      <c r="HZ820" s="106"/>
      <c r="IA820" s="106"/>
      <c r="IB820" s="106"/>
      <c r="IC820" s="106"/>
      <c r="ID820" s="106"/>
      <c r="IE820" s="106"/>
      <c r="IF820" s="106"/>
      <c r="IG820" s="106"/>
      <c r="IH820" s="106"/>
      <c r="II820" s="106"/>
    </row>
    <row r="821" spans="1:243" s="20" customFormat="1">
      <c r="A821" s="97" t="s">
        <v>2179</v>
      </c>
      <c r="B821" s="117" t="s">
        <v>124</v>
      </c>
      <c r="C821" s="139" t="s">
        <v>123</v>
      </c>
      <c r="D821" s="60">
        <v>-20.69</v>
      </c>
      <c r="E821" s="60">
        <v>-15.07</v>
      </c>
      <c r="F821" s="60">
        <v>-9.81</v>
      </c>
      <c r="G821" s="60"/>
      <c r="H821" s="60"/>
      <c r="I821" s="60"/>
      <c r="J821" s="60"/>
      <c r="K821" s="60"/>
      <c r="L821" s="60"/>
      <c r="M821" s="60"/>
      <c r="N821" s="60"/>
      <c r="O821" s="60"/>
      <c r="P821" s="58">
        <f t="shared" si="808"/>
        <v>-45.570000000000007</v>
      </c>
      <c r="HS821" s="106"/>
      <c r="HT821" s="106"/>
      <c r="HU821" s="106"/>
      <c r="HV821" s="106"/>
      <c r="HW821" s="106"/>
      <c r="HX821" s="106"/>
      <c r="HY821" s="106"/>
      <c r="HZ821" s="106"/>
      <c r="IA821" s="106"/>
      <c r="IB821" s="106"/>
      <c r="IC821" s="106"/>
      <c r="ID821" s="106"/>
      <c r="IE821" s="106"/>
      <c r="IF821" s="106"/>
      <c r="IG821" s="106"/>
      <c r="IH821" s="106"/>
      <c r="II821" s="106"/>
    </row>
    <row r="822" spans="1:243" s="20" customFormat="1">
      <c r="A822" s="97" t="s">
        <v>2183</v>
      </c>
      <c r="B822" s="117" t="s">
        <v>124</v>
      </c>
      <c r="C822" s="139" t="s">
        <v>123</v>
      </c>
      <c r="D822" s="60">
        <v>-78.63</v>
      </c>
      <c r="E822" s="60">
        <v>-566.41999999999996</v>
      </c>
      <c r="F822" s="60">
        <v>-476.44</v>
      </c>
      <c r="G822" s="60">
        <v>-119.14</v>
      </c>
      <c r="H822" s="60">
        <v>-84.96</v>
      </c>
      <c r="I822" s="60">
        <v>-95.84</v>
      </c>
      <c r="J822" s="60">
        <v>-69.040000000000006</v>
      </c>
      <c r="K822" s="60"/>
      <c r="L822" s="60"/>
      <c r="M822" s="60"/>
      <c r="N822" s="60"/>
      <c r="O822" s="60"/>
      <c r="P822" s="58">
        <f t="shared" si="808"/>
        <v>-1490.47</v>
      </c>
      <c r="HS822" s="106"/>
      <c r="HT822" s="106"/>
      <c r="HU822" s="106"/>
      <c r="HV822" s="106"/>
      <c r="HW822" s="106"/>
      <c r="HX822" s="106"/>
      <c r="HY822" s="106"/>
      <c r="HZ822" s="106"/>
      <c r="IA822" s="106"/>
      <c r="IB822" s="106"/>
      <c r="IC822" s="106"/>
      <c r="ID822" s="106"/>
      <c r="IE822" s="106"/>
      <c r="IF822" s="106"/>
      <c r="IG822" s="106"/>
      <c r="IH822" s="106"/>
      <c r="II822" s="106"/>
    </row>
    <row r="823" spans="1:243" s="20" customFormat="1" ht="18">
      <c r="A823" s="97" t="s">
        <v>2190</v>
      </c>
      <c r="B823" s="117" t="s">
        <v>1551</v>
      </c>
      <c r="C823" s="139" t="s">
        <v>29</v>
      </c>
      <c r="D823" s="60">
        <v>-5.72</v>
      </c>
      <c r="E823" s="60">
        <v>0</v>
      </c>
      <c r="F823" s="60">
        <v>0</v>
      </c>
      <c r="G823" s="60">
        <v>0</v>
      </c>
      <c r="H823" s="60"/>
      <c r="I823" s="60"/>
      <c r="J823" s="60"/>
      <c r="K823" s="60"/>
      <c r="L823" s="60"/>
      <c r="M823" s="60"/>
      <c r="N823" s="60"/>
      <c r="O823" s="60"/>
      <c r="P823" s="58">
        <f t="shared" si="808"/>
        <v>-5.72</v>
      </c>
      <c r="HS823" s="106"/>
      <c r="HT823" s="106"/>
      <c r="HU823" s="106"/>
      <c r="HV823" s="106"/>
      <c r="HW823" s="106"/>
      <c r="HX823" s="106"/>
      <c r="HY823" s="106"/>
      <c r="HZ823" s="106"/>
      <c r="IA823" s="106"/>
      <c r="IB823" s="106"/>
      <c r="IC823" s="106"/>
      <c r="ID823" s="106"/>
      <c r="IE823" s="106"/>
      <c r="IF823" s="106"/>
      <c r="IG823" s="106"/>
      <c r="IH823" s="106"/>
      <c r="II823" s="106"/>
    </row>
    <row r="824" spans="1:243" s="20" customFormat="1">
      <c r="A824" s="97" t="s">
        <v>2200</v>
      </c>
      <c r="B824" s="117" t="s">
        <v>3268</v>
      </c>
      <c r="C824" s="139" t="s">
        <v>126</v>
      </c>
      <c r="D824" s="60">
        <v>0</v>
      </c>
      <c r="E824" s="60">
        <v>-51.92</v>
      </c>
      <c r="F824" s="60">
        <v>-15.5</v>
      </c>
      <c r="G824" s="60">
        <v>0</v>
      </c>
      <c r="H824" s="60"/>
      <c r="I824" s="60"/>
      <c r="J824" s="60">
        <v>-23.99</v>
      </c>
      <c r="K824" s="60"/>
      <c r="L824" s="60"/>
      <c r="M824" s="60"/>
      <c r="N824" s="60"/>
      <c r="O824" s="60"/>
      <c r="P824" s="58">
        <f t="shared" si="808"/>
        <v>-91.41</v>
      </c>
      <c r="HS824" s="106"/>
      <c r="HT824" s="106"/>
      <c r="HU824" s="106"/>
      <c r="HV824" s="106"/>
      <c r="HW824" s="106"/>
      <c r="HX824" s="106"/>
      <c r="HY824" s="106"/>
      <c r="HZ824" s="106"/>
      <c r="IA824" s="106"/>
      <c r="IB824" s="106"/>
      <c r="IC824" s="106"/>
      <c r="ID824" s="106"/>
      <c r="IE824" s="106"/>
      <c r="IF824" s="106"/>
      <c r="IG824" s="106"/>
      <c r="IH824" s="106"/>
      <c r="II824" s="106"/>
    </row>
    <row r="825" spans="1:243" s="20" customFormat="1" ht="18">
      <c r="A825" s="97" t="s">
        <v>2201</v>
      </c>
      <c r="B825" s="117" t="s">
        <v>1551</v>
      </c>
      <c r="C825" s="139" t="s">
        <v>29</v>
      </c>
      <c r="D825" s="60">
        <v>-93.83</v>
      </c>
      <c r="E825" s="60">
        <v>-46.66</v>
      </c>
      <c r="F825" s="60">
        <v>-171.19</v>
      </c>
      <c r="G825" s="60">
        <v>-10.68</v>
      </c>
      <c r="H825" s="60">
        <v>-5.22</v>
      </c>
      <c r="I825" s="60">
        <v>-6.41</v>
      </c>
      <c r="J825" s="60">
        <v>-28.88</v>
      </c>
      <c r="K825" s="60"/>
      <c r="L825" s="60"/>
      <c r="M825" s="60"/>
      <c r="N825" s="60"/>
      <c r="O825" s="60"/>
      <c r="P825" s="58">
        <f t="shared" si="808"/>
        <v>-362.87000000000006</v>
      </c>
      <c r="HS825" s="106"/>
      <c r="HT825" s="106"/>
      <c r="HU825" s="106"/>
      <c r="HV825" s="106"/>
      <c r="HW825" s="106"/>
      <c r="HX825" s="106"/>
      <c r="HY825" s="106"/>
      <c r="HZ825" s="106"/>
      <c r="IA825" s="106"/>
      <c r="IB825" s="106"/>
      <c r="IC825" s="106"/>
      <c r="ID825" s="106"/>
      <c r="IE825" s="106"/>
      <c r="IF825" s="106"/>
      <c r="IG825" s="106"/>
      <c r="IH825" s="106"/>
      <c r="II825" s="106"/>
    </row>
    <row r="826" spans="1:243" s="20" customFormat="1">
      <c r="A826" s="97" t="s">
        <v>2202</v>
      </c>
      <c r="B826" s="117" t="s">
        <v>131</v>
      </c>
      <c r="C826" s="139" t="s">
        <v>29</v>
      </c>
      <c r="D826" s="60"/>
      <c r="E826" s="60">
        <v>-1.1499999999999999</v>
      </c>
      <c r="F826" s="60"/>
      <c r="G826" s="60">
        <v>0</v>
      </c>
      <c r="H826" s="60">
        <v>0</v>
      </c>
      <c r="I826" s="60"/>
      <c r="J826" s="60"/>
      <c r="K826" s="60"/>
      <c r="L826" s="60"/>
      <c r="M826" s="60"/>
      <c r="N826" s="60"/>
      <c r="O826" s="60"/>
      <c r="P826" s="58">
        <f t="shared" si="808"/>
        <v>-1.1499999999999999</v>
      </c>
      <c r="HS826" s="106"/>
      <c r="HT826" s="106"/>
      <c r="HU826" s="106"/>
      <c r="HV826" s="106"/>
      <c r="HW826" s="106"/>
      <c r="HX826" s="106"/>
      <c r="HY826" s="106"/>
      <c r="HZ826" s="106"/>
      <c r="IA826" s="106"/>
      <c r="IB826" s="106"/>
      <c r="IC826" s="106"/>
      <c r="ID826" s="106"/>
      <c r="IE826" s="106"/>
      <c r="IF826" s="106"/>
      <c r="IG826" s="106"/>
      <c r="IH826" s="106"/>
      <c r="II826" s="106"/>
    </row>
    <row r="827" spans="1:243" s="20" customFormat="1">
      <c r="A827" s="97" t="s">
        <v>2203</v>
      </c>
      <c r="B827" s="117" t="s">
        <v>133</v>
      </c>
      <c r="C827" s="136" t="s">
        <v>29</v>
      </c>
      <c r="D827" s="60">
        <v>-0.28999999999999998</v>
      </c>
      <c r="E827" s="60"/>
      <c r="F827" s="60"/>
      <c r="G827" s="60">
        <v>0</v>
      </c>
      <c r="H827" s="60">
        <v>0</v>
      </c>
      <c r="I827" s="60"/>
      <c r="J827" s="60"/>
      <c r="K827" s="60"/>
      <c r="L827" s="60"/>
      <c r="M827" s="60"/>
      <c r="N827" s="60"/>
      <c r="O827" s="60"/>
      <c r="P827" s="58">
        <f t="shared" si="808"/>
        <v>-0.28999999999999998</v>
      </c>
      <c r="HS827" s="106"/>
      <c r="HT827" s="106"/>
      <c r="HU827" s="106"/>
      <c r="HV827" s="106"/>
      <c r="HW827" s="106"/>
      <c r="HX827" s="106"/>
      <c r="HY827" s="106"/>
      <c r="HZ827" s="106"/>
      <c r="IA827" s="106"/>
      <c r="IB827" s="106"/>
      <c r="IC827" s="106"/>
      <c r="ID827" s="106"/>
      <c r="IE827" s="106"/>
      <c r="IF827" s="106"/>
      <c r="IG827" s="106"/>
      <c r="IH827" s="106"/>
      <c r="II827" s="106"/>
    </row>
    <row r="828" spans="1:243" s="20" customFormat="1" ht="18">
      <c r="A828" s="97" t="s">
        <v>2211</v>
      </c>
      <c r="B828" s="117" t="s">
        <v>1551</v>
      </c>
      <c r="C828" s="139" t="s">
        <v>29</v>
      </c>
      <c r="D828" s="60">
        <v>-9.5</v>
      </c>
      <c r="E828" s="60"/>
      <c r="F828" s="60">
        <v>-61.7</v>
      </c>
      <c r="G828" s="60">
        <v>0</v>
      </c>
      <c r="H828" s="60">
        <v>0</v>
      </c>
      <c r="I828" s="60"/>
      <c r="J828" s="60"/>
      <c r="K828" s="60"/>
      <c r="L828" s="60"/>
      <c r="M828" s="60"/>
      <c r="N828" s="60"/>
      <c r="O828" s="60"/>
      <c r="P828" s="58">
        <f t="shared" si="808"/>
        <v>-71.2</v>
      </c>
      <c r="HS828" s="106"/>
      <c r="HT828" s="106"/>
      <c r="HU828" s="106"/>
      <c r="HV828" s="106"/>
      <c r="HW828" s="106"/>
      <c r="HX828" s="106"/>
      <c r="HY828" s="106"/>
      <c r="HZ828" s="106"/>
      <c r="IA828" s="106"/>
      <c r="IB828" s="106"/>
      <c r="IC828" s="106"/>
      <c r="ID828" s="106"/>
      <c r="IE828" s="106"/>
      <c r="IF828" s="106"/>
      <c r="IG828" s="106"/>
      <c r="IH828" s="106"/>
      <c r="II828" s="106"/>
    </row>
    <row r="829" spans="1:243" s="20" customFormat="1" ht="18">
      <c r="A829" s="97" t="s">
        <v>2220</v>
      </c>
      <c r="B829" s="117" t="s">
        <v>3380</v>
      </c>
      <c r="C829" s="139" t="s">
        <v>126</v>
      </c>
      <c r="D829" s="60"/>
      <c r="E829" s="60"/>
      <c r="F829" s="60">
        <v>-138.63</v>
      </c>
      <c r="G829" s="60">
        <v>0</v>
      </c>
      <c r="H829" s="60">
        <v>0</v>
      </c>
      <c r="I829" s="60"/>
      <c r="J829" s="60"/>
      <c r="K829" s="60"/>
      <c r="L829" s="60"/>
      <c r="M829" s="60"/>
      <c r="N829" s="60"/>
      <c r="O829" s="60"/>
      <c r="P829" s="58">
        <f t="shared" si="808"/>
        <v>-138.63</v>
      </c>
      <c r="HS829" s="106"/>
      <c r="HT829" s="106"/>
      <c r="HU829" s="106"/>
      <c r="HV829" s="106"/>
      <c r="HW829" s="106"/>
      <c r="HX829" s="106"/>
      <c r="HY829" s="106"/>
      <c r="HZ829" s="106"/>
      <c r="IA829" s="106"/>
      <c r="IB829" s="106"/>
      <c r="IC829" s="106"/>
      <c r="ID829" s="106"/>
      <c r="IE829" s="106"/>
      <c r="IF829" s="106"/>
      <c r="IG829" s="106"/>
      <c r="IH829" s="106"/>
      <c r="II829" s="106"/>
    </row>
    <row r="830" spans="1:243" s="20" customFormat="1" ht="18">
      <c r="A830" s="97" t="s">
        <v>2221</v>
      </c>
      <c r="B830" s="117" t="s">
        <v>1551</v>
      </c>
      <c r="C830" s="139" t="s">
        <v>29</v>
      </c>
      <c r="D830" s="60">
        <v>-4052.74</v>
      </c>
      <c r="E830" s="60">
        <v>-2867.5</v>
      </c>
      <c r="F830" s="60">
        <v>-2368.9499999999998</v>
      </c>
      <c r="G830" s="60">
        <v>-238.05</v>
      </c>
      <c r="H830" s="60">
        <v>-865.98</v>
      </c>
      <c r="I830" s="60">
        <v>-1113.8699999999999</v>
      </c>
      <c r="J830" s="60">
        <v>-970.66</v>
      </c>
      <c r="K830" s="60"/>
      <c r="L830" s="60"/>
      <c r="M830" s="60"/>
      <c r="N830" s="60"/>
      <c r="O830" s="60"/>
      <c r="P830" s="58">
        <f t="shared" si="808"/>
        <v>-12477.749999999996</v>
      </c>
      <c r="HS830" s="106"/>
      <c r="HT830" s="106"/>
      <c r="HU830" s="106"/>
      <c r="HV830" s="106"/>
      <c r="HW830" s="106"/>
      <c r="HX830" s="106"/>
      <c r="HY830" s="106"/>
      <c r="HZ830" s="106"/>
      <c r="IA830" s="106"/>
      <c r="IB830" s="106"/>
      <c r="IC830" s="106"/>
      <c r="ID830" s="106"/>
      <c r="IE830" s="106"/>
      <c r="IF830" s="106"/>
      <c r="IG830" s="106"/>
      <c r="IH830" s="106"/>
      <c r="II830" s="106"/>
    </row>
    <row r="831" spans="1:243" s="20" customFormat="1">
      <c r="A831" s="97" t="s">
        <v>2222</v>
      </c>
      <c r="B831" s="117" t="s">
        <v>131</v>
      </c>
      <c r="C831" s="139" t="s">
        <v>29</v>
      </c>
      <c r="D831" s="60"/>
      <c r="E831" s="60">
        <v>-13.73</v>
      </c>
      <c r="F831" s="60">
        <v>-31.75</v>
      </c>
      <c r="G831" s="60">
        <v>0</v>
      </c>
      <c r="H831" s="60">
        <v>0</v>
      </c>
      <c r="I831" s="60"/>
      <c r="J831" s="60">
        <v>-18.32</v>
      </c>
      <c r="K831" s="60"/>
      <c r="L831" s="60"/>
      <c r="M831" s="60"/>
      <c r="N831" s="60"/>
      <c r="O831" s="60"/>
      <c r="P831" s="58">
        <f t="shared" ref="P831" si="809">SUM(D831:O831)</f>
        <v>-63.800000000000004</v>
      </c>
      <c r="HS831" s="106"/>
      <c r="HT831" s="106"/>
      <c r="HU831" s="106"/>
      <c r="HV831" s="106"/>
      <c r="HW831" s="106"/>
      <c r="HX831" s="106"/>
      <c r="HY831" s="106"/>
      <c r="HZ831" s="106"/>
      <c r="IA831" s="106"/>
      <c r="IB831" s="106"/>
      <c r="IC831" s="106"/>
      <c r="ID831" s="106"/>
      <c r="IE831" s="106"/>
      <c r="IF831" s="106"/>
      <c r="IG831" s="106"/>
      <c r="IH831" s="106"/>
      <c r="II831" s="106"/>
    </row>
    <row r="832" spans="1:243" s="20" customFormat="1">
      <c r="A832" s="97" t="s">
        <v>2223</v>
      </c>
      <c r="B832" s="117" t="s">
        <v>133</v>
      </c>
      <c r="C832" s="136" t="s">
        <v>29</v>
      </c>
      <c r="D832" s="60"/>
      <c r="E832" s="60"/>
      <c r="F832" s="60">
        <v>-11.88</v>
      </c>
      <c r="G832" s="60">
        <v>0</v>
      </c>
      <c r="H832" s="60">
        <v>0</v>
      </c>
      <c r="I832" s="60"/>
      <c r="J832" s="60"/>
      <c r="K832" s="60"/>
      <c r="L832" s="60"/>
      <c r="M832" s="60"/>
      <c r="N832" s="60"/>
      <c r="O832" s="60"/>
      <c r="P832" s="58">
        <f t="shared" si="808"/>
        <v>-11.88</v>
      </c>
      <c r="HS832" s="106"/>
      <c r="HT832" s="106"/>
      <c r="HU832" s="106"/>
      <c r="HV832" s="106"/>
      <c r="HW832" s="106"/>
      <c r="HX832" s="106"/>
      <c r="HY832" s="106"/>
      <c r="HZ832" s="106"/>
      <c r="IA832" s="106"/>
      <c r="IB832" s="106"/>
      <c r="IC832" s="106"/>
      <c r="ID832" s="106"/>
      <c r="IE832" s="106"/>
      <c r="IF832" s="106"/>
      <c r="IG832" s="106"/>
      <c r="IH832" s="106"/>
      <c r="II832" s="106"/>
    </row>
    <row r="833" spans="1:243" s="20" customFormat="1">
      <c r="A833" s="97" t="s">
        <v>2224</v>
      </c>
      <c r="B833" s="117" t="s">
        <v>135</v>
      </c>
      <c r="C833" s="139" t="s">
        <v>29</v>
      </c>
      <c r="D833" s="60">
        <v>-4.79</v>
      </c>
      <c r="E833" s="60"/>
      <c r="F833" s="60"/>
      <c r="G833" s="60">
        <v>0</v>
      </c>
      <c r="H833" s="60">
        <v>0</v>
      </c>
      <c r="I833" s="60"/>
      <c r="J833" s="60"/>
      <c r="K833" s="60"/>
      <c r="L833" s="60"/>
      <c r="M833" s="60"/>
      <c r="N833" s="60"/>
      <c r="O833" s="60"/>
      <c r="P833" s="58">
        <f t="shared" si="808"/>
        <v>-4.79</v>
      </c>
      <c r="HS833" s="106"/>
      <c r="HT833" s="106"/>
      <c r="HU833" s="106"/>
      <c r="HV833" s="106"/>
      <c r="HW833" s="106"/>
      <c r="HX833" s="106"/>
      <c r="HY833" s="106"/>
      <c r="HZ833" s="106"/>
      <c r="IA833" s="106"/>
      <c r="IB833" s="106"/>
      <c r="IC833" s="106"/>
      <c r="ID833" s="106"/>
      <c r="IE833" s="106"/>
      <c r="IF833" s="106"/>
      <c r="IG833" s="106"/>
      <c r="IH833" s="106"/>
      <c r="II833" s="106"/>
    </row>
    <row r="834" spans="1:243" s="20" customFormat="1">
      <c r="A834" s="97" t="s">
        <v>2226</v>
      </c>
      <c r="B834" s="117" t="s">
        <v>142</v>
      </c>
      <c r="C834" s="136" t="s">
        <v>29</v>
      </c>
      <c r="D834" s="60"/>
      <c r="E834" s="60"/>
      <c r="F834" s="60">
        <v>-18.45</v>
      </c>
      <c r="G834" s="60">
        <v>0</v>
      </c>
      <c r="H834" s="60">
        <v>-27.46</v>
      </c>
      <c r="I834" s="60"/>
      <c r="J834" s="60">
        <v>-6.57</v>
      </c>
      <c r="K834" s="60"/>
      <c r="L834" s="60"/>
      <c r="M834" s="60"/>
      <c r="N834" s="60"/>
      <c r="O834" s="60"/>
      <c r="P834" s="58">
        <f t="shared" si="808"/>
        <v>-52.48</v>
      </c>
      <c r="HS834" s="106"/>
      <c r="HT834" s="106"/>
      <c r="HU834" s="106"/>
      <c r="HV834" s="106"/>
      <c r="HW834" s="106"/>
      <c r="HX834" s="106"/>
      <c r="HY834" s="106"/>
      <c r="HZ834" s="106"/>
      <c r="IA834" s="106"/>
      <c r="IB834" s="106"/>
      <c r="IC834" s="106"/>
      <c r="ID834" s="106"/>
      <c r="IE834" s="106"/>
      <c r="IF834" s="106"/>
      <c r="IG834" s="106"/>
      <c r="IH834" s="106"/>
      <c r="II834" s="106"/>
    </row>
    <row r="835" spans="1:243" s="20" customFormat="1">
      <c r="A835" s="97" t="s">
        <v>3574</v>
      </c>
      <c r="B835" s="117" t="s">
        <v>153</v>
      </c>
      <c r="C835" s="136" t="s">
        <v>29</v>
      </c>
      <c r="D835" s="60">
        <v>-7.37</v>
      </c>
      <c r="E835" s="60"/>
      <c r="F835" s="60">
        <v>-4.2</v>
      </c>
      <c r="G835" s="60">
        <v>-0.8</v>
      </c>
      <c r="H835" s="60">
        <v>0</v>
      </c>
      <c r="I835" s="60"/>
      <c r="J835" s="60">
        <v>-846.87</v>
      </c>
      <c r="K835" s="60"/>
      <c r="L835" s="60"/>
      <c r="M835" s="60"/>
      <c r="N835" s="60"/>
      <c r="O835" s="60"/>
      <c r="P835" s="58">
        <f t="shared" si="808"/>
        <v>-859.24</v>
      </c>
      <c r="HS835" s="106"/>
      <c r="HT835" s="106"/>
      <c r="HU835" s="106"/>
      <c r="HV835" s="106"/>
      <c r="HW835" s="106"/>
      <c r="HX835" s="106"/>
      <c r="HY835" s="106"/>
      <c r="HZ835" s="106"/>
      <c r="IA835" s="106"/>
      <c r="IB835" s="106"/>
      <c r="IC835" s="106"/>
      <c r="ID835" s="106"/>
      <c r="IE835" s="106"/>
      <c r="IF835" s="106"/>
      <c r="IG835" s="106"/>
      <c r="IH835" s="106"/>
      <c r="II835" s="106"/>
    </row>
    <row r="836" spans="1:243" s="20" customFormat="1">
      <c r="A836" s="97" t="s">
        <v>3582</v>
      </c>
      <c r="B836" s="117" t="s">
        <v>153</v>
      </c>
      <c r="C836" s="136" t="s">
        <v>29</v>
      </c>
      <c r="D836" s="60">
        <v>-123.46</v>
      </c>
      <c r="E836" s="60">
        <v>-122.44</v>
      </c>
      <c r="F836" s="60">
        <v>-164.92</v>
      </c>
      <c r="G836" s="60">
        <v>-1496.2</v>
      </c>
      <c r="H836" s="60">
        <v>-76.13</v>
      </c>
      <c r="I836" s="60">
        <v>-60.96</v>
      </c>
      <c r="J836" s="60">
        <v>-84.97</v>
      </c>
      <c r="K836" s="60"/>
      <c r="L836" s="60"/>
      <c r="M836" s="60"/>
      <c r="N836" s="60"/>
      <c r="O836" s="60"/>
      <c r="P836" s="58">
        <f t="shared" si="808"/>
        <v>-2129.08</v>
      </c>
      <c r="HS836" s="106"/>
      <c r="HT836" s="106"/>
      <c r="HU836" s="106"/>
      <c r="HV836" s="106"/>
      <c r="HW836" s="106"/>
      <c r="HX836" s="106"/>
      <c r="HY836" s="106"/>
      <c r="HZ836" s="106"/>
      <c r="IA836" s="106"/>
      <c r="IB836" s="106"/>
      <c r="IC836" s="106"/>
      <c r="ID836" s="106"/>
      <c r="IE836" s="106"/>
      <c r="IF836" s="106"/>
      <c r="IG836" s="106"/>
      <c r="IH836" s="106"/>
      <c r="II836" s="106"/>
    </row>
    <row r="837" spans="1:243" s="20" customFormat="1" ht="18">
      <c r="A837" s="97" t="s">
        <v>3583</v>
      </c>
      <c r="B837" s="117" t="s">
        <v>2149</v>
      </c>
      <c r="C837" s="136" t="s">
        <v>29</v>
      </c>
      <c r="D837" s="60"/>
      <c r="E837" s="60"/>
      <c r="F837" s="60">
        <v>-0.74</v>
      </c>
      <c r="G837" s="60">
        <v>-2.12</v>
      </c>
      <c r="H837" s="60">
        <v>0</v>
      </c>
      <c r="I837" s="60"/>
      <c r="J837" s="60"/>
      <c r="K837" s="60"/>
      <c r="L837" s="60"/>
      <c r="M837" s="60"/>
      <c r="N837" s="60"/>
      <c r="O837" s="60"/>
      <c r="P837" s="58">
        <f t="shared" si="808"/>
        <v>-2.8600000000000003</v>
      </c>
      <c r="HS837" s="106"/>
      <c r="HT837" s="106"/>
      <c r="HU837" s="106"/>
      <c r="HV837" s="106"/>
      <c r="HW837" s="106"/>
      <c r="HX837" s="106"/>
      <c r="HY837" s="106"/>
      <c r="HZ837" s="106"/>
      <c r="IA837" s="106"/>
      <c r="IB837" s="106"/>
      <c r="IC837" s="106"/>
      <c r="ID837" s="106"/>
      <c r="IE837" s="106"/>
      <c r="IF837" s="106"/>
      <c r="IG837" s="106"/>
      <c r="IH837" s="106"/>
      <c r="II837" s="106"/>
    </row>
    <row r="838" spans="1:243" s="20" customFormat="1">
      <c r="A838" s="97" t="s">
        <v>3588</v>
      </c>
      <c r="B838" s="117" t="s">
        <v>2156</v>
      </c>
      <c r="C838" s="136" t="s">
        <v>29</v>
      </c>
      <c r="D838" s="60">
        <v>-2.2000000000000002</v>
      </c>
      <c r="E838" s="60"/>
      <c r="F838" s="60"/>
      <c r="G838" s="60">
        <v>0</v>
      </c>
      <c r="H838" s="60">
        <v>0</v>
      </c>
      <c r="I838" s="60"/>
      <c r="J838" s="60"/>
      <c r="K838" s="60"/>
      <c r="L838" s="60"/>
      <c r="M838" s="60"/>
      <c r="N838" s="60"/>
      <c r="O838" s="60"/>
      <c r="P838" s="58">
        <f t="shared" si="808"/>
        <v>-2.2000000000000002</v>
      </c>
      <c r="HS838" s="106"/>
      <c r="HT838" s="106"/>
      <c r="HU838" s="106"/>
      <c r="HV838" s="106"/>
      <c r="HW838" s="106"/>
      <c r="HX838" s="106"/>
      <c r="HY838" s="106"/>
      <c r="HZ838" s="106"/>
      <c r="IA838" s="106"/>
      <c r="IB838" s="106"/>
      <c r="IC838" s="106"/>
      <c r="ID838" s="106"/>
      <c r="IE838" s="106"/>
      <c r="IF838" s="106"/>
      <c r="IG838" s="106"/>
      <c r="IH838" s="106"/>
      <c r="II838" s="106"/>
    </row>
    <row r="839" spans="1:243" s="20" customFormat="1">
      <c r="A839" s="97" t="s">
        <v>3589</v>
      </c>
      <c r="B839" s="117" t="s">
        <v>153</v>
      </c>
      <c r="C839" s="136" t="s">
        <v>29</v>
      </c>
      <c r="D839" s="60">
        <v>-5.38</v>
      </c>
      <c r="E839" s="60">
        <v>-1442.67</v>
      </c>
      <c r="F839" s="60">
        <v>-1518.69</v>
      </c>
      <c r="G839" s="60">
        <v>-94.57</v>
      </c>
      <c r="H839" s="60">
        <v>-8.59</v>
      </c>
      <c r="I839" s="60">
        <v>-655.87</v>
      </c>
      <c r="J839" s="60">
        <v>-2439.35</v>
      </c>
      <c r="K839" s="60"/>
      <c r="L839" s="60"/>
      <c r="M839" s="60"/>
      <c r="N839" s="60"/>
      <c r="O839" s="60"/>
      <c r="P839" s="58">
        <f t="shared" si="808"/>
        <v>-6165.1200000000008</v>
      </c>
      <c r="HS839" s="106"/>
      <c r="HT839" s="106"/>
      <c r="HU839" s="106"/>
      <c r="HV839" s="106"/>
      <c r="HW839" s="106"/>
      <c r="HX839" s="106"/>
      <c r="HY839" s="106"/>
      <c r="HZ839" s="106"/>
      <c r="IA839" s="106"/>
      <c r="IB839" s="106"/>
      <c r="IC839" s="106"/>
      <c r="ID839" s="106"/>
      <c r="IE839" s="106"/>
      <c r="IF839" s="106"/>
      <c r="IG839" s="106"/>
      <c r="IH839" s="106"/>
      <c r="II839" s="106"/>
    </row>
    <row r="840" spans="1:243" s="20" customFormat="1">
      <c r="A840" s="97" t="s">
        <v>3595</v>
      </c>
      <c r="B840" s="117" t="s">
        <v>151</v>
      </c>
      <c r="C840" s="136" t="s">
        <v>29</v>
      </c>
      <c r="D840" s="60">
        <v>-1221.49</v>
      </c>
      <c r="E840" s="60">
        <v>-2795.61</v>
      </c>
      <c r="F840" s="60">
        <v>-953.73</v>
      </c>
      <c r="G840" s="60">
        <v>-79.239999999999995</v>
      </c>
      <c r="H840" s="60">
        <v>-432.23</v>
      </c>
      <c r="I840" s="60">
        <v>-155.74</v>
      </c>
      <c r="J840" s="60">
        <v>-452.87</v>
      </c>
      <c r="K840" s="60"/>
      <c r="L840" s="60"/>
      <c r="M840" s="60"/>
      <c r="N840" s="60"/>
      <c r="O840" s="60"/>
      <c r="P840" s="58">
        <f t="shared" si="808"/>
        <v>-6090.9099999999989</v>
      </c>
      <c r="HS840" s="106"/>
      <c r="HT840" s="106"/>
      <c r="HU840" s="106"/>
      <c r="HV840" s="106"/>
      <c r="HW840" s="106"/>
      <c r="HX840" s="106"/>
      <c r="HY840" s="106"/>
      <c r="HZ840" s="106"/>
      <c r="IA840" s="106"/>
      <c r="IB840" s="106"/>
      <c r="IC840" s="106"/>
      <c r="ID840" s="106"/>
      <c r="IE840" s="106"/>
      <c r="IF840" s="106"/>
      <c r="IG840" s="106"/>
      <c r="IH840" s="106"/>
      <c r="II840" s="106"/>
    </row>
    <row r="841" spans="1:243" s="20" customFormat="1">
      <c r="A841" s="97" t="s">
        <v>3596</v>
      </c>
      <c r="B841" s="117" t="s">
        <v>153</v>
      </c>
      <c r="C841" s="136" t="s">
        <v>29</v>
      </c>
      <c r="D841" s="60">
        <v>-11325.75</v>
      </c>
      <c r="E841" s="60">
        <v>-8916.66</v>
      </c>
      <c r="F841" s="60">
        <v>-7259.72</v>
      </c>
      <c r="G841" s="60">
        <v>-1816.27</v>
      </c>
      <c r="H841" s="60">
        <v>-4363.0600000000004</v>
      </c>
      <c r="I841" s="60">
        <v>-4626.74</v>
      </c>
      <c r="J841" s="60">
        <v>-6069.66</v>
      </c>
      <c r="K841" s="60"/>
      <c r="L841" s="60"/>
      <c r="M841" s="60"/>
      <c r="N841" s="60"/>
      <c r="O841" s="60"/>
      <c r="P841" s="58">
        <f t="shared" si="808"/>
        <v>-44377.86</v>
      </c>
      <c r="HS841" s="106"/>
      <c r="HT841" s="106"/>
      <c r="HU841" s="106"/>
      <c r="HV841" s="106"/>
      <c r="HW841" s="106"/>
      <c r="HX841" s="106"/>
      <c r="HY841" s="106"/>
      <c r="HZ841" s="106"/>
      <c r="IA841" s="106"/>
      <c r="IB841" s="106"/>
      <c r="IC841" s="106"/>
      <c r="ID841" s="106"/>
      <c r="IE841" s="106"/>
      <c r="IF841" s="106"/>
      <c r="IG841" s="106"/>
      <c r="IH841" s="106"/>
      <c r="II841" s="106"/>
    </row>
    <row r="842" spans="1:243" s="20" customFormat="1" ht="18">
      <c r="A842" s="97" t="s">
        <v>3597</v>
      </c>
      <c r="B842" s="117" t="s">
        <v>2149</v>
      </c>
      <c r="C842" s="136" t="s">
        <v>29</v>
      </c>
      <c r="D842" s="60"/>
      <c r="E842" s="60"/>
      <c r="F842" s="60">
        <v>-14.92</v>
      </c>
      <c r="G842" s="60">
        <v>0</v>
      </c>
      <c r="H842" s="60">
        <v>0</v>
      </c>
      <c r="I842" s="60"/>
      <c r="J842" s="60"/>
      <c r="K842" s="60"/>
      <c r="L842" s="60"/>
      <c r="M842" s="60"/>
      <c r="N842" s="60"/>
      <c r="O842" s="60"/>
      <c r="P842" s="58">
        <f t="shared" si="808"/>
        <v>-14.92</v>
      </c>
      <c r="HS842" s="106"/>
      <c r="HT842" s="106"/>
      <c r="HU842" s="106"/>
      <c r="HV842" s="106"/>
      <c r="HW842" s="106"/>
      <c r="HX842" s="106"/>
      <c r="HY842" s="106"/>
      <c r="HZ842" s="106"/>
      <c r="IA842" s="106"/>
      <c r="IB842" s="106"/>
      <c r="IC842" s="106"/>
      <c r="ID842" s="106"/>
      <c r="IE842" s="106"/>
      <c r="IF842" s="106"/>
      <c r="IG842" s="106"/>
      <c r="IH842" s="106"/>
      <c r="II842" s="106"/>
    </row>
    <row r="843" spans="1:243" s="20" customFormat="1" ht="18">
      <c r="A843" s="97" t="s">
        <v>2277</v>
      </c>
      <c r="B843" s="117" t="s">
        <v>2278</v>
      </c>
      <c r="C843" s="136" t="s">
        <v>224</v>
      </c>
      <c r="D843" s="60">
        <v>-0.79</v>
      </c>
      <c r="E843" s="60">
        <v>-2.13</v>
      </c>
      <c r="F843" s="60">
        <v>-5.87</v>
      </c>
      <c r="G843" s="60">
        <v>-6.38</v>
      </c>
      <c r="H843" s="60">
        <v>-5.38</v>
      </c>
      <c r="I843" s="60">
        <v>-1.35</v>
      </c>
      <c r="J843" s="60">
        <v>-7.34</v>
      </c>
      <c r="K843" s="60"/>
      <c r="L843" s="60"/>
      <c r="M843" s="60"/>
      <c r="N843" s="60"/>
      <c r="O843" s="60"/>
      <c r="P843" s="58">
        <f t="shared" si="808"/>
        <v>-29.24</v>
      </c>
      <c r="HS843" s="106"/>
      <c r="HT843" s="106"/>
      <c r="HU843" s="106"/>
      <c r="HV843" s="106"/>
      <c r="HW843" s="106"/>
      <c r="HX843" s="106"/>
      <c r="HY843" s="106"/>
      <c r="HZ843" s="106"/>
      <c r="IA843" s="106"/>
      <c r="IB843" s="106"/>
      <c r="IC843" s="106"/>
      <c r="ID843" s="106"/>
      <c r="IE843" s="106"/>
      <c r="IF843" s="106"/>
      <c r="IG843" s="106"/>
      <c r="IH843" s="106"/>
      <c r="II843" s="106"/>
    </row>
    <row r="844" spans="1:243" s="20" customFormat="1" ht="18">
      <c r="A844" s="97" t="s">
        <v>2279</v>
      </c>
      <c r="B844" s="117" t="s">
        <v>2280</v>
      </c>
      <c r="C844" s="136" t="s">
        <v>224</v>
      </c>
      <c r="D844" s="60">
        <v>-1.71</v>
      </c>
      <c r="E844" s="60">
        <v>0</v>
      </c>
      <c r="F844" s="60">
        <v>-83.56</v>
      </c>
      <c r="G844" s="60">
        <v>0</v>
      </c>
      <c r="H844" s="60">
        <v>0</v>
      </c>
      <c r="I844" s="60"/>
      <c r="J844" s="60">
        <v>-21.69</v>
      </c>
      <c r="K844" s="60"/>
      <c r="L844" s="60"/>
      <c r="M844" s="60"/>
      <c r="N844" s="60"/>
      <c r="O844" s="60"/>
      <c r="P844" s="58">
        <f t="shared" si="808"/>
        <v>-106.96</v>
      </c>
      <c r="HS844" s="106"/>
      <c r="HT844" s="106"/>
      <c r="HU844" s="106"/>
      <c r="HV844" s="106"/>
      <c r="HW844" s="106"/>
      <c r="HX844" s="106"/>
      <c r="HY844" s="106"/>
      <c r="HZ844" s="106"/>
      <c r="IA844" s="106"/>
      <c r="IB844" s="106"/>
      <c r="IC844" s="106"/>
      <c r="ID844" s="106"/>
      <c r="IE844" s="106"/>
      <c r="IF844" s="106"/>
      <c r="IG844" s="106"/>
      <c r="IH844" s="106"/>
      <c r="II844" s="106"/>
    </row>
    <row r="845" spans="1:243" s="20" customFormat="1" ht="18">
      <c r="A845" s="97" t="s">
        <v>2281</v>
      </c>
      <c r="B845" s="117" t="s">
        <v>2282</v>
      </c>
      <c r="C845" s="136" t="s">
        <v>224</v>
      </c>
      <c r="D845" s="60">
        <v>-590.38</v>
      </c>
      <c r="E845" s="60">
        <v>-888.79</v>
      </c>
      <c r="F845" s="60">
        <v>-375.22</v>
      </c>
      <c r="G845" s="60">
        <v>-51.34</v>
      </c>
      <c r="H845" s="60">
        <v>-360.73</v>
      </c>
      <c r="I845" s="60">
        <v>-393.08</v>
      </c>
      <c r="J845" s="60">
        <v>-655.89</v>
      </c>
      <c r="K845" s="60"/>
      <c r="L845" s="60"/>
      <c r="M845" s="60"/>
      <c r="N845" s="60"/>
      <c r="O845" s="60"/>
      <c r="P845" s="58">
        <f t="shared" si="808"/>
        <v>-3315.43</v>
      </c>
      <c r="HS845" s="106"/>
      <c r="HT845" s="106"/>
      <c r="HU845" s="106"/>
      <c r="HV845" s="106"/>
      <c r="HW845" s="106"/>
      <c r="HX845" s="106"/>
      <c r="HY845" s="106"/>
      <c r="HZ845" s="106"/>
      <c r="IA845" s="106"/>
      <c r="IB845" s="106"/>
      <c r="IC845" s="106"/>
      <c r="ID845" s="106"/>
      <c r="IE845" s="106"/>
      <c r="IF845" s="106"/>
      <c r="IG845" s="106"/>
      <c r="IH845" s="106"/>
      <c r="II845" s="106"/>
    </row>
    <row r="846" spans="1:243" s="20" customFormat="1">
      <c r="A846" s="97" t="s">
        <v>3627</v>
      </c>
      <c r="B846" s="117" t="s">
        <v>3628</v>
      </c>
      <c r="C846" s="139" t="s">
        <v>545</v>
      </c>
      <c r="D846" s="60">
        <v>-16.93</v>
      </c>
      <c r="E846" s="60">
        <v>0</v>
      </c>
      <c r="F846" s="60"/>
      <c r="G846" s="60">
        <v>0</v>
      </c>
      <c r="H846" s="60">
        <v>0</v>
      </c>
      <c r="I846" s="60"/>
      <c r="J846" s="60"/>
      <c r="K846" s="60"/>
      <c r="L846" s="60"/>
      <c r="M846" s="60"/>
      <c r="N846" s="60"/>
      <c r="O846" s="60"/>
      <c r="P846" s="58">
        <f t="shared" si="808"/>
        <v>-16.93</v>
      </c>
      <c r="HS846" s="106"/>
      <c r="HT846" s="106"/>
      <c r="HU846" s="106"/>
      <c r="HV846" s="106"/>
      <c r="HW846" s="106"/>
      <c r="HX846" s="106"/>
      <c r="HY846" s="106"/>
      <c r="HZ846" s="106"/>
      <c r="IA846" s="106"/>
      <c r="IB846" s="106"/>
      <c r="IC846" s="106"/>
      <c r="ID846" s="106"/>
      <c r="IE846" s="106"/>
      <c r="IF846" s="106"/>
      <c r="IG846" s="106"/>
      <c r="IH846" s="106"/>
      <c r="II846" s="106"/>
    </row>
    <row r="847" spans="1:243" s="20" customFormat="1">
      <c r="A847" s="97" t="s">
        <v>2881</v>
      </c>
      <c r="B847" s="117" t="s">
        <v>2882</v>
      </c>
      <c r="C847" s="136" t="s">
        <v>123</v>
      </c>
      <c r="D847" s="60">
        <v>-5.37</v>
      </c>
      <c r="E847" s="60"/>
      <c r="F847" s="60"/>
      <c r="G847" s="60">
        <v>0</v>
      </c>
      <c r="H847" s="60">
        <v>0</v>
      </c>
      <c r="I847" s="60"/>
      <c r="J847" s="60"/>
      <c r="K847" s="60"/>
      <c r="L847" s="60"/>
      <c r="M847" s="60"/>
      <c r="N847" s="60"/>
      <c r="O847" s="60"/>
      <c r="P847" s="58">
        <f t="shared" si="808"/>
        <v>-5.37</v>
      </c>
      <c r="HS847" s="106"/>
      <c r="HT847" s="106"/>
      <c r="HU847" s="106"/>
      <c r="HV847" s="106"/>
      <c r="HW847" s="106"/>
      <c r="HX847" s="106"/>
      <c r="HY847" s="106"/>
      <c r="HZ847" s="106"/>
      <c r="IA847" s="106"/>
      <c r="IB847" s="106"/>
      <c r="IC847" s="106"/>
      <c r="ID847" s="106"/>
      <c r="IE847" s="106"/>
      <c r="IF847" s="106"/>
      <c r="IG847" s="106"/>
      <c r="IH847" s="106"/>
      <c r="II847" s="106"/>
    </row>
    <row r="848" spans="1:243" s="20" customFormat="1">
      <c r="A848" s="97" t="s">
        <v>2890</v>
      </c>
      <c r="B848" s="117" t="s">
        <v>1215</v>
      </c>
      <c r="C848" s="136" t="s">
        <v>29</v>
      </c>
      <c r="D848" s="60"/>
      <c r="E848" s="60">
        <v>-1.99</v>
      </c>
      <c r="F848" s="60"/>
      <c r="G848" s="60">
        <v>0</v>
      </c>
      <c r="H848" s="60">
        <v>0</v>
      </c>
      <c r="I848" s="60"/>
      <c r="J848" s="60"/>
      <c r="K848" s="60"/>
      <c r="L848" s="60"/>
      <c r="M848" s="60"/>
      <c r="N848" s="60"/>
      <c r="O848" s="60"/>
      <c r="P848" s="58">
        <f t="shared" si="808"/>
        <v>-1.99</v>
      </c>
      <c r="HS848" s="106"/>
      <c r="HT848" s="106"/>
      <c r="HU848" s="106"/>
      <c r="HV848" s="106"/>
      <c r="HW848" s="106"/>
      <c r="HX848" s="106"/>
      <c r="HY848" s="106"/>
      <c r="HZ848" s="106"/>
      <c r="IA848" s="106"/>
      <c r="IB848" s="106"/>
      <c r="IC848" s="106"/>
      <c r="ID848" s="106"/>
      <c r="IE848" s="106"/>
      <c r="IF848" s="106"/>
      <c r="IG848" s="106"/>
      <c r="IH848" s="106"/>
      <c r="II848" s="106"/>
    </row>
    <row r="849" spans="1:243" s="20" customFormat="1">
      <c r="A849" s="97" t="s">
        <v>2902</v>
      </c>
      <c r="B849" s="117" t="s">
        <v>1215</v>
      </c>
      <c r="C849" s="136" t="s">
        <v>29</v>
      </c>
      <c r="D849" s="60"/>
      <c r="E849" s="60"/>
      <c r="F849" s="60">
        <v>-118.7</v>
      </c>
      <c r="G849" s="60">
        <v>0</v>
      </c>
      <c r="H849" s="60">
        <v>0</v>
      </c>
      <c r="I849" s="60"/>
      <c r="J849" s="60"/>
      <c r="K849" s="60"/>
      <c r="L849" s="60"/>
      <c r="M849" s="60"/>
      <c r="N849" s="60"/>
      <c r="O849" s="60"/>
      <c r="P849" s="58">
        <f t="shared" si="808"/>
        <v>-118.7</v>
      </c>
      <c r="HS849" s="106"/>
      <c r="HT849" s="106"/>
      <c r="HU849" s="106"/>
      <c r="HV849" s="106"/>
      <c r="HW849" s="106"/>
      <c r="HX849" s="106"/>
      <c r="HY849" s="106"/>
      <c r="HZ849" s="106"/>
      <c r="IA849" s="106"/>
      <c r="IB849" s="106"/>
      <c r="IC849" s="106"/>
      <c r="ID849" s="106"/>
      <c r="IE849" s="106"/>
      <c r="IF849" s="106"/>
      <c r="IG849" s="106"/>
      <c r="IH849" s="106"/>
      <c r="II849" s="106"/>
    </row>
    <row r="850" spans="1:243" s="20" customFormat="1">
      <c r="A850" s="97" t="s">
        <v>2903</v>
      </c>
      <c r="B850" s="117" t="s">
        <v>1219</v>
      </c>
      <c r="C850" s="136" t="s">
        <v>29</v>
      </c>
      <c r="D850" s="60"/>
      <c r="E850" s="60"/>
      <c r="F850" s="60">
        <v>-15.63</v>
      </c>
      <c r="G850" s="60">
        <v>0</v>
      </c>
      <c r="H850" s="60">
        <v>0</v>
      </c>
      <c r="I850" s="60"/>
      <c r="J850" s="60"/>
      <c r="K850" s="60"/>
      <c r="L850" s="60"/>
      <c r="M850" s="60"/>
      <c r="N850" s="60"/>
      <c r="O850" s="60"/>
      <c r="P850" s="58">
        <f t="shared" si="808"/>
        <v>-15.63</v>
      </c>
      <c r="HS850" s="106"/>
      <c r="HT850" s="106"/>
      <c r="HU850" s="106"/>
      <c r="HV850" s="106"/>
      <c r="HW850" s="106"/>
      <c r="HX850" s="106"/>
      <c r="HY850" s="106"/>
      <c r="HZ850" s="106"/>
      <c r="IA850" s="106"/>
      <c r="IB850" s="106"/>
      <c r="IC850" s="106"/>
      <c r="ID850" s="106"/>
      <c r="IE850" s="106"/>
      <c r="IF850" s="106"/>
      <c r="IG850" s="106"/>
      <c r="IH850" s="106"/>
      <c r="II850" s="106"/>
    </row>
    <row r="851" spans="1:243" s="20" customFormat="1" ht="10.5" customHeight="1">
      <c r="A851" s="97" t="s">
        <v>2908</v>
      </c>
      <c r="B851" s="117" t="s">
        <v>3381</v>
      </c>
      <c r="C851" s="136" t="s">
        <v>123</v>
      </c>
      <c r="D851" s="60">
        <v>-233.6</v>
      </c>
      <c r="E851" s="60">
        <v>-300.95999999999998</v>
      </c>
      <c r="F851" s="60">
        <v>-435.8</v>
      </c>
      <c r="G851" s="60">
        <v>0</v>
      </c>
      <c r="H851" s="60">
        <v>-63.98</v>
      </c>
      <c r="I851" s="60"/>
      <c r="J851" s="60">
        <v>-29</v>
      </c>
      <c r="K851" s="60"/>
      <c r="L851" s="60"/>
      <c r="M851" s="60"/>
      <c r="N851" s="60"/>
      <c r="O851" s="60"/>
      <c r="P851" s="58">
        <f t="shared" si="808"/>
        <v>-1063.3399999999999</v>
      </c>
      <c r="HS851" s="106"/>
      <c r="HT851" s="106"/>
      <c r="HU851" s="106"/>
      <c r="HV851" s="106"/>
      <c r="HW851" s="106"/>
      <c r="HX851" s="106"/>
      <c r="HY851" s="106"/>
      <c r="HZ851" s="106"/>
      <c r="IA851" s="106"/>
      <c r="IB851" s="106"/>
      <c r="IC851" s="106"/>
      <c r="ID851" s="106"/>
      <c r="IE851" s="106"/>
      <c r="IF851" s="106"/>
      <c r="IG851" s="106"/>
      <c r="IH851" s="106"/>
      <c r="II851" s="106"/>
    </row>
    <row r="852" spans="1:243" s="20" customFormat="1">
      <c r="A852" s="97" t="s">
        <v>2914</v>
      </c>
      <c r="B852" s="117" t="s">
        <v>2915</v>
      </c>
      <c r="C852" s="136" t="s">
        <v>29</v>
      </c>
      <c r="D852" s="60"/>
      <c r="E852" s="60"/>
      <c r="F852" s="60"/>
      <c r="G852" s="60">
        <v>0</v>
      </c>
      <c r="H852" s="60">
        <v>0</v>
      </c>
      <c r="I852" s="60">
        <v>-16.350000000000001</v>
      </c>
      <c r="J852" s="60"/>
      <c r="K852" s="60"/>
      <c r="L852" s="60"/>
      <c r="M852" s="60"/>
      <c r="N852" s="60"/>
      <c r="O852" s="60"/>
      <c r="P852" s="58">
        <f t="shared" si="808"/>
        <v>-16.350000000000001</v>
      </c>
      <c r="HS852" s="106"/>
      <c r="HT852" s="106"/>
      <c r="HU852" s="106"/>
      <c r="HV852" s="106"/>
      <c r="HW852" s="106"/>
      <c r="HX852" s="106"/>
      <c r="HY852" s="106"/>
      <c r="HZ852" s="106"/>
      <c r="IA852" s="106"/>
      <c r="IB852" s="106"/>
      <c r="IC852" s="106"/>
      <c r="ID852" s="106"/>
      <c r="IE852" s="106"/>
      <c r="IF852" s="106"/>
      <c r="IG852" s="106"/>
      <c r="IH852" s="106"/>
      <c r="II852" s="106"/>
    </row>
    <row r="853" spans="1:243" s="20" customFormat="1">
      <c r="A853" s="97" t="s">
        <v>2916</v>
      </c>
      <c r="B853" s="117" t="s">
        <v>2917</v>
      </c>
      <c r="C853" s="136" t="s">
        <v>29</v>
      </c>
      <c r="D853" s="60">
        <v>-265.38</v>
      </c>
      <c r="E853" s="60">
        <v>-124.41</v>
      </c>
      <c r="F853" s="60">
        <v>-29.15</v>
      </c>
      <c r="G853" s="60">
        <v>0</v>
      </c>
      <c r="H853" s="60">
        <v>0</v>
      </c>
      <c r="I853" s="60"/>
      <c r="J853" s="60"/>
      <c r="K853" s="60"/>
      <c r="L853" s="60"/>
      <c r="M853" s="60"/>
      <c r="N853" s="60"/>
      <c r="O853" s="60"/>
      <c r="P853" s="58">
        <f t="shared" si="808"/>
        <v>-418.93999999999994</v>
      </c>
      <c r="HS853" s="106"/>
      <c r="HT853" s="106"/>
      <c r="HU853" s="106"/>
      <c r="HV853" s="106"/>
      <c r="HW853" s="106"/>
      <c r="HX853" s="106"/>
      <c r="HY853" s="106"/>
      <c r="HZ853" s="106"/>
      <c r="IA853" s="106"/>
      <c r="IB853" s="106"/>
      <c r="IC853" s="106"/>
      <c r="ID853" s="106"/>
      <c r="IE853" s="106"/>
      <c r="IF853" s="106"/>
      <c r="IG853" s="106"/>
      <c r="IH853" s="106"/>
      <c r="II853" s="106"/>
    </row>
    <row r="854" spans="1:243" s="20" customFormat="1">
      <c r="A854" s="97" t="s">
        <v>2918</v>
      </c>
      <c r="B854" s="117" t="s">
        <v>1213</v>
      </c>
      <c r="C854" s="136" t="s">
        <v>29</v>
      </c>
      <c r="D854" s="60">
        <v>-83.8</v>
      </c>
      <c r="E854" s="60">
        <v>-44.78</v>
      </c>
      <c r="F854" s="60">
        <v>-49.35</v>
      </c>
      <c r="G854" s="60">
        <v>0</v>
      </c>
      <c r="H854" s="60">
        <v>0</v>
      </c>
      <c r="I854" s="60"/>
      <c r="J854" s="60"/>
      <c r="K854" s="60"/>
      <c r="L854" s="60"/>
      <c r="M854" s="60"/>
      <c r="N854" s="60"/>
      <c r="O854" s="60"/>
      <c r="P854" s="58">
        <f t="shared" si="808"/>
        <v>-177.92999999999998</v>
      </c>
      <c r="HS854" s="106"/>
      <c r="HT854" s="106"/>
      <c r="HU854" s="106"/>
      <c r="HV854" s="106"/>
      <c r="HW854" s="106"/>
      <c r="HX854" s="106"/>
      <c r="HY854" s="106"/>
      <c r="HZ854" s="106"/>
      <c r="IA854" s="106"/>
      <c r="IB854" s="106"/>
      <c r="IC854" s="106"/>
      <c r="ID854" s="106"/>
      <c r="IE854" s="106"/>
      <c r="IF854" s="106"/>
      <c r="IG854" s="106"/>
      <c r="IH854" s="106"/>
      <c r="II854" s="106"/>
    </row>
    <row r="855" spans="1:243" s="20" customFormat="1">
      <c r="A855" s="97" t="s">
        <v>2919</v>
      </c>
      <c r="B855" s="117" t="s">
        <v>1215</v>
      </c>
      <c r="C855" s="136" t="s">
        <v>29</v>
      </c>
      <c r="D855" s="60">
        <v>-159.29</v>
      </c>
      <c r="E855" s="60">
        <v>-954.48</v>
      </c>
      <c r="F855" s="60">
        <v>-68.959999999999994</v>
      </c>
      <c r="G855" s="60">
        <v>0</v>
      </c>
      <c r="H855" s="60">
        <v>-76.03</v>
      </c>
      <c r="I855" s="60"/>
      <c r="J855" s="60">
        <v>-169.48</v>
      </c>
      <c r="K855" s="60"/>
      <c r="L855" s="60"/>
      <c r="M855" s="60"/>
      <c r="N855" s="60"/>
      <c r="O855" s="60"/>
      <c r="P855" s="58">
        <f t="shared" ref="P855:P879" si="810">SUM(D855:O855)</f>
        <v>-1428.24</v>
      </c>
      <c r="HS855" s="106"/>
      <c r="HT855" s="106"/>
      <c r="HU855" s="106"/>
      <c r="HV855" s="106"/>
      <c r="HW855" s="106"/>
      <c r="HX855" s="106"/>
      <c r="HY855" s="106"/>
      <c r="HZ855" s="106"/>
      <c r="IA855" s="106"/>
      <c r="IB855" s="106"/>
      <c r="IC855" s="106"/>
      <c r="ID855" s="106"/>
      <c r="IE855" s="106"/>
      <c r="IF855" s="106"/>
      <c r="IG855" s="106"/>
      <c r="IH855" s="106"/>
      <c r="II855" s="106"/>
    </row>
    <row r="856" spans="1:243" s="20" customFormat="1">
      <c r="A856" s="97" t="s">
        <v>2920</v>
      </c>
      <c r="B856" s="117" t="s">
        <v>1219</v>
      </c>
      <c r="C856" s="136" t="s">
        <v>29</v>
      </c>
      <c r="D856" s="60">
        <v>-427.58</v>
      </c>
      <c r="E856" s="60">
        <v>-390.28</v>
      </c>
      <c r="F856" s="60">
        <v>-234.99</v>
      </c>
      <c r="G856" s="60">
        <v>0</v>
      </c>
      <c r="H856" s="60">
        <v>0</v>
      </c>
      <c r="I856" s="60"/>
      <c r="J856" s="60">
        <v>-99.68</v>
      </c>
      <c r="K856" s="60"/>
      <c r="L856" s="60"/>
      <c r="M856" s="60"/>
      <c r="N856" s="60"/>
      <c r="O856" s="60"/>
      <c r="P856" s="58">
        <f t="shared" si="810"/>
        <v>-1152.53</v>
      </c>
      <c r="HS856" s="106"/>
      <c r="HT856" s="106"/>
      <c r="HU856" s="106"/>
      <c r="HV856" s="106"/>
      <c r="HW856" s="106"/>
      <c r="HX856" s="106"/>
      <c r="HY856" s="106"/>
      <c r="HZ856" s="106"/>
      <c r="IA856" s="106"/>
      <c r="IB856" s="106"/>
      <c r="IC856" s="106"/>
      <c r="ID856" s="106"/>
      <c r="IE856" s="106"/>
      <c r="IF856" s="106"/>
      <c r="IG856" s="106"/>
      <c r="IH856" s="106"/>
      <c r="II856" s="106"/>
    </row>
    <row r="857" spans="1:243" s="20" customFormat="1">
      <c r="A857" s="97" t="s">
        <v>2921</v>
      </c>
      <c r="B857" s="117" t="s">
        <v>2905</v>
      </c>
      <c r="C857" s="136" t="s">
        <v>29</v>
      </c>
      <c r="D857" s="60">
        <v>-190.44</v>
      </c>
      <c r="E857" s="60"/>
      <c r="F857" s="60">
        <v>-15.17</v>
      </c>
      <c r="G857" s="60">
        <v>-71.180000000000007</v>
      </c>
      <c r="H857" s="60">
        <v>0</v>
      </c>
      <c r="I857" s="60">
        <v>-207.05</v>
      </c>
      <c r="J857" s="60"/>
      <c r="K857" s="60"/>
      <c r="L857" s="60"/>
      <c r="M857" s="60"/>
      <c r="N857" s="60"/>
      <c r="O857" s="60"/>
      <c r="P857" s="58">
        <f t="shared" si="810"/>
        <v>-483.84</v>
      </c>
      <c r="HS857" s="106"/>
      <c r="HT857" s="106"/>
      <c r="HU857" s="106"/>
      <c r="HV857" s="106"/>
      <c r="HW857" s="106"/>
      <c r="HX857" s="106"/>
      <c r="HY857" s="106"/>
      <c r="HZ857" s="106"/>
      <c r="IA857" s="106"/>
      <c r="IB857" s="106"/>
      <c r="IC857" s="106"/>
      <c r="ID857" s="106"/>
      <c r="IE857" s="106"/>
      <c r="IF857" s="106"/>
      <c r="IG857" s="106"/>
      <c r="IH857" s="106"/>
      <c r="II857" s="106"/>
    </row>
    <row r="858" spans="1:243" s="20" customFormat="1">
      <c r="A858" s="97" t="s">
        <v>2926</v>
      </c>
      <c r="B858" s="117" t="s">
        <v>2927</v>
      </c>
      <c r="C858" s="136" t="s">
        <v>126</v>
      </c>
      <c r="D858" s="60">
        <v>-960</v>
      </c>
      <c r="E858" s="60"/>
      <c r="F858" s="60"/>
      <c r="G858" s="60">
        <v>0</v>
      </c>
      <c r="H858" s="60">
        <v>0</v>
      </c>
      <c r="I858" s="60"/>
      <c r="J858" s="60"/>
      <c r="K858" s="60"/>
      <c r="L858" s="60"/>
      <c r="M858" s="60"/>
      <c r="N858" s="60"/>
      <c r="O858" s="60"/>
      <c r="P858" s="58">
        <f t="shared" si="810"/>
        <v>-960</v>
      </c>
      <c r="HS858" s="106"/>
      <c r="HT858" s="106"/>
      <c r="HU858" s="106"/>
      <c r="HV858" s="106"/>
      <c r="HW858" s="106"/>
      <c r="HX858" s="106"/>
      <c r="HY858" s="106"/>
      <c r="HZ858" s="106"/>
      <c r="IA858" s="106"/>
      <c r="IB858" s="106"/>
      <c r="IC858" s="106"/>
      <c r="ID858" s="106"/>
      <c r="IE858" s="106"/>
      <c r="IF858" s="106"/>
      <c r="IG858" s="106"/>
      <c r="IH858" s="106"/>
      <c r="II858" s="106"/>
    </row>
    <row r="859" spans="1:243" s="20" customFormat="1" ht="12.75" customHeight="1">
      <c r="A859" s="97" t="s">
        <v>2932</v>
      </c>
      <c r="B859" s="117" t="s">
        <v>2933</v>
      </c>
      <c r="C859" s="136" t="s">
        <v>126</v>
      </c>
      <c r="D859" s="60">
        <v>-167.74</v>
      </c>
      <c r="E859" s="60">
        <v>-41.84</v>
      </c>
      <c r="F859" s="60"/>
      <c r="G859" s="60"/>
      <c r="H859" s="60">
        <v>-184.57</v>
      </c>
      <c r="I859" s="60"/>
      <c r="J859" s="60">
        <v>-436.57</v>
      </c>
      <c r="K859" s="60"/>
      <c r="L859" s="60"/>
      <c r="M859" s="60"/>
      <c r="N859" s="60"/>
      <c r="O859" s="60"/>
      <c r="P859" s="58">
        <f t="shared" si="810"/>
        <v>-830.72</v>
      </c>
      <c r="HS859" s="106"/>
      <c r="HT859" s="106"/>
      <c r="HU859" s="106"/>
      <c r="HV859" s="106"/>
      <c r="HW859" s="106"/>
      <c r="HX859" s="106"/>
      <c r="HY859" s="106"/>
      <c r="HZ859" s="106"/>
      <c r="IA859" s="106"/>
      <c r="IB859" s="106"/>
      <c r="IC859" s="106"/>
      <c r="ID859" s="106"/>
      <c r="IE859" s="106"/>
      <c r="IF859" s="106"/>
      <c r="IG859" s="106"/>
      <c r="IH859" s="106"/>
      <c r="II859" s="106"/>
    </row>
    <row r="860" spans="1:243" s="20" customFormat="1">
      <c r="A860" s="97" t="s">
        <v>3688</v>
      </c>
      <c r="B860" s="117" t="s">
        <v>2977</v>
      </c>
      <c r="C860" s="136" t="s">
        <v>29</v>
      </c>
      <c r="D860" s="60"/>
      <c r="E860" s="60">
        <v>-0.08</v>
      </c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58">
        <f t="shared" si="810"/>
        <v>-0.08</v>
      </c>
      <c r="HS860" s="106"/>
      <c r="HT860" s="106"/>
      <c r="HU860" s="106"/>
      <c r="HV860" s="106"/>
      <c r="HW860" s="106"/>
      <c r="HX860" s="106"/>
      <c r="HY860" s="106"/>
      <c r="HZ860" s="106"/>
      <c r="IA860" s="106"/>
      <c r="IB860" s="106"/>
      <c r="IC860" s="106"/>
      <c r="ID860" s="106"/>
      <c r="IE860" s="106"/>
      <c r="IF860" s="106"/>
      <c r="IG860" s="106"/>
      <c r="IH860" s="106"/>
      <c r="II860" s="106"/>
    </row>
    <row r="861" spans="1:243" s="214" customFormat="1" ht="11.25">
      <c r="A861" s="129"/>
      <c r="B861" s="158" t="s">
        <v>1527</v>
      </c>
      <c r="C861" s="131"/>
      <c r="D861" s="128">
        <f>SUM(D862:D878)</f>
        <v>-1192.53</v>
      </c>
      <c r="E861" s="128">
        <f>SUM(E862:E878)</f>
        <v>-808.91000000000008</v>
      </c>
      <c r="F861" s="128">
        <f>SUM(F862:F878)</f>
        <v>-198.63000000000002</v>
      </c>
      <c r="G861" s="128">
        <f>SUM(G862:G878)</f>
        <v>-231.08999999999997</v>
      </c>
      <c r="H861" s="128">
        <f>SUM(H862:H878)</f>
        <v>-312.5</v>
      </c>
      <c r="I861" s="128">
        <f>SUM(I862:I879)</f>
        <v>-98774</v>
      </c>
      <c r="J861" s="128">
        <f>SUM(J862:J879)</f>
        <v>-1497.27</v>
      </c>
      <c r="K861" s="128">
        <f t="shared" ref="K861:P861" si="811">SUM(K862:Q879)</f>
        <v>-103014.93</v>
      </c>
      <c r="L861" s="128">
        <f t="shared" si="811"/>
        <v>-103014.93</v>
      </c>
      <c r="M861" s="128">
        <f t="shared" si="811"/>
        <v>-103014.93</v>
      </c>
      <c r="N861" s="128">
        <f t="shared" si="811"/>
        <v>-103014.93</v>
      </c>
      <c r="O861" s="128">
        <f t="shared" si="811"/>
        <v>-103014.93</v>
      </c>
      <c r="P861" s="128">
        <f t="shared" si="811"/>
        <v>-103014.93</v>
      </c>
      <c r="HS861" s="215"/>
      <c r="HT861" s="215"/>
      <c r="HU861" s="215"/>
      <c r="HV861" s="215"/>
      <c r="HW861" s="215"/>
      <c r="HX861" s="215"/>
      <c r="HY861" s="215"/>
      <c r="HZ861" s="215"/>
      <c r="IA861" s="215"/>
      <c r="IB861" s="215"/>
      <c r="IC861" s="215"/>
      <c r="ID861" s="215"/>
      <c r="IE861" s="215"/>
      <c r="IF861" s="215"/>
      <c r="IG861" s="215"/>
      <c r="IH861" s="215"/>
      <c r="II861" s="215"/>
    </row>
    <row r="862" spans="1:243" s="20" customFormat="1">
      <c r="A862" s="97" t="s">
        <v>2057</v>
      </c>
      <c r="B862" s="117" t="s">
        <v>2058</v>
      </c>
      <c r="C862" s="136" t="s">
        <v>29</v>
      </c>
      <c r="D862" s="60">
        <v>-431.15</v>
      </c>
      <c r="E862" s="60">
        <v>-396.48</v>
      </c>
      <c r="F862" s="60">
        <v>-101.42</v>
      </c>
      <c r="G862" s="60">
        <v>-110.63</v>
      </c>
      <c r="H862" s="60">
        <v>-158.69999999999999</v>
      </c>
      <c r="I862" s="60">
        <v>-185.54</v>
      </c>
      <c r="J862" s="60">
        <v>-35.119999999999997</v>
      </c>
      <c r="K862" s="60"/>
      <c r="L862" s="60"/>
      <c r="M862" s="60"/>
      <c r="N862" s="60"/>
      <c r="O862" s="60"/>
      <c r="P862" s="58">
        <f t="shared" si="810"/>
        <v>-1419.0399999999997</v>
      </c>
      <c r="HS862" s="106"/>
      <c r="HT862" s="106"/>
      <c r="HU862" s="106"/>
      <c r="HV862" s="106"/>
      <c r="HW862" s="106"/>
      <c r="HX862" s="106"/>
      <c r="HY862" s="106"/>
      <c r="HZ862" s="106"/>
      <c r="IA862" s="106"/>
      <c r="IB862" s="106"/>
      <c r="IC862" s="106"/>
      <c r="ID862" s="106"/>
      <c r="IE862" s="106"/>
      <c r="IF862" s="106"/>
      <c r="IG862" s="106"/>
      <c r="IH862" s="106"/>
      <c r="II862" s="106"/>
    </row>
    <row r="863" spans="1:243" s="20" customFormat="1">
      <c r="A863" s="97" t="s">
        <v>2059</v>
      </c>
      <c r="B863" s="117" t="s">
        <v>3234</v>
      </c>
      <c r="C863" s="136" t="s">
        <v>32</v>
      </c>
      <c r="D863" s="60">
        <v>-179.64</v>
      </c>
      <c r="E863" s="60">
        <v>-165.21</v>
      </c>
      <c r="F863" s="60">
        <v>-42.26</v>
      </c>
      <c r="G863" s="60">
        <v>-46.12</v>
      </c>
      <c r="H863" s="60">
        <v>-66.13</v>
      </c>
      <c r="I863" s="60">
        <v>-77.31</v>
      </c>
      <c r="J863" s="60">
        <v>-14.64</v>
      </c>
      <c r="K863" s="60"/>
      <c r="L863" s="60"/>
      <c r="M863" s="60"/>
      <c r="N863" s="60"/>
      <c r="O863" s="60"/>
      <c r="P863" s="58">
        <f t="shared" si="810"/>
        <v>-591.31000000000006</v>
      </c>
      <c r="HS863" s="106"/>
      <c r="HT863" s="106"/>
      <c r="HU863" s="106"/>
      <c r="HV863" s="106"/>
      <c r="HW863" s="106"/>
      <c r="HX863" s="106"/>
      <c r="HY863" s="106"/>
      <c r="HZ863" s="106"/>
      <c r="IA863" s="106"/>
      <c r="IB863" s="106"/>
      <c r="IC863" s="106"/>
      <c r="ID863" s="106"/>
      <c r="IE863" s="106"/>
      <c r="IF863" s="106"/>
      <c r="IG863" s="106"/>
      <c r="IH863" s="106"/>
      <c r="II863" s="106"/>
    </row>
    <row r="864" spans="1:243" s="20" customFormat="1">
      <c r="A864" s="97" t="s">
        <v>2061</v>
      </c>
      <c r="B864" s="117" t="s">
        <v>3235</v>
      </c>
      <c r="C864" s="136" t="s">
        <v>35</v>
      </c>
      <c r="D864" s="60">
        <v>-107.66</v>
      </c>
      <c r="E864" s="60">
        <v>-99.12</v>
      </c>
      <c r="F864" s="60">
        <v>-25.36</v>
      </c>
      <c r="G864" s="60">
        <v>-27.64</v>
      </c>
      <c r="H864" s="60">
        <v>-39.67</v>
      </c>
      <c r="I864" s="60">
        <v>-46.38</v>
      </c>
      <c r="J864" s="60">
        <v>-8.7799999999999994</v>
      </c>
      <c r="K864" s="60"/>
      <c r="L864" s="60"/>
      <c r="M864" s="60"/>
      <c r="N864" s="60"/>
      <c r="O864" s="60"/>
      <c r="P864" s="58">
        <f t="shared" si="810"/>
        <v>-354.60999999999996</v>
      </c>
      <c r="HS864" s="106"/>
      <c r="HT864" s="106"/>
      <c r="HU864" s="106"/>
      <c r="HV864" s="106"/>
      <c r="HW864" s="106"/>
      <c r="HX864" s="106"/>
      <c r="HY864" s="106"/>
      <c r="HZ864" s="106"/>
      <c r="IA864" s="106"/>
      <c r="IB864" s="106"/>
      <c r="IC864" s="106"/>
      <c r="ID864" s="106"/>
      <c r="IE864" s="106"/>
      <c r="IF864" s="106"/>
      <c r="IG864" s="106"/>
      <c r="IH864" s="106"/>
      <c r="II864" s="106"/>
    </row>
    <row r="865" spans="1:243" s="20" customFormat="1">
      <c r="A865" s="97" t="s">
        <v>2065</v>
      </c>
      <c r="B865" s="117" t="s">
        <v>2066</v>
      </c>
      <c r="C865" s="136" t="s">
        <v>29</v>
      </c>
      <c r="D865" s="60">
        <v>-0.41</v>
      </c>
      <c r="E865" s="60">
        <v>0</v>
      </c>
      <c r="F865" s="60">
        <v>-0.59</v>
      </c>
      <c r="G865" s="60">
        <v>-1.38</v>
      </c>
      <c r="H865" s="60">
        <v>0</v>
      </c>
      <c r="I865" s="60">
        <v>-6.53</v>
      </c>
      <c r="J865" s="60"/>
      <c r="K865" s="60"/>
      <c r="L865" s="60"/>
      <c r="M865" s="60"/>
      <c r="N865" s="60"/>
      <c r="O865" s="60"/>
      <c r="P865" s="58">
        <f t="shared" si="810"/>
        <v>-8.91</v>
      </c>
      <c r="HS865" s="106"/>
      <c r="HT865" s="106"/>
      <c r="HU865" s="106"/>
      <c r="HV865" s="106"/>
      <c r="HW865" s="106"/>
      <c r="HX865" s="106"/>
      <c r="HY865" s="106"/>
      <c r="HZ865" s="106"/>
      <c r="IA865" s="106"/>
      <c r="IB865" s="106"/>
      <c r="IC865" s="106"/>
      <c r="ID865" s="106"/>
      <c r="IE865" s="106"/>
      <c r="IF865" s="106"/>
      <c r="IG865" s="106"/>
      <c r="IH865" s="106"/>
      <c r="II865" s="106"/>
    </row>
    <row r="866" spans="1:243" s="20" customFormat="1">
      <c r="A866" s="97" t="s">
        <v>2067</v>
      </c>
      <c r="B866" s="117" t="s">
        <v>3243</v>
      </c>
      <c r="C866" s="136" t="s">
        <v>32</v>
      </c>
      <c r="D866" s="60">
        <v>-0.18</v>
      </c>
      <c r="E866" s="60">
        <v>0</v>
      </c>
      <c r="F866" s="60">
        <v>-0.25</v>
      </c>
      <c r="G866" s="60">
        <v>-0.57999999999999996</v>
      </c>
      <c r="H866" s="60">
        <v>0</v>
      </c>
      <c r="I866" s="60">
        <v>-2.73</v>
      </c>
      <c r="J866" s="60"/>
      <c r="K866" s="60"/>
      <c r="L866" s="60"/>
      <c r="M866" s="60"/>
      <c r="N866" s="60"/>
      <c r="O866" s="60"/>
      <c r="P866" s="58">
        <f t="shared" si="810"/>
        <v>-3.74</v>
      </c>
      <c r="HS866" s="106"/>
      <c r="HT866" s="106"/>
      <c r="HU866" s="106"/>
      <c r="HV866" s="106"/>
      <c r="HW866" s="106"/>
      <c r="HX866" s="106"/>
      <c r="HY866" s="106"/>
      <c r="HZ866" s="106"/>
      <c r="IA866" s="106"/>
      <c r="IB866" s="106"/>
      <c r="IC866" s="106"/>
      <c r="ID866" s="106"/>
      <c r="IE866" s="106"/>
      <c r="IF866" s="106"/>
      <c r="IG866" s="106"/>
      <c r="IH866" s="106"/>
      <c r="II866" s="106"/>
    </row>
    <row r="867" spans="1:243" s="20" customFormat="1">
      <c r="A867" s="97" t="s">
        <v>2069</v>
      </c>
      <c r="B867" s="117" t="s">
        <v>3244</v>
      </c>
      <c r="C867" s="136" t="s">
        <v>35</v>
      </c>
      <c r="D867" s="60">
        <v>-0.1</v>
      </c>
      <c r="E867" s="60">
        <v>0</v>
      </c>
      <c r="F867" s="60">
        <v>-0.15</v>
      </c>
      <c r="G867" s="60">
        <v>-0.34</v>
      </c>
      <c r="H867" s="60">
        <v>0</v>
      </c>
      <c r="I867" s="60">
        <v>-1.62</v>
      </c>
      <c r="J867" s="60"/>
      <c r="K867" s="60"/>
      <c r="L867" s="60"/>
      <c r="M867" s="60"/>
      <c r="N867" s="60"/>
      <c r="O867" s="60"/>
      <c r="P867" s="58">
        <f t="shared" si="810"/>
        <v>-2.21</v>
      </c>
      <c r="HS867" s="106"/>
      <c r="HT867" s="106"/>
      <c r="HU867" s="106"/>
      <c r="HV867" s="106"/>
      <c r="HW867" s="106"/>
      <c r="HX867" s="106"/>
      <c r="HY867" s="106"/>
      <c r="HZ867" s="106"/>
      <c r="IA867" s="106"/>
      <c r="IB867" s="106"/>
      <c r="IC867" s="106"/>
      <c r="ID867" s="106"/>
      <c r="IE867" s="106"/>
      <c r="IF867" s="106"/>
      <c r="IG867" s="106"/>
      <c r="IH867" s="106"/>
      <c r="II867" s="106"/>
    </row>
    <row r="868" spans="1:243" s="20" customFormat="1">
      <c r="A868" s="97" t="s">
        <v>2073</v>
      </c>
      <c r="B868" s="117" t="s">
        <v>2074</v>
      </c>
      <c r="C868" s="136" t="s">
        <v>29</v>
      </c>
      <c r="D868" s="60">
        <v>-23.85</v>
      </c>
      <c r="E868" s="60">
        <v>0</v>
      </c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58">
        <f t="shared" si="810"/>
        <v>-23.85</v>
      </c>
      <c r="HS868" s="106"/>
      <c r="HT868" s="106"/>
      <c r="HU868" s="106"/>
      <c r="HV868" s="106"/>
      <c r="HW868" s="106"/>
      <c r="HX868" s="106"/>
      <c r="HY868" s="106"/>
      <c r="HZ868" s="106"/>
      <c r="IA868" s="106"/>
      <c r="IB868" s="106"/>
      <c r="IC868" s="106"/>
      <c r="ID868" s="106"/>
      <c r="IE868" s="106"/>
      <c r="IF868" s="106"/>
      <c r="IG868" s="106"/>
      <c r="IH868" s="106"/>
      <c r="II868" s="106"/>
    </row>
    <row r="869" spans="1:243" s="20" customFormat="1" ht="13.5" customHeight="1">
      <c r="A869" s="97" t="s">
        <v>2075</v>
      </c>
      <c r="B869" s="117" t="s">
        <v>2076</v>
      </c>
      <c r="C869" s="136" t="s">
        <v>32</v>
      </c>
      <c r="D869" s="60">
        <v>-9.9499999999999993</v>
      </c>
      <c r="E869" s="60">
        <v>0</v>
      </c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58">
        <f t="shared" si="810"/>
        <v>-9.9499999999999993</v>
      </c>
      <c r="HS869" s="106"/>
      <c r="HT869" s="106"/>
      <c r="HU869" s="106"/>
      <c r="HV869" s="106"/>
      <c r="HW869" s="106"/>
      <c r="HX869" s="106"/>
      <c r="HY869" s="106"/>
      <c r="HZ869" s="106"/>
      <c r="IA869" s="106"/>
      <c r="IB869" s="106"/>
      <c r="IC869" s="106"/>
      <c r="ID869" s="106"/>
      <c r="IE869" s="106"/>
      <c r="IF869" s="106"/>
      <c r="IG869" s="106"/>
      <c r="IH869" s="106"/>
      <c r="II869" s="106"/>
    </row>
    <row r="870" spans="1:243" s="20" customFormat="1">
      <c r="A870" s="97" t="s">
        <v>2077</v>
      </c>
      <c r="B870" s="117" t="s">
        <v>2078</v>
      </c>
      <c r="C870" s="136" t="s">
        <v>35</v>
      </c>
      <c r="D870" s="60">
        <v>-5.96</v>
      </c>
      <c r="E870" s="60">
        <v>0</v>
      </c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58">
        <f t="shared" si="810"/>
        <v>-5.96</v>
      </c>
      <c r="HS870" s="106"/>
      <c r="HT870" s="106"/>
      <c r="HU870" s="106"/>
      <c r="HV870" s="106"/>
      <c r="HW870" s="106"/>
      <c r="HX870" s="106"/>
      <c r="HY870" s="106"/>
      <c r="HZ870" s="106"/>
      <c r="IA870" s="106"/>
      <c r="IB870" s="106"/>
      <c r="IC870" s="106"/>
      <c r="ID870" s="106"/>
      <c r="IE870" s="106"/>
      <c r="IF870" s="106"/>
      <c r="IG870" s="106"/>
      <c r="IH870" s="106"/>
      <c r="II870" s="106"/>
    </row>
    <row r="871" spans="1:243" s="20" customFormat="1">
      <c r="A871" s="97" t="s">
        <v>2081</v>
      </c>
      <c r="B871" s="117" t="s">
        <v>2082</v>
      </c>
      <c r="C871" s="136" t="s">
        <v>29</v>
      </c>
      <c r="D871" s="60">
        <v>-10.01</v>
      </c>
      <c r="E871" s="60">
        <v>0</v>
      </c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58">
        <f t="shared" si="810"/>
        <v>-10.01</v>
      </c>
      <c r="HS871" s="106"/>
      <c r="HT871" s="106"/>
      <c r="HU871" s="106"/>
      <c r="HV871" s="106"/>
      <c r="HW871" s="106"/>
      <c r="HX871" s="106"/>
      <c r="HY871" s="106"/>
      <c r="HZ871" s="106"/>
      <c r="IA871" s="106"/>
      <c r="IB871" s="106"/>
      <c r="IC871" s="106"/>
      <c r="ID871" s="106"/>
      <c r="IE871" s="106"/>
      <c r="IF871" s="106"/>
      <c r="IG871" s="106"/>
      <c r="IH871" s="106"/>
      <c r="II871" s="106"/>
    </row>
    <row r="872" spans="1:243" s="20" customFormat="1">
      <c r="A872" s="97" t="s">
        <v>2083</v>
      </c>
      <c r="B872" s="117" t="s">
        <v>2084</v>
      </c>
      <c r="C872" s="136" t="s">
        <v>32</v>
      </c>
      <c r="D872" s="60">
        <v>-4.17</v>
      </c>
      <c r="E872" s="60">
        <v>0</v>
      </c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58">
        <f t="shared" si="810"/>
        <v>-4.17</v>
      </c>
      <c r="HS872" s="106"/>
      <c r="HT872" s="106"/>
      <c r="HU872" s="106"/>
      <c r="HV872" s="106"/>
      <c r="HW872" s="106"/>
      <c r="HX872" s="106"/>
      <c r="HY872" s="106"/>
      <c r="HZ872" s="106"/>
      <c r="IA872" s="106"/>
      <c r="IB872" s="106"/>
      <c r="IC872" s="106"/>
      <c r="ID872" s="106"/>
      <c r="IE872" s="106"/>
      <c r="IF872" s="106"/>
      <c r="IG872" s="106"/>
      <c r="IH872" s="106"/>
      <c r="II872" s="106"/>
    </row>
    <row r="873" spans="1:243" s="20" customFormat="1">
      <c r="A873" s="97" t="s">
        <v>2085</v>
      </c>
      <c r="B873" s="117" t="s">
        <v>3245</v>
      </c>
      <c r="C873" s="136" t="s">
        <v>35</v>
      </c>
      <c r="D873" s="60">
        <v>-2.5099999999999998</v>
      </c>
      <c r="E873" s="60">
        <v>0</v>
      </c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58">
        <f t="shared" si="810"/>
        <v>-2.5099999999999998</v>
      </c>
      <c r="HS873" s="106"/>
      <c r="HT873" s="106"/>
      <c r="HU873" s="106"/>
      <c r="HV873" s="106"/>
      <c r="HW873" s="106"/>
      <c r="HX873" s="106"/>
      <c r="HY873" s="106"/>
      <c r="HZ873" s="106"/>
      <c r="IA873" s="106"/>
      <c r="IB873" s="106"/>
      <c r="IC873" s="106"/>
      <c r="ID873" s="106"/>
      <c r="IE873" s="106"/>
      <c r="IF873" s="106"/>
      <c r="IG873" s="106"/>
      <c r="IH873" s="106"/>
      <c r="II873" s="106"/>
    </row>
    <row r="874" spans="1:243" s="20" customFormat="1" ht="12.75" customHeight="1">
      <c r="A874" s="97" t="s">
        <v>3574</v>
      </c>
      <c r="B874" s="117" t="s">
        <v>153</v>
      </c>
      <c r="C874" s="136" t="s">
        <v>29</v>
      </c>
      <c r="D874" s="60">
        <v>-309.25</v>
      </c>
      <c r="E874" s="60">
        <v>-148.1</v>
      </c>
      <c r="F874" s="60">
        <v>-28.44</v>
      </c>
      <c r="G874" s="60">
        <v>-43.83</v>
      </c>
      <c r="H874" s="60">
        <v>-48</v>
      </c>
      <c r="I874" s="60">
        <v>-66.47</v>
      </c>
      <c r="J874" s="60">
        <v>-16.8</v>
      </c>
      <c r="K874" s="60"/>
      <c r="L874" s="60"/>
      <c r="M874" s="60"/>
      <c r="N874" s="60"/>
      <c r="O874" s="60"/>
      <c r="P874" s="58">
        <f t="shared" si="810"/>
        <v>-660.89</v>
      </c>
      <c r="HS874" s="106"/>
      <c r="HT874" s="106"/>
      <c r="HU874" s="106"/>
      <c r="HV874" s="106"/>
      <c r="HW874" s="106"/>
      <c r="HX874" s="106"/>
      <c r="HY874" s="106"/>
      <c r="HZ874" s="106"/>
      <c r="IA874" s="106"/>
      <c r="IB874" s="106"/>
      <c r="IC874" s="106"/>
      <c r="ID874" s="106"/>
      <c r="IE874" s="106"/>
      <c r="IF874" s="106"/>
      <c r="IG874" s="106"/>
      <c r="IH874" s="106"/>
      <c r="II874" s="106"/>
    </row>
    <row r="875" spans="1:243" s="20" customFormat="1" ht="12.75" customHeight="1">
      <c r="A875" s="97" t="s">
        <v>3582</v>
      </c>
      <c r="B875" s="117" t="s">
        <v>153</v>
      </c>
      <c r="C875" s="136" t="s">
        <v>29</v>
      </c>
      <c r="D875" s="60">
        <v>-0.1</v>
      </c>
      <c r="E875" s="60">
        <v>0</v>
      </c>
      <c r="F875" s="60">
        <v>-0.16</v>
      </c>
      <c r="G875" s="60">
        <v>-0.56999999999999995</v>
      </c>
      <c r="H875" s="60"/>
      <c r="I875" s="60">
        <v>-1.46</v>
      </c>
      <c r="J875" s="60"/>
      <c r="K875" s="60"/>
      <c r="L875" s="60"/>
      <c r="M875" s="60"/>
      <c r="N875" s="60"/>
      <c r="O875" s="60"/>
      <c r="P875" s="58">
        <f t="shared" si="810"/>
        <v>-2.29</v>
      </c>
      <c r="HS875" s="106"/>
      <c r="HT875" s="106"/>
      <c r="HU875" s="106"/>
      <c r="HV875" s="106"/>
      <c r="HW875" s="106"/>
      <c r="HX875" s="106"/>
      <c r="HY875" s="106"/>
      <c r="HZ875" s="106"/>
      <c r="IA875" s="106"/>
      <c r="IB875" s="106"/>
      <c r="IC875" s="106"/>
      <c r="ID875" s="106"/>
      <c r="IE875" s="106"/>
      <c r="IF875" s="106"/>
      <c r="IG875" s="106"/>
      <c r="IH875" s="106"/>
      <c r="II875" s="106"/>
    </row>
    <row r="876" spans="1:243" s="20" customFormat="1">
      <c r="A876" s="97" t="s">
        <v>3589</v>
      </c>
      <c r="B876" s="117" t="s">
        <v>3270</v>
      </c>
      <c r="C876" s="136" t="s">
        <v>29</v>
      </c>
      <c r="D876" s="60">
        <v>-31.4</v>
      </c>
      <c r="E876" s="60">
        <v>0</v>
      </c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58">
        <f t="shared" si="810"/>
        <v>-31.4</v>
      </c>
      <c r="HS876" s="106"/>
      <c r="HT876" s="106"/>
      <c r="HU876" s="106"/>
      <c r="HV876" s="106"/>
      <c r="HW876" s="106"/>
      <c r="HX876" s="106"/>
      <c r="HY876" s="106"/>
      <c r="HZ876" s="106"/>
      <c r="IA876" s="106"/>
      <c r="IB876" s="106"/>
      <c r="IC876" s="106"/>
      <c r="ID876" s="106"/>
      <c r="IE876" s="106"/>
      <c r="IF876" s="106"/>
      <c r="IG876" s="106"/>
      <c r="IH876" s="106"/>
      <c r="II876" s="106"/>
    </row>
    <row r="877" spans="1:243" s="20" customFormat="1" ht="12.75" customHeight="1">
      <c r="A877" s="97" t="s">
        <v>3596</v>
      </c>
      <c r="B877" s="117" t="s">
        <v>3273</v>
      </c>
      <c r="C877" s="136" t="s">
        <v>29</v>
      </c>
      <c r="D877" s="60">
        <v>-13.19</v>
      </c>
      <c r="E877" s="60">
        <v>0</v>
      </c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58">
        <f t="shared" si="810"/>
        <v>-13.19</v>
      </c>
      <c r="HS877" s="106"/>
      <c r="HT877" s="106"/>
      <c r="HU877" s="106"/>
      <c r="HV877" s="106"/>
      <c r="HW877" s="106"/>
      <c r="HX877" s="106"/>
      <c r="HY877" s="106"/>
      <c r="HZ877" s="106"/>
      <c r="IA877" s="106"/>
      <c r="IB877" s="106"/>
      <c r="IC877" s="106"/>
      <c r="ID877" s="106"/>
      <c r="IE877" s="106"/>
      <c r="IF877" s="106"/>
      <c r="IG877" s="106"/>
      <c r="IH877" s="106"/>
      <c r="II877" s="106"/>
    </row>
    <row r="878" spans="1:243" s="20" customFormat="1" ht="12" customHeight="1">
      <c r="A878" s="97" t="s">
        <v>2275</v>
      </c>
      <c r="B878" s="117" t="s">
        <v>2276</v>
      </c>
      <c r="C878" s="136" t="s">
        <v>224</v>
      </c>
      <c r="D878" s="60">
        <v>-63</v>
      </c>
      <c r="E878" s="60">
        <v>0</v>
      </c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58">
        <f t="shared" si="810"/>
        <v>-63</v>
      </c>
      <c r="HS878" s="106"/>
      <c r="HT878" s="106"/>
      <c r="HU878" s="106"/>
      <c r="HV878" s="106"/>
      <c r="HW878" s="106"/>
      <c r="HX878" s="106"/>
      <c r="HY878" s="106"/>
      <c r="HZ878" s="106"/>
      <c r="IA878" s="106"/>
      <c r="IB878" s="106"/>
      <c r="IC878" s="106"/>
      <c r="ID878" s="106"/>
      <c r="IE878" s="106"/>
      <c r="IF878" s="106"/>
      <c r="IG878" s="106"/>
      <c r="IH878" s="106"/>
      <c r="II878" s="106"/>
    </row>
    <row r="879" spans="1:243" s="20" customFormat="1" ht="12" customHeight="1">
      <c r="A879" s="99" t="s">
        <v>3082</v>
      </c>
      <c r="B879" s="117" t="s">
        <v>1910</v>
      </c>
      <c r="C879" s="136" t="s">
        <v>537</v>
      </c>
      <c r="D879" s="60"/>
      <c r="E879" s="60"/>
      <c r="F879" s="60"/>
      <c r="G879" s="60"/>
      <c r="H879" s="60"/>
      <c r="I879" s="60">
        <v>-98385.96</v>
      </c>
      <c r="J879" s="60">
        <v>-1421.93</v>
      </c>
      <c r="K879" s="60"/>
      <c r="L879" s="60"/>
      <c r="M879" s="60"/>
      <c r="N879" s="60"/>
      <c r="O879" s="60"/>
      <c r="P879" s="58">
        <f t="shared" si="810"/>
        <v>-99807.89</v>
      </c>
      <c r="HS879" s="106"/>
      <c r="HT879" s="106"/>
      <c r="HU879" s="106"/>
      <c r="HV879" s="106"/>
      <c r="HW879" s="106"/>
      <c r="HX879" s="106"/>
      <c r="HY879" s="106"/>
      <c r="HZ879" s="106"/>
      <c r="IA879" s="106"/>
      <c r="IB879" s="106"/>
      <c r="IC879" s="106"/>
      <c r="ID879" s="106"/>
      <c r="IE879" s="106"/>
      <c r="IF879" s="106"/>
      <c r="IG879" s="106"/>
      <c r="IH879" s="106"/>
      <c r="II879" s="106"/>
    </row>
    <row r="880" spans="1:243" s="214" customFormat="1" ht="12.75" customHeight="1">
      <c r="A880" s="129"/>
      <c r="B880" s="158" t="s">
        <v>1529</v>
      </c>
      <c r="C880" s="131"/>
      <c r="D880" s="128">
        <f t="shared" ref="D880:J880" si="812">SUM(D881:D888)</f>
        <v>-4636130.63</v>
      </c>
      <c r="E880" s="128">
        <f t="shared" si="812"/>
        <v>-8503814.3599999994</v>
      </c>
      <c r="F880" s="128">
        <f t="shared" si="812"/>
        <v>-22735658.740000002</v>
      </c>
      <c r="G880" s="128">
        <f t="shared" si="812"/>
        <v>-11006693.25</v>
      </c>
      <c r="H880" s="128">
        <f t="shared" si="812"/>
        <v>-5315602.66</v>
      </c>
      <c r="I880" s="128">
        <f t="shared" si="812"/>
        <v>-5229411.74</v>
      </c>
      <c r="J880" s="128">
        <f t="shared" si="812"/>
        <v>-4394112.9399999995</v>
      </c>
      <c r="K880" s="128"/>
      <c r="L880" s="128"/>
      <c r="M880" s="128"/>
      <c r="N880" s="128"/>
      <c r="O880" s="128"/>
      <c r="P880" s="128">
        <f>SUM(P881:P888)</f>
        <v>-10015.040000000001</v>
      </c>
      <c r="HS880" s="215"/>
      <c r="HT880" s="215"/>
      <c r="HU880" s="215"/>
      <c r="HV880" s="215"/>
      <c r="HW880" s="215"/>
      <c r="HX880" s="215"/>
      <c r="HY880" s="215"/>
      <c r="HZ880" s="215"/>
      <c r="IA880" s="215"/>
      <c r="IB880" s="215"/>
      <c r="IC880" s="215"/>
      <c r="ID880" s="215"/>
      <c r="IE880" s="215"/>
      <c r="IF880" s="215"/>
      <c r="IG880" s="215"/>
      <c r="IH880" s="215"/>
      <c r="II880" s="215"/>
    </row>
    <row r="881" spans="1:243" s="20" customFormat="1" ht="27">
      <c r="A881" s="97" t="s">
        <v>2417</v>
      </c>
      <c r="B881" s="117" t="s">
        <v>2418</v>
      </c>
      <c r="C881" s="136" t="s">
        <v>173</v>
      </c>
      <c r="D881" s="60">
        <v>-60429.84</v>
      </c>
      <c r="E881" s="60">
        <v>-84630.95</v>
      </c>
      <c r="F881" s="60">
        <v>-935691.54</v>
      </c>
      <c r="G881" s="60">
        <v>-349363.63</v>
      </c>
      <c r="H881" s="60">
        <v>-95086.33</v>
      </c>
      <c r="I881" s="60">
        <v>-83097.98</v>
      </c>
      <c r="J881" s="60">
        <v>-66602.039999999994</v>
      </c>
      <c r="K881" s="60"/>
      <c r="L881" s="60"/>
      <c r="M881" s="60"/>
      <c r="N881" s="60"/>
      <c r="O881" s="60"/>
      <c r="P881" s="60">
        <v>0</v>
      </c>
      <c r="HS881" s="106"/>
      <c r="HT881" s="106"/>
      <c r="HU881" s="106"/>
      <c r="HV881" s="106"/>
      <c r="HW881" s="106"/>
      <c r="HX881" s="106"/>
      <c r="HY881" s="106"/>
      <c r="HZ881" s="106"/>
      <c r="IA881" s="106"/>
      <c r="IB881" s="106"/>
      <c r="IC881" s="106"/>
      <c r="ID881" s="106"/>
      <c r="IE881" s="106"/>
      <c r="IF881" s="106"/>
      <c r="IG881" s="106"/>
      <c r="IH881" s="106"/>
      <c r="II881" s="106"/>
    </row>
    <row r="882" spans="1:243" s="20" customFormat="1">
      <c r="A882" s="97" t="s">
        <v>2508</v>
      </c>
      <c r="B882" s="117" t="s">
        <v>702</v>
      </c>
      <c r="C882" s="136" t="s">
        <v>29</v>
      </c>
      <c r="D882" s="60"/>
      <c r="E882" s="60">
        <v>-10015.040000000001</v>
      </c>
      <c r="F882" s="60"/>
      <c r="G882" s="60">
        <v>0</v>
      </c>
      <c r="H882" s="60">
        <v>0</v>
      </c>
      <c r="I882" s="60"/>
      <c r="J882" s="60"/>
      <c r="K882" s="60"/>
      <c r="L882" s="60"/>
      <c r="M882" s="60"/>
      <c r="N882" s="60"/>
      <c r="O882" s="60"/>
      <c r="P882" s="60">
        <f>SUM(D882:O882)</f>
        <v>-10015.040000000001</v>
      </c>
      <c r="HS882" s="106"/>
      <c r="HT882" s="106"/>
      <c r="HU882" s="106"/>
      <c r="HV882" s="106"/>
      <c r="HW882" s="106"/>
      <c r="HX882" s="106"/>
      <c r="HY882" s="106"/>
      <c r="HZ882" s="106"/>
      <c r="IA882" s="106"/>
      <c r="IB882" s="106"/>
      <c r="IC882" s="106"/>
      <c r="ID882" s="106"/>
      <c r="IE882" s="106"/>
      <c r="IF882" s="106"/>
      <c r="IG882" s="106"/>
      <c r="IH882" s="106"/>
      <c r="II882" s="106"/>
    </row>
    <row r="883" spans="1:243" s="20" customFormat="1" ht="21" customHeight="1">
      <c r="A883" s="97" t="s">
        <v>2514</v>
      </c>
      <c r="B883" s="117" t="s">
        <v>710</v>
      </c>
      <c r="C883" s="136" t="s">
        <v>173</v>
      </c>
      <c r="D883" s="60">
        <v>-1373246.33</v>
      </c>
      <c r="E883" s="60">
        <v>-3958160.03</v>
      </c>
      <c r="F883" s="60">
        <v>-10716796.6</v>
      </c>
      <c r="G883" s="60">
        <v>-4944745.59</v>
      </c>
      <c r="H883" s="60">
        <v>-1569815.06</v>
      </c>
      <c r="I883" s="60">
        <v>-1654044.04</v>
      </c>
      <c r="J883" s="60">
        <v>-1165141.67</v>
      </c>
      <c r="K883" s="60"/>
      <c r="L883" s="60"/>
      <c r="M883" s="60"/>
      <c r="N883" s="60"/>
      <c r="O883" s="60"/>
      <c r="P883" s="60">
        <v>0</v>
      </c>
      <c r="HS883" s="106"/>
      <c r="HT883" s="106"/>
      <c r="HU883" s="106"/>
      <c r="HV883" s="106"/>
      <c r="HW883" s="106"/>
      <c r="HX883" s="106"/>
      <c r="HY883" s="106"/>
      <c r="HZ883" s="106"/>
      <c r="IA883" s="106"/>
      <c r="IB883" s="106"/>
      <c r="IC883" s="106"/>
      <c r="ID883" s="106"/>
      <c r="IE883" s="106"/>
      <c r="IF883" s="106"/>
      <c r="IG883" s="106"/>
      <c r="IH883" s="106"/>
      <c r="II883" s="106"/>
    </row>
    <row r="884" spans="1:243" s="20" customFormat="1" ht="21.75" customHeight="1">
      <c r="A884" s="97" t="s">
        <v>2515</v>
      </c>
      <c r="B884" s="117" t="s">
        <v>712</v>
      </c>
      <c r="C884" s="136" t="s">
        <v>173</v>
      </c>
      <c r="D884" s="60">
        <v>-216.94</v>
      </c>
      <c r="E884" s="60">
        <v>-32064.19</v>
      </c>
      <c r="F884" s="60">
        <v>-66730.080000000002</v>
      </c>
      <c r="G884" s="60">
        <v>-16195.14</v>
      </c>
      <c r="H884" s="60">
        <v>-2855.31</v>
      </c>
      <c r="I884" s="60">
        <v>0</v>
      </c>
      <c r="J884" s="60">
        <v>-4404.46</v>
      </c>
      <c r="K884" s="60"/>
      <c r="L884" s="60"/>
      <c r="M884" s="60"/>
      <c r="N884" s="60"/>
      <c r="O884" s="60"/>
      <c r="P884" s="60">
        <v>0</v>
      </c>
      <c r="HS884" s="106"/>
      <c r="HT884" s="106"/>
      <c r="HU884" s="106"/>
      <c r="HV884" s="106"/>
      <c r="HW884" s="106"/>
      <c r="HX884" s="106"/>
      <c r="HY884" s="106"/>
      <c r="HZ884" s="106"/>
      <c r="IA884" s="106"/>
      <c r="IB884" s="106"/>
      <c r="IC884" s="106"/>
      <c r="ID884" s="106"/>
      <c r="IE884" s="106"/>
      <c r="IF884" s="106"/>
      <c r="IG884" s="106"/>
      <c r="IH884" s="106"/>
      <c r="II884" s="106"/>
    </row>
    <row r="885" spans="1:243" s="20" customFormat="1" ht="18">
      <c r="A885" s="97" t="s">
        <v>2516</v>
      </c>
      <c r="B885" s="117" t="s">
        <v>714</v>
      </c>
      <c r="C885" s="136" t="s">
        <v>173</v>
      </c>
      <c r="D885" s="60">
        <v>-783.12</v>
      </c>
      <c r="E885" s="60">
        <v>-71996.850000000006</v>
      </c>
      <c r="F885" s="60">
        <v>-95490.08</v>
      </c>
      <c r="G885" s="60">
        <v>-24961.49</v>
      </c>
      <c r="H885" s="60">
        <v>-4600.76</v>
      </c>
      <c r="I885" s="60">
        <v>0</v>
      </c>
      <c r="J885" s="60">
        <v>-8418.3799999999992</v>
      </c>
      <c r="K885" s="60"/>
      <c r="L885" s="60"/>
      <c r="M885" s="60"/>
      <c r="N885" s="60"/>
      <c r="O885" s="60"/>
      <c r="P885" s="60">
        <v>0</v>
      </c>
      <c r="HS885" s="106"/>
      <c r="HT885" s="106"/>
      <c r="HU885" s="106"/>
      <c r="HV885" s="106"/>
      <c r="HW885" s="106"/>
      <c r="HX885" s="106"/>
      <c r="HY885" s="106"/>
      <c r="HZ885" s="106"/>
      <c r="IA885" s="106"/>
      <c r="IB885" s="106"/>
      <c r="IC885" s="106"/>
      <c r="ID885" s="106"/>
      <c r="IE885" s="106"/>
      <c r="IF885" s="106"/>
      <c r="IG885" s="106"/>
      <c r="IH885" s="106"/>
      <c r="II885" s="106"/>
    </row>
    <row r="886" spans="1:243" s="20" customFormat="1" ht="22.5" customHeight="1">
      <c r="A886" s="97" t="s">
        <v>2517</v>
      </c>
      <c r="B886" s="117" t="s">
        <v>1656</v>
      </c>
      <c r="C886" s="136" t="s">
        <v>173</v>
      </c>
      <c r="D886" s="60">
        <v>-38696.879999999997</v>
      </c>
      <c r="E886" s="60">
        <v>-246266.15</v>
      </c>
      <c r="F886" s="60">
        <v>-379843.21</v>
      </c>
      <c r="G886" s="60">
        <v>-119526.1</v>
      </c>
      <c r="H886" s="60">
        <v>-25028.720000000001</v>
      </c>
      <c r="I886" s="60">
        <v>-9786.3799999999992</v>
      </c>
      <c r="J886" s="60">
        <v>-33955.81</v>
      </c>
      <c r="K886" s="60"/>
      <c r="L886" s="60"/>
      <c r="M886" s="60"/>
      <c r="N886" s="60"/>
      <c r="O886" s="60"/>
      <c r="P886" s="60">
        <v>0</v>
      </c>
      <c r="HS886" s="106"/>
      <c r="HT886" s="106"/>
      <c r="HU886" s="106"/>
      <c r="HV886" s="106"/>
      <c r="HW886" s="106"/>
      <c r="HX886" s="106"/>
      <c r="HY886" s="106"/>
      <c r="HZ886" s="106"/>
      <c r="IA886" s="106"/>
      <c r="IB886" s="106"/>
      <c r="IC886" s="106"/>
      <c r="ID886" s="106"/>
      <c r="IE886" s="106"/>
      <c r="IF886" s="106"/>
      <c r="IG886" s="106"/>
      <c r="IH886" s="106"/>
      <c r="II886" s="106"/>
    </row>
    <row r="887" spans="1:243" s="20" customFormat="1" ht="22.5" customHeight="1">
      <c r="A887" s="97" t="s">
        <v>3619</v>
      </c>
      <c r="B887" s="117" t="s">
        <v>1531</v>
      </c>
      <c r="C887" s="136" t="s">
        <v>173</v>
      </c>
      <c r="D887" s="60">
        <v>-3162757.52</v>
      </c>
      <c r="E887" s="60">
        <v>-4100681.15</v>
      </c>
      <c r="F887" s="60">
        <v>-10541107.23</v>
      </c>
      <c r="G887" s="60">
        <v>-5551901.2999999998</v>
      </c>
      <c r="H887" s="60">
        <v>-3618216.48</v>
      </c>
      <c r="I887" s="60">
        <v>-3482483.34</v>
      </c>
      <c r="J887" s="60">
        <v>-3115590.58</v>
      </c>
      <c r="K887" s="60"/>
      <c r="L887" s="60"/>
      <c r="M887" s="60"/>
      <c r="N887" s="60"/>
      <c r="O887" s="60"/>
      <c r="P887" s="60">
        <v>0</v>
      </c>
      <c r="HS887" s="106"/>
      <c r="HT887" s="106"/>
      <c r="HU887" s="106"/>
      <c r="HV887" s="106"/>
      <c r="HW887" s="106"/>
      <c r="HX887" s="106"/>
      <c r="HY887" s="106"/>
      <c r="HZ887" s="106"/>
      <c r="IA887" s="106"/>
      <c r="IB887" s="106"/>
      <c r="IC887" s="106"/>
      <c r="ID887" s="106"/>
      <c r="IE887" s="106"/>
      <c r="IF887" s="106"/>
      <c r="IG887" s="106"/>
      <c r="IH887" s="106"/>
      <c r="II887" s="106"/>
    </row>
    <row r="888" spans="1:243" s="20" customFormat="1" ht="22.5" customHeight="1">
      <c r="A888" s="97" t="s">
        <v>3046</v>
      </c>
      <c r="B888" s="97" t="s">
        <v>3047</v>
      </c>
      <c r="C888" s="98" t="s">
        <v>29</v>
      </c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>
        <f t="shared" ref="P888" si="813">SUM(D888:O888)</f>
        <v>0</v>
      </c>
      <c r="HS888" s="106"/>
      <c r="HT888" s="106"/>
      <c r="HU888" s="106"/>
      <c r="HV888" s="106"/>
      <c r="HW888" s="106"/>
      <c r="HX888" s="106"/>
      <c r="HY888" s="106"/>
      <c r="HZ888" s="106"/>
      <c r="IA888" s="106"/>
      <c r="IB888" s="106"/>
      <c r="IC888" s="106"/>
      <c r="ID888" s="106"/>
      <c r="IE888" s="106"/>
      <c r="IF888" s="106"/>
      <c r="IG888" s="106"/>
      <c r="IH888" s="106"/>
      <c r="II888" s="106"/>
    </row>
    <row r="889" spans="1:243" s="20" customFormat="1" ht="13.5" customHeight="1">
      <c r="A889" s="97"/>
      <c r="B889" s="158" t="s">
        <v>1532</v>
      </c>
      <c r="C889" s="136"/>
      <c r="D889" s="128">
        <f t="shared" ref="D889:P889" si="814">D880+D861+D798+D767+D763+D756</f>
        <v>-12360067.789999999</v>
      </c>
      <c r="E889" s="128">
        <f t="shared" si="814"/>
        <v>-12856950.870000001</v>
      </c>
      <c r="F889" s="128">
        <f t="shared" si="814"/>
        <v>-26769330.490000002</v>
      </c>
      <c r="G889" s="128">
        <f t="shared" si="814"/>
        <v>-15185135.030000001</v>
      </c>
      <c r="H889" s="128">
        <f t="shared" si="814"/>
        <v>-8478011.7200000007</v>
      </c>
      <c r="I889" s="128">
        <f t="shared" si="814"/>
        <v>-8325581.9100000011</v>
      </c>
      <c r="J889" s="128">
        <f t="shared" si="814"/>
        <v>-7032378.4299999988</v>
      </c>
      <c r="K889" s="128">
        <f t="shared" si="814"/>
        <v>-412001.14999999997</v>
      </c>
      <c r="L889" s="128">
        <f t="shared" si="814"/>
        <v>-412001.14999999997</v>
      </c>
      <c r="M889" s="128">
        <f t="shared" si="814"/>
        <v>-412001.14999999997</v>
      </c>
      <c r="N889" s="128">
        <f t="shared" si="814"/>
        <v>-412001.14999999997</v>
      </c>
      <c r="O889" s="128">
        <f t="shared" si="814"/>
        <v>-412001.14999999997</v>
      </c>
      <c r="P889" s="128">
        <f t="shared" si="814"/>
        <v>-29196046.960000001</v>
      </c>
      <c r="HS889" s="106"/>
      <c r="HT889" s="106"/>
      <c r="HU889" s="106"/>
      <c r="HV889" s="106"/>
      <c r="HW889" s="106"/>
      <c r="HX889" s="106"/>
      <c r="HY889" s="106"/>
      <c r="HZ889" s="106"/>
      <c r="IA889" s="106"/>
      <c r="IB889" s="106"/>
      <c r="IC889" s="106"/>
      <c r="ID889" s="106"/>
      <c r="IE889" s="106"/>
      <c r="IF889" s="106"/>
      <c r="IG889" s="106"/>
      <c r="IH889" s="106"/>
      <c r="II889" s="106"/>
    </row>
    <row r="890" spans="1:243" s="226" customFormat="1" ht="12">
      <c r="A890" s="236"/>
      <c r="B890" s="237" t="s">
        <v>1533</v>
      </c>
      <c r="C890" s="238"/>
      <c r="D890" s="72">
        <f t="shared" ref="D890:P890" si="815">SUM(D2+D651+D730+D889)</f>
        <v>108369436.03</v>
      </c>
      <c r="E890" s="72">
        <f t="shared" si="815"/>
        <v>62465573.5</v>
      </c>
      <c r="F890" s="72">
        <f t="shared" si="815"/>
        <v>67349063.289999992</v>
      </c>
      <c r="G890" s="72">
        <f t="shared" si="815"/>
        <v>71580563.100000009</v>
      </c>
      <c r="H890" s="72">
        <f t="shared" si="815"/>
        <v>58298011.829999998</v>
      </c>
      <c r="I890" s="72">
        <f t="shared" si="815"/>
        <v>65342622.309999995</v>
      </c>
      <c r="J890" s="72">
        <f t="shared" si="815"/>
        <v>72694418.420000032</v>
      </c>
      <c r="K890" s="72">
        <f t="shared" si="815"/>
        <v>64387863.866041668</v>
      </c>
      <c r="L890" s="72">
        <f t="shared" si="815"/>
        <v>64380680.623263881</v>
      </c>
      <c r="M890" s="72">
        <f t="shared" si="815"/>
        <v>63732163.278726846</v>
      </c>
      <c r="N890" s="72">
        <f t="shared" si="815"/>
        <v>64913272.356427468</v>
      </c>
      <c r="O890" s="72">
        <f t="shared" si="815"/>
        <v>88450123.153976321</v>
      </c>
      <c r="P890" s="72">
        <f t="shared" si="815"/>
        <v>823666629.05312371</v>
      </c>
      <c r="Q890" s="225"/>
      <c r="R890" s="225"/>
      <c r="S890" s="225"/>
      <c r="T890" s="225"/>
      <c r="U890" s="225"/>
      <c r="V890" s="225"/>
      <c r="W890" s="225"/>
      <c r="X890" s="225"/>
      <c r="Y890" s="225"/>
      <c r="Z890" s="225"/>
      <c r="AA890" s="225"/>
      <c r="AB890" s="225"/>
      <c r="AC890" s="225"/>
      <c r="AD890" s="225"/>
      <c r="AE890" s="225"/>
      <c r="AF890" s="225"/>
      <c r="AG890" s="225"/>
      <c r="AH890" s="225"/>
      <c r="AI890" s="225"/>
      <c r="AJ890" s="225"/>
      <c r="AK890" s="225"/>
      <c r="AL890" s="225"/>
      <c r="AM890" s="225"/>
      <c r="AN890" s="225"/>
      <c r="AO890" s="225"/>
      <c r="AP890" s="225"/>
      <c r="AQ890" s="225"/>
      <c r="AR890" s="225"/>
      <c r="AS890" s="225"/>
      <c r="AT890" s="225"/>
      <c r="AU890" s="225"/>
      <c r="AV890" s="225"/>
      <c r="AW890" s="225"/>
      <c r="AX890" s="225"/>
      <c r="AY890" s="225"/>
      <c r="AZ890" s="225"/>
      <c r="BA890" s="225"/>
      <c r="BB890" s="225"/>
      <c r="BC890" s="225"/>
      <c r="BD890" s="225"/>
      <c r="BE890" s="225"/>
      <c r="BF890" s="225"/>
      <c r="BG890" s="225"/>
      <c r="BH890" s="225"/>
      <c r="BI890" s="225"/>
      <c r="BJ890" s="225"/>
      <c r="BK890" s="225"/>
      <c r="BL890" s="225"/>
      <c r="BM890" s="225"/>
      <c r="BN890" s="225"/>
      <c r="BO890" s="225"/>
      <c r="BP890" s="225"/>
      <c r="BQ890" s="225"/>
      <c r="BR890" s="225"/>
      <c r="BS890" s="225"/>
      <c r="BT890" s="225"/>
      <c r="BU890" s="225"/>
      <c r="BV890" s="225"/>
      <c r="BW890" s="225"/>
      <c r="BX890" s="225"/>
      <c r="BY890" s="225"/>
      <c r="BZ890" s="225"/>
      <c r="CA890" s="225"/>
      <c r="CB890" s="225"/>
      <c r="CC890" s="225"/>
      <c r="CD890" s="225"/>
      <c r="CE890" s="225"/>
      <c r="CF890" s="225"/>
      <c r="CG890" s="225"/>
      <c r="CH890" s="225"/>
      <c r="CI890" s="225"/>
      <c r="CJ890" s="225"/>
      <c r="CK890" s="225"/>
      <c r="CL890" s="225"/>
      <c r="CM890" s="225"/>
      <c r="CN890" s="225"/>
      <c r="CO890" s="225"/>
      <c r="CP890" s="225"/>
      <c r="CQ890" s="225"/>
      <c r="CR890" s="225"/>
      <c r="CS890" s="225"/>
      <c r="CT890" s="225"/>
      <c r="CU890" s="225"/>
      <c r="CV890" s="225"/>
      <c r="CW890" s="225"/>
      <c r="CX890" s="225"/>
      <c r="CY890" s="225"/>
      <c r="CZ890" s="225"/>
      <c r="DA890" s="225"/>
      <c r="DB890" s="225"/>
      <c r="DC890" s="225"/>
      <c r="DD890" s="225"/>
      <c r="DE890" s="225"/>
      <c r="DF890" s="225"/>
      <c r="DG890" s="225"/>
      <c r="DH890" s="225"/>
      <c r="DI890" s="225"/>
      <c r="DJ890" s="225"/>
      <c r="DK890" s="225"/>
      <c r="DL890" s="225"/>
      <c r="DM890" s="225"/>
      <c r="DN890" s="225"/>
      <c r="DO890" s="225"/>
      <c r="DP890" s="225"/>
      <c r="DQ890" s="225"/>
      <c r="DR890" s="225"/>
      <c r="DS890" s="225"/>
      <c r="DT890" s="225"/>
      <c r="DU890" s="225"/>
      <c r="DV890" s="225"/>
      <c r="DW890" s="225"/>
      <c r="DX890" s="225"/>
      <c r="DY890" s="225"/>
      <c r="DZ890" s="225"/>
      <c r="EA890" s="225"/>
      <c r="EB890" s="225"/>
      <c r="EC890" s="225"/>
      <c r="ED890" s="225"/>
      <c r="EE890" s="225"/>
      <c r="EF890" s="225"/>
      <c r="EG890" s="225"/>
      <c r="EH890" s="225"/>
      <c r="EI890" s="225"/>
      <c r="EJ890" s="225"/>
      <c r="EK890" s="225"/>
      <c r="EL890" s="225"/>
      <c r="EM890" s="225"/>
      <c r="EN890" s="225"/>
      <c r="EO890" s="225"/>
      <c r="EP890" s="225"/>
      <c r="EQ890" s="225"/>
      <c r="ER890" s="225"/>
      <c r="ES890" s="225"/>
      <c r="ET890" s="225"/>
      <c r="EU890" s="225"/>
      <c r="EV890" s="225"/>
      <c r="EW890" s="225"/>
      <c r="EX890" s="225"/>
      <c r="EY890" s="225"/>
      <c r="EZ890" s="225"/>
      <c r="FA890" s="225"/>
      <c r="FB890" s="225"/>
      <c r="FC890" s="225"/>
      <c r="FD890" s="225"/>
      <c r="FE890" s="225"/>
      <c r="FF890" s="225"/>
      <c r="FG890" s="225"/>
      <c r="FH890" s="225"/>
      <c r="FI890" s="225"/>
      <c r="FJ890" s="225"/>
      <c r="FK890" s="225"/>
      <c r="FL890" s="225"/>
      <c r="FM890" s="225"/>
      <c r="FN890" s="225"/>
      <c r="FO890" s="225"/>
      <c r="FP890" s="225"/>
      <c r="FQ890" s="225"/>
      <c r="FR890" s="225"/>
      <c r="FS890" s="225"/>
      <c r="FT890" s="225"/>
      <c r="FU890" s="225"/>
      <c r="FV890" s="225"/>
      <c r="FW890" s="225"/>
      <c r="FX890" s="225"/>
      <c r="FY890" s="225"/>
      <c r="FZ890" s="225"/>
      <c r="GA890" s="225"/>
      <c r="GB890" s="225"/>
      <c r="GC890" s="225"/>
      <c r="GD890" s="225"/>
      <c r="GE890" s="225"/>
      <c r="GF890" s="225"/>
      <c r="GG890" s="225"/>
      <c r="GH890" s="225"/>
      <c r="GI890" s="225"/>
      <c r="GJ890" s="225"/>
      <c r="GK890" s="225"/>
      <c r="GL890" s="225"/>
      <c r="GM890" s="225"/>
      <c r="GN890" s="225"/>
      <c r="GO890" s="225"/>
      <c r="GP890" s="225"/>
      <c r="GQ890" s="225"/>
      <c r="GR890" s="225"/>
      <c r="GS890" s="225"/>
      <c r="GT890" s="225"/>
      <c r="GU890" s="225"/>
      <c r="GV890" s="225"/>
      <c r="GW890" s="225"/>
      <c r="GX890" s="225"/>
      <c r="GY890" s="225"/>
      <c r="GZ890" s="225"/>
      <c r="HA890" s="225"/>
      <c r="HB890" s="225"/>
      <c r="HC890" s="225"/>
      <c r="HD890" s="225"/>
      <c r="HE890" s="225"/>
      <c r="HF890" s="225"/>
      <c r="HG890" s="225"/>
      <c r="HH890" s="225"/>
      <c r="HI890" s="225"/>
      <c r="HJ890" s="225"/>
      <c r="HK890" s="225"/>
      <c r="HL890" s="225"/>
      <c r="HM890" s="225"/>
      <c r="HN890" s="225"/>
      <c r="HO890" s="225"/>
      <c r="HP890" s="225"/>
      <c r="HQ890" s="225"/>
      <c r="HR890" s="225"/>
    </row>
    <row r="891" spans="1:243" s="30" customFormat="1" ht="15">
      <c r="A891" s="159"/>
      <c r="B891" s="160"/>
      <c r="C891" s="217"/>
      <c r="D891" s="162">
        <v>108369436.03</v>
      </c>
      <c r="E891" s="162">
        <v>62465573.5</v>
      </c>
      <c r="F891" s="162">
        <v>67349063.290000007</v>
      </c>
      <c r="G891" s="162">
        <v>71580563.099999994</v>
      </c>
      <c r="H891" s="162">
        <v>58298011.829999998</v>
      </c>
      <c r="I891" s="162">
        <v>65342622.310000002</v>
      </c>
      <c r="J891" s="162">
        <v>72690014.900000006</v>
      </c>
      <c r="K891" s="162">
        <v>51938037.630000003</v>
      </c>
      <c r="L891" s="162"/>
      <c r="M891" s="162"/>
      <c r="N891" s="162"/>
      <c r="O891" s="162"/>
      <c r="P891" s="162"/>
      <c r="HS891" s="106"/>
      <c r="HT891" s="106"/>
      <c r="HU891" s="106"/>
      <c r="HV891" s="106"/>
      <c r="HW891" s="106"/>
      <c r="HX891" s="106"/>
      <c r="HY891" s="106"/>
      <c r="HZ891" s="106"/>
      <c r="IA891" s="106"/>
      <c r="IB891" s="106"/>
      <c r="IC891" s="106"/>
      <c r="ID891" s="106"/>
      <c r="IE891" s="106"/>
      <c r="IF891" s="106"/>
      <c r="IG891" s="106"/>
      <c r="IH891" s="106"/>
      <c r="II891" s="106"/>
    </row>
    <row r="892" spans="1:243" s="111" customFormat="1" ht="12" customHeight="1">
      <c r="A892" s="163"/>
      <c r="B892" s="164"/>
      <c r="C892" s="218"/>
      <c r="D892" s="162">
        <f t="shared" ref="D892:K892" si="816">D890-D891</f>
        <v>0</v>
      </c>
      <c r="E892" s="162">
        <f t="shared" si="816"/>
        <v>0</v>
      </c>
      <c r="F892" s="162">
        <f t="shared" si="816"/>
        <v>0</v>
      </c>
      <c r="G892" s="162">
        <f t="shared" si="816"/>
        <v>0</v>
      </c>
      <c r="H892" s="162">
        <f t="shared" si="816"/>
        <v>0</v>
      </c>
      <c r="I892" s="162">
        <f t="shared" si="816"/>
        <v>0</v>
      </c>
      <c r="J892" s="162">
        <f t="shared" si="816"/>
        <v>4403.52000002563</v>
      </c>
      <c r="K892" s="162">
        <f t="shared" si="816"/>
        <v>12449826.236041665</v>
      </c>
      <c r="L892" s="162"/>
      <c r="M892" s="162"/>
      <c r="N892" s="162"/>
      <c r="O892" s="162"/>
      <c r="P892" s="162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  <c r="AA892" s="110"/>
      <c r="AB892" s="110"/>
      <c r="AC892" s="110"/>
      <c r="AD892" s="110"/>
      <c r="AE892" s="110"/>
      <c r="AF892" s="110"/>
      <c r="AG892" s="110"/>
      <c r="AH892" s="110"/>
      <c r="AI892" s="110"/>
      <c r="AJ892" s="110"/>
      <c r="AK892" s="110"/>
      <c r="AL892" s="110"/>
      <c r="AM892" s="110"/>
      <c r="AN892" s="110"/>
      <c r="AO892" s="110"/>
      <c r="AP892" s="110"/>
      <c r="AQ892" s="110"/>
      <c r="AR892" s="110"/>
      <c r="AS892" s="110"/>
      <c r="AT892" s="110"/>
      <c r="AU892" s="110"/>
      <c r="AV892" s="110"/>
      <c r="AW892" s="110"/>
      <c r="AX892" s="110"/>
      <c r="AY892" s="110"/>
      <c r="AZ892" s="110"/>
      <c r="BA892" s="110"/>
      <c r="BB892" s="110"/>
      <c r="BC892" s="110"/>
      <c r="BD892" s="110"/>
      <c r="BE892" s="110"/>
      <c r="BF892" s="110"/>
      <c r="BG892" s="110"/>
      <c r="BH892" s="110"/>
      <c r="BI892" s="110"/>
      <c r="BJ892" s="110"/>
      <c r="BK892" s="110"/>
      <c r="BL892" s="110"/>
      <c r="BM892" s="110"/>
      <c r="BN892" s="110"/>
      <c r="BO892" s="110"/>
      <c r="BP892" s="110"/>
      <c r="BQ892" s="110"/>
      <c r="BR892" s="110"/>
      <c r="BS892" s="110"/>
      <c r="BT892" s="110"/>
      <c r="BU892" s="110"/>
      <c r="BV892" s="110"/>
      <c r="BW892" s="110"/>
      <c r="BX892" s="110"/>
      <c r="BY892" s="110"/>
      <c r="BZ892" s="110"/>
      <c r="CA892" s="110"/>
      <c r="CB892" s="110"/>
      <c r="CC892" s="110"/>
      <c r="CD892" s="110"/>
      <c r="CE892" s="110"/>
      <c r="CF892" s="110"/>
      <c r="CG892" s="110"/>
      <c r="CH892" s="110"/>
      <c r="CI892" s="110"/>
      <c r="CJ892" s="110"/>
      <c r="CK892" s="110"/>
      <c r="CL892" s="110"/>
      <c r="CM892" s="110"/>
      <c r="CN892" s="110"/>
      <c r="CO892" s="110"/>
      <c r="CP892" s="110"/>
      <c r="CQ892" s="110"/>
      <c r="CR892" s="110"/>
      <c r="CS892" s="110"/>
      <c r="CT892" s="110"/>
      <c r="CU892" s="110"/>
      <c r="CV892" s="110"/>
      <c r="CW892" s="110"/>
      <c r="CX892" s="110"/>
      <c r="CY892" s="110"/>
      <c r="CZ892" s="110"/>
      <c r="DA892" s="110"/>
      <c r="DB892" s="110"/>
      <c r="DC892" s="110"/>
      <c r="DD892" s="110"/>
      <c r="DE892" s="110"/>
      <c r="DF892" s="110"/>
      <c r="DG892" s="110"/>
      <c r="DH892" s="110"/>
      <c r="DI892" s="110"/>
      <c r="DJ892" s="110"/>
      <c r="DK892" s="110"/>
      <c r="DL892" s="110"/>
      <c r="DM892" s="110"/>
      <c r="DN892" s="110"/>
      <c r="DO892" s="110"/>
      <c r="DP892" s="110"/>
      <c r="DQ892" s="110"/>
      <c r="DR892" s="110"/>
      <c r="DS892" s="110"/>
      <c r="DT892" s="110"/>
      <c r="DU892" s="110"/>
      <c r="DV892" s="110"/>
      <c r="DW892" s="110"/>
      <c r="DX892" s="110"/>
      <c r="DY892" s="110"/>
      <c r="DZ892" s="110"/>
      <c r="EA892" s="110"/>
      <c r="EB892" s="110"/>
      <c r="EC892" s="110"/>
      <c r="ED892" s="110"/>
      <c r="EE892" s="110"/>
      <c r="EF892" s="110"/>
      <c r="EG892" s="110"/>
      <c r="EH892" s="110"/>
      <c r="EI892" s="110"/>
      <c r="EJ892" s="110"/>
      <c r="EK892" s="110"/>
      <c r="EL892" s="110"/>
      <c r="EM892" s="110"/>
      <c r="EN892" s="110"/>
      <c r="EO892" s="110"/>
      <c r="EP892" s="110"/>
      <c r="EQ892" s="110"/>
      <c r="ER892" s="110"/>
      <c r="ES892" s="110"/>
      <c r="ET892" s="110"/>
      <c r="EU892" s="110"/>
      <c r="EV892" s="110"/>
      <c r="EW892" s="110"/>
      <c r="EX892" s="110"/>
      <c r="EY892" s="110"/>
      <c r="EZ892" s="110"/>
      <c r="FA892" s="110"/>
      <c r="FB892" s="110"/>
      <c r="FC892" s="110"/>
      <c r="FD892" s="110"/>
      <c r="FE892" s="110"/>
      <c r="FF892" s="110"/>
      <c r="FG892" s="110"/>
      <c r="FH892" s="110"/>
      <c r="FI892" s="110"/>
      <c r="FJ892" s="110"/>
      <c r="FK892" s="110"/>
      <c r="FL892" s="110"/>
      <c r="FM892" s="110"/>
      <c r="FN892" s="110"/>
      <c r="FO892" s="110"/>
      <c r="FP892" s="110"/>
      <c r="FQ892" s="110"/>
      <c r="FR892" s="110"/>
      <c r="FS892" s="110"/>
      <c r="FT892" s="110"/>
      <c r="FU892" s="110"/>
      <c r="FV892" s="110"/>
      <c r="FW892" s="110"/>
      <c r="FX892" s="110"/>
      <c r="FY892" s="110"/>
      <c r="FZ892" s="110"/>
      <c r="GA892" s="110"/>
      <c r="GB892" s="110"/>
      <c r="GC892" s="110"/>
      <c r="GD892" s="110"/>
      <c r="GE892" s="110"/>
      <c r="GF892" s="110"/>
      <c r="GG892" s="110"/>
      <c r="GH892" s="110"/>
      <c r="GI892" s="110"/>
      <c r="GJ892" s="110"/>
      <c r="GK892" s="110"/>
      <c r="GL892" s="110"/>
      <c r="GM892" s="110"/>
      <c r="GN892" s="110"/>
      <c r="GO892" s="110"/>
      <c r="GP892" s="110"/>
      <c r="GQ892" s="110"/>
      <c r="GR892" s="110"/>
      <c r="GS892" s="110"/>
      <c r="GT892" s="110"/>
      <c r="GU892" s="110"/>
      <c r="GV892" s="110"/>
      <c r="GW892" s="110"/>
      <c r="GX892" s="110"/>
      <c r="GY892" s="110"/>
      <c r="GZ892" s="110"/>
      <c r="HA892" s="110"/>
      <c r="HB892" s="110"/>
      <c r="HC892" s="110"/>
      <c r="HD892" s="110"/>
      <c r="HE892" s="110"/>
      <c r="HF892" s="110"/>
      <c r="HG892" s="110"/>
      <c r="HH892" s="110"/>
      <c r="HI892" s="110"/>
      <c r="HJ892" s="110"/>
      <c r="HK892" s="110"/>
      <c r="HL892" s="110"/>
      <c r="HM892" s="110"/>
      <c r="HN892" s="110"/>
      <c r="HO892" s="110"/>
      <c r="HP892" s="110"/>
      <c r="HQ892" s="110"/>
      <c r="HR892" s="110"/>
    </row>
    <row r="893" spans="1:243" s="111" customFormat="1" ht="12" customHeight="1">
      <c r="A893" s="163"/>
      <c r="B893" s="164" t="s">
        <v>1507</v>
      </c>
      <c r="C893" s="218"/>
      <c r="D893" s="162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  <c r="AA893" s="110"/>
      <c r="AB893" s="110"/>
      <c r="AC893" s="110"/>
      <c r="AD893" s="110"/>
      <c r="AE893" s="110"/>
      <c r="AF893" s="110"/>
      <c r="AG893" s="110"/>
      <c r="AH893" s="110"/>
      <c r="AI893" s="110"/>
      <c r="AJ893" s="110"/>
      <c r="AK893" s="110"/>
      <c r="AL893" s="110"/>
      <c r="AM893" s="110"/>
      <c r="AN893" s="110"/>
      <c r="AO893" s="110"/>
      <c r="AP893" s="110"/>
      <c r="AQ893" s="110"/>
      <c r="AR893" s="110"/>
      <c r="AS893" s="110"/>
      <c r="AT893" s="110"/>
      <c r="AU893" s="110"/>
      <c r="AV893" s="110"/>
      <c r="AW893" s="110"/>
      <c r="AX893" s="110"/>
      <c r="AY893" s="110"/>
      <c r="AZ893" s="110"/>
      <c r="BA893" s="110"/>
      <c r="BB893" s="110"/>
      <c r="BC893" s="110"/>
      <c r="BD893" s="110"/>
      <c r="BE893" s="110"/>
      <c r="BF893" s="110"/>
      <c r="BG893" s="110"/>
      <c r="BH893" s="110"/>
      <c r="BI893" s="110"/>
      <c r="BJ893" s="110"/>
      <c r="BK893" s="110"/>
      <c r="BL893" s="110"/>
      <c r="BM893" s="110"/>
      <c r="BN893" s="110"/>
      <c r="BO893" s="110"/>
      <c r="BP893" s="110"/>
      <c r="BQ893" s="110"/>
      <c r="BR893" s="110"/>
      <c r="BS893" s="110"/>
      <c r="BT893" s="110"/>
      <c r="BU893" s="110"/>
      <c r="BV893" s="110"/>
      <c r="BW893" s="110"/>
      <c r="BX893" s="110"/>
      <c r="BY893" s="110"/>
      <c r="BZ893" s="110"/>
      <c r="CA893" s="110"/>
      <c r="CB893" s="110"/>
      <c r="CC893" s="110"/>
      <c r="CD893" s="110"/>
      <c r="CE893" s="110"/>
      <c r="CF893" s="110"/>
      <c r="CG893" s="110"/>
      <c r="CH893" s="110"/>
      <c r="CI893" s="110"/>
      <c r="CJ893" s="110"/>
      <c r="CK893" s="110"/>
      <c r="CL893" s="110"/>
      <c r="CM893" s="110"/>
      <c r="CN893" s="110"/>
      <c r="CO893" s="110"/>
      <c r="CP893" s="110"/>
      <c r="CQ893" s="110"/>
      <c r="CR893" s="110"/>
      <c r="CS893" s="110"/>
      <c r="CT893" s="110"/>
      <c r="CU893" s="110"/>
      <c r="CV893" s="110"/>
      <c r="CW893" s="110"/>
      <c r="CX893" s="110"/>
      <c r="CY893" s="110"/>
      <c r="CZ893" s="110"/>
      <c r="DA893" s="110"/>
      <c r="DB893" s="110"/>
      <c r="DC893" s="110"/>
      <c r="DD893" s="110"/>
      <c r="DE893" s="110"/>
      <c r="DF893" s="110"/>
      <c r="DG893" s="110"/>
      <c r="DH893" s="110"/>
      <c r="DI893" s="110"/>
      <c r="DJ893" s="110"/>
      <c r="DK893" s="110"/>
      <c r="DL893" s="110"/>
      <c r="DM893" s="110"/>
      <c r="DN893" s="110"/>
      <c r="DO893" s="110"/>
      <c r="DP893" s="110"/>
      <c r="DQ893" s="110"/>
      <c r="DR893" s="110"/>
      <c r="DS893" s="110"/>
      <c r="DT893" s="110"/>
      <c r="DU893" s="110"/>
      <c r="DV893" s="110"/>
      <c r="DW893" s="110"/>
      <c r="DX893" s="110"/>
      <c r="DY893" s="110"/>
      <c r="DZ893" s="110"/>
      <c r="EA893" s="110"/>
      <c r="EB893" s="110"/>
      <c r="EC893" s="110"/>
      <c r="ED893" s="110"/>
      <c r="EE893" s="110"/>
      <c r="EF893" s="110"/>
      <c r="EG893" s="110"/>
      <c r="EH893" s="110"/>
      <c r="EI893" s="110"/>
      <c r="EJ893" s="110"/>
      <c r="EK893" s="110"/>
      <c r="EL893" s="110"/>
      <c r="EM893" s="110"/>
      <c r="EN893" s="110"/>
      <c r="EO893" s="110"/>
      <c r="EP893" s="110"/>
      <c r="EQ893" s="110"/>
      <c r="ER893" s="110"/>
      <c r="ES893" s="110"/>
      <c r="ET893" s="110"/>
      <c r="EU893" s="110"/>
      <c r="EV893" s="110"/>
      <c r="EW893" s="110"/>
      <c r="EX893" s="110"/>
      <c r="EY893" s="110"/>
      <c r="EZ893" s="110"/>
      <c r="FA893" s="110"/>
      <c r="FB893" s="110"/>
      <c r="FC893" s="110"/>
      <c r="FD893" s="110"/>
      <c r="FE893" s="110"/>
      <c r="FF893" s="110"/>
      <c r="FG893" s="110"/>
      <c r="FH893" s="110"/>
      <c r="FI893" s="110"/>
      <c r="FJ893" s="110"/>
      <c r="FK893" s="110"/>
      <c r="FL893" s="110"/>
      <c r="FM893" s="110"/>
      <c r="FN893" s="110"/>
      <c r="FO893" s="110"/>
      <c r="FP893" s="110"/>
      <c r="FQ893" s="110"/>
      <c r="FR893" s="110"/>
      <c r="FS893" s="110"/>
      <c r="FT893" s="110"/>
      <c r="FU893" s="110"/>
      <c r="FV893" s="110"/>
      <c r="FW893" s="110"/>
      <c r="FX893" s="110"/>
      <c r="FY893" s="110"/>
      <c r="FZ893" s="110"/>
      <c r="GA893" s="110"/>
      <c r="GB893" s="110"/>
      <c r="GC893" s="110"/>
      <c r="GD893" s="110"/>
      <c r="GE893" s="110"/>
      <c r="GF893" s="110"/>
      <c r="GG893" s="110"/>
      <c r="GH893" s="110"/>
      <c r="GI893" s="110"/>
      <c r="GJ893" s="110"/>
      <c r="GK893" s="110"/>
      <c r="GL893" s="110"/>
      <c r="GM893" s="110"/>
      <c r="GN893" s="110"/>
      <c r="GO893" s="110"/>
      <c r="GP893" s="110"/>
      <c r="GQ893" s="110"/>
      <c r="GR893" s="110"/>
      <c r="GS893" s="110"/>
      <c r="GT893" s="110"/>
      <c r="GU893" s="110"/>
      <c r="GV893" s="110"/>
      <c r="GW893" s="110"/>
      <c r="GX893" s="110"/>
      <c r="GY893" s="110"/>
      <c r="GZ893" s="110"/>
      <c r="HA893" s="110"/>
      <c r="HB893" s="110"/>
      <c r="HC893" s="110"/>
      <c r="HD893" s="110"/>
      <c r="HE893" s="110"/>
      <c r="HF893" s="110"/>
      <c r="HG893" s="110"/>
      <c r="HH893" s="110"/>
      <c r="HI893" s="110"/>
      <c r="HJ893" s="110"/>
      <c r="HK893" s="110"/>
      <c r="HL893" s="110"/>
      <c r="HM893" s="110"/>
      <c r="HN893" s="110"/>
      <c r="HO893" s="110"/>
      <c r="HP893" s="110"/>
      <c r="HQ893" s="110"/>
      <c r="HR893" s="110"/>
    </row>
    <row r="895" spans="1:243">
      <c r="D895" s="179"/>
      <c r="E895" s="179"/>
      <c r="F895" s="179"/>
      <c r="G895" s="179"/>
      <c r="H895" s="179"/>
      <c r="I895" s="179"/>
      <c r="J895" s="179"/>
      <c r="K895" s="179"/>
      <c r="L895" s="179"/>
      <c r="M895" s="179"/>
      <c r="N895" s="179"/>
      <c r="O895" s="179"/>
      <c r="P895" s="179"/>
    </row>
    <row r="899" spans="1:244">
      <c r="D899" s="179"/>
      <c r="E899" s="179"/>
      <c r="F899" s="179"/>
      <c r="G899" s="179"/>
      <c r="H899" s="179"/>
      <c r="I899" s="179"/>
      <c r="J899" s="179"/>
      <c r="K899" s="179"/>
      <c r="L899" s="179"/>
      <c r="M899" s="179"/>
      <c r="N899" s="179"/>
      <c r="O899" s="179"/>
      <c r="P899" s="179"/>
    </row>
    <row r="903" spans="1:244" s="107" customFormat="1">
      <c r="A903" s="143"/>
      <c r="B903" s="166"/>
      <c r="C903" s="219"/>
      <c r="D903" s="179"/>
      <c r="E903" s="179"/>
      <c r="F903" s="179"/>
      <c r="G903" s="179"/>
      <c r="H903" s="179"/>
      <c r="I903" s="179"/>
      <c r="J903" s="179"/>
      <c r="K903" s="179"/>
      <c r="L903" s="179"/>
      <c r="M903" s="179"/>
      <c r="N903" s="179"/>
      <c r="O903" s="179"/>
      <c r="P903" s="179"/>
      <c r="HS903" s="106"/>
      <c r="HT903" s="106"/>
      <c r="HU903" s="106"/>
      <c r="HV903" s="106"/>
      <c r="HW903" s="106"/>
      <c r="HX903" s="106"/>
      <c r="HY903" s="106"/>
      <c r="HZ903" s="106"/>
      <c r="IA903" s="106"/>
      <c r="IB903" s="106"/>
      <c r="IC903" s="106"/>
      <c r="ID903" s="106"/>
      <c r="IE903" s="106"/>
      <c r="IF903" s="106"/>
      <c r="IG903" s="106"/>
      <c r="IH903" s="106"/>
      <c r="II903" s="106"/>
      <c r="IJ903" s="106"/>
    </row>
  </sheetData>
  <printOptions horizontalCentered="1"/>
  <pageMargins left="0.17" right="0.17" top="0.86614173228346458" bottom="0.35433070866141736" header="0.31496062992125984" footer="0.15748031496062992"/>
  <pageSetup paperSize="9" firstPageNumber="0" fitToHeight="0" orientation="portrait" horizontalDpi="4294967293" verticalDpi="4294967293" r:id="rId1"/>
  <headerFooter alignWithMargins="0">
    <oddHeader>&amp;CPREFEITURA MUNICIPAL DE SANTA MARIA&amp;12
&amp;10SECRETARIA DE MUNICÍPIO DAS FINANÇAS
LOA 2021</oddHeader>
    <oddFooter>&amp;R&amp;8&amp;P</oddFooter>
  </headerFooter>
  <colBreaks count="2" manualBreakCount="2">
    <brk id="165" max="1048575" man="1"/>
    <brk id="205" max="8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957"/>
  <sheetViews>
    <sheetView zoomScale="130" zoomScaleNormal="130" workbookViewId="0">
      <pane xSplit="3" ySplit="1" topLeftCell="D456" activePane="bottomRight" state="frozen"/>
      <selection pane="topRight" activeCell="D1" sqref="D1"/>
      <selection pane="bottomLeft" activeCell="A2" sqref="A2"/>
      <selection pane="bottomRight" activeCell="A613" sqref="A613:XFD613"/>
    </sheetView>
  </sheetViews>
  <sheetFormatPr defaultColWidth="11.5703125" defaultRowHeight="12.75"/>
  <cols>
    <col min="1" max="1" width="12" style="143" customWidth="1"/>
    <col min="2" max="2" width="39.140625" style="166" customWidth="1"/>
    <col min="3" max="3" width="6" style="166" customWidth="1"/>
    <col min="4" max="4" width="12.42578125" style="74" customWidth="1"/>
    <col min="5" max="5" width="12.7109375" style="107" customWidth="1"/>
    <col min="6" max="6" width="12.85546875" style="107" customWidth="1"/>
    <col min="7" max="222" width="11.5703125" style="107"/>
    <col min="223" max="16384" width="11.5703125" style="106"/>
  </cols>
  <sheetData>
    <row r="1" spans="1:239" s="103" customFormat="1" ht="25.5">
      <c r="A1" s="120"/>
      <c r="B1" s="121" t="s">
        <v>1534</v>
      </c>
      <c r="C1" s="121" t="s">
        <v>1535</v>
      </c>
      <c r="D1" s="120" t="s">
        <v>1536</v>
      </c>
      <c r="HO1" s="104"/>
      <c r="HP1" s="104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6"/>
      <c r="IC1" s="106"/>
      <c r="ID1" s="106"/>
      <c r="IE1" s="106"/>
    </row>
    <row r="2" spans="1:239">
      <c r="A2" s="122" t="s">
        <v>18</v>
      </c>
      <c r="B2" s="123" t="s">
        <v>19</v>
      </c>
      <c r="C2" s="124"/>
      <c r="D2" s="72">
        <v>627569450.64300001</v>
      </c>
    </row>
    <row r="3" spans="1:239">
      <c r="A3" s="125" t="s">
        <v>20</v>
      </c>
      <c r="B3" s="126" t="s">
        <v>21</v>
      </c>
      <c r="C3" s="127"/>
      <c r="D3" s="128">
        <v>168949435.11999997</v>
      </c>
    </row>
    <row r="4" spans="1:239">
      <c r="A4" s="129" t="s">
        <v>22</v>
      </c>
      <c r="B4" s="130" t="s">
        <v>23</v>
      </c>
      <c r="C4" s="131"/>
      <c r="D4" s="128">
        <v>149841281.98999998</v>
      </c>
    </row>
    <row r="5" spans="1:239">
      <c r="A5" s="132" t="s">
        <v>24</v>
      </c>
      <c r="B5" s="133" t="s">
        <v>25</v>
      </c>
      <c r="C5" s="134"/>
      <c r="D5" s="135">
        <v>86361792.11999999</v>
      </c>
    </row>
    <row r="6" spans="1:239" s="20" customFormat="1" ht="22.5">
      <c r="A6" s="99" t="s">
        <v>26</v>
      </c>
      <c r="B6" s="116" t="s">
        <v>27</v>
      </c>
      <c r="C6" s="136"/>
      <c r="D6" s="60">
        <v>35992274.759999998</v>
      </c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</row>
    <row r="7" spans="1:239" hidden="1">
      <c r="A7" s="97" t="s">
        <v>28</v>
      </c>
      <c r="B7" s="117" t="s">
        <v>30</v>
      </c>
      <c r="C7" s="139" t="s">
        <v>29</v>
      </c>
      <c r="D7" s="60">
        <v>21594603.68</v>
      </c>
    </row>
    <row r="8" spans="1:239" hidden="1">
      <c r="A8" s="97" t="s">
        <v>31</v>
      </c>
      <c r="B8" s="117" t="s">
        <v>33</v>
      </c>
      <c r="C8" s="139" t="s">
        <v>32</v>
      </c>
      <c r="D8" s="60">
        <v>8998699.5700000003</v>
      </c>
    </row>
    <row r="9" spans="1:239" hidden="1">
      <c r="A9" s="97" t="s">
        <v>34</v>
      </c>
      <c r="B9" s="117" t="s">
        <v>36</v>
      </c>
      <c r="C9" s="139" t="s">
        <v>35</v>
      </c>
      <c r="D9" s="60">
        <v>5398971.5099999998</v>
      </c>
    </row>
    <row r="10" spans="1:239" s="20" customFormat="1" ht="22.5">
      <c r="A10" s="99" t="s">
        <v>37</v>
      </c>
      <c r="B10" s="116" t="s">
        <v>38</v>
      </c>
      <c r="C10" s="136"/>
      <c r="D10" s="58">
        <v>31760826.499999993</v>
      </c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</row>
    <row r="11" spans="1:239" s="20" customFormat="1" ht="22.5">
      <c r="A11" s="99" t="s">
        <v>39</v>
      </c>
      <c r="B11" s="116" t="s">
        <v>40</v>
      </c>
      <c r="C11" s="136"/>
      <c r="D11" s="58">
        <v>31713634.339999992</v>
      </c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</row>
    <row r="12" spans="1:239" s="20" customFormat="1" ht="22.5">
      <c r="A12" s="99" t="s">
        <v>41</v>
      </c>
      <c r="B12" s="116" t="s">
        <v>1537</v>
      </c>
      <c r="C12" s="136"/>
      <c r="D12" s="58">
        <v>19895345.759999998</v>
      </c>
      <c r="HO12" s="108"/>
      <c r="HP12" s="108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</row>
    <row r="13" spans="1:239" hidden="1">
      <c r="A13" s="97" t="s">
        <v>43</v>
      </c>
      <c r="B13" s="117" t="s">
        <v>44</v>
      </c>
      <c r="C13" s="139" t="s">
        <v>29</v>
      </c>
      <c r="D13" s="60">
        <v>11937205.5</v>
      </c>
    </row>
    <row r="14" spans="1:239" hidden="1">
      <c r="A14" s="97" t="s">
        <v>45</v>
      </c>
      <c r="B14" s="117" t="s">
        <v>46</v>
      </c>
      <c r="C14" s="139" t="s">
        <v>32</v>
      </c>
      <c r="D14" s="60">
        <v>4973837.93</v>
      </c>
    </row>
    <row r="15" spans="1:239" hidden="1">
      <c r="A15" s="97" t="s">
        <v>47</v>
      </c>
      <c r="B15" s="117" t="s">
        <v>48</v>
      </c>
      <c r="C15" s="139" t="s">
        <v>35</v>
      </c>
      <c r="D15" s="60">
        <v>2984302.33</v>
      </c>
    </row>
    <row r="16" spans="1:239" s="20" customFormat="1" ht="22.5">
      <c r="A16" s="99" t="s">
        <v>49</v>
      </c>
      <c r="B16" s="116" t="s">
        <v>50</v>
      </c>
      <c r="C16" s="136"/>
      <c r="D16" s="58">
        <v>940734.49</v>
      </c>
      <c r="HO16" s="108"/>
      <c r="HP16" s="108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</row>
    <row r="17" spans="1:239" hidden="1">
      <c r="A17" s="97" t="s">
        <v>51</v>
      </c>
      <c r="B17" s="117" t="s">
        <v>52</v>
      </c>
      <c r="C17" s="139" t="s">
        <v>29</v>
      </c>
      <c r="D17" s="60">
        <v>564440.68000000005</v>
      </c>
    </row>
    <row r="18" spans="1:239" hidden="1">
      <c r="A18" s="97" t="s">
        <v>53</v>
      </c>
      <c r="B18" s="117" t="s">
        <v>54</v>
      </c>
      <c r="C18" s="139" t="s">
        <v>32</v>
      </c>
      <c r="D18" s="60">
        <v>235183.6</v>
      </c>
    </row>
    <row r="19" spans="1:239" hidden="1">
      <c r="A19" s="97" t="s">
        <v>55</v>
      </c>
      <c r="B19" s="117" t="s">
        <v>56</v>
      </c>
      <c r="C19" s="139" t="s">
        <v>35</v>
      </c>
      <c r="D19" s="60">
        <v>141110.21</v>
      </c>
    </row>
    <row r="20" spans="1:239" s="20" customFormat="1" ht="22.5">
      <c r="A20" s="99" t="s">
        <v>57</v>
      </c>
      <c r="B20" s="116" t="s">
        <v>58</v>
      </c>
      <c r="C20" s="136"/>
      <c r="D20" s="58">
        <v>9901769.3800000008</v>
      </c>
      <c r="HO20" s="108"/>
      <c r="HP20" s="108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</row>
    <row r="21" spans="1:239" hidden="1">
      <c r="A21" s="97" t="s">
        <v>59</v>
      </c>
      <c r="B21" s="117" t="s">
        <v>60</v>
      </c>
      <c r="C21" s="139" t="s">
        <v>29</v>
      </c>
      <c r="D21" s="60">
        <v>5941060.6500000004</v>
      </c>
    </row>
    <row r="22" spans="1:239" hidden="1">
      <c r="A22" s="97" t="s">
        <v>61</v>
      </c>
      <c r="B22" s="117" t="s">
        <v>62</v>
      </c>
      <c r="C22" s="139" t="s">
        <v>32</v>
      </c>
      <c r="D22" s="60">
        <v>2475441.9900000002</v>
      </c>
    </row>
    <row r="23" spans="1:239" hidden="1">
      <c r="A23" s="97" t="s">
        <v>63</v>
      </c>
      <c r="B23" s="117" t="s">
        <v>64</v>
      </c>
      <c r="C23" s="139" t="s">
        <v>35</v>
      </c>
      <c r="D23" s="60">
        <v>1485266.74</v>
      </c>
    </row>
    <row r="24" spans="1:239" s="20" customFormat="1" ht="22.5">
      <c r="A24" s="99" t="s">
        <v>65</v>
      </c>
      <c r="B24" s="116" t="s">
        <v>66</v>
      </c>
      <c r="C24" s="136"/>
      <c r="D24" s="58">
        <v>421305.97000000003</v>
      </c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</row>
    <row r="25" spans="1:239" hidden="1">
      <c r="A25" s="97" t="s">
        <v>67</v>
      </c>
      <c r="B25" s="117" t="s">
        <v>68</v>
      </c>
      <c r="C25" s="139" t="s">
        <v>29</v>
      </c>
      <c r="D25" s="60">
        <v>252783.51</v>
      </c>
    </row>
    <row r="26" spans="1:239" hidden="1">
      <c r="A26" s="97" t="s">
        <v>69</v>
      </c>
      <c r="B26" s="117" t="s">
        <v>70</v>
      </c>
      <c r="C26" s="139" t="s">
        <v>32</v>
      </c>
      <c r="D26" s="60">
        <v>105326.52</v>
      </c>
    </row>
    <row r="27" spans="1:239" hidden="1">
      <c r="A27" s="97" t="s">
        <v>71</v>
      </c>
      <c r="B27" s="117" t="s">
        <v>72</v>
      </c>
      <c r="C27" s="139" t="s">
        <v>35</v>
      </c>
      <c r="D27" s="60">
        <v>63195.94</v>
      </c>
    </row>
    <row r="28" spans="1:239" s="20" customFormat="1" ht="22.5">
      <c r="A28" s="99" t="s">
        <v>73</v>
      </c>
      <c r="B28" s="116" t="s">
        <v>1538</v>
      </c>
      <c r="C28" s="136"/>
      <c r="D28" s="174">
        <v>554478.74</v>
      </c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</row>
    <row r="29" spans="1:239" ht="18" hidden="1">
      <c r="A29" s="97" t="s">
        <v>75</v>
      </c>
      <c r="B29" s="117" t="s">
        <v>1539</v>
      </c>
      <c r="C29" s="139" t="s">
        <v>29</v>
      </c>
      <c r="D29" s="60">
        <v>332684.77</v>
      </c>
    </row>
    <row r="30" spans="1:239" ht="18" hidden="1">
      <c r="A30" s="97" t="s">
        <v>77</v>
      </c>
      <c r="B30" s="117" t="s">
        <v>1540</v>
      </c>
      <c r="C30" s="139" t="s">
        <v>32</v>
      </c>
      <c r="D30" s="60">
        <v>138621.81</v>
      </c>
    </row>
    <row r="31" spans="1:239" ht="18" hidden="1">
      <c r="A31" s="97" t="s">
        <v>79</v>
      </c>
      <c r="B31" s="117" t="s">
        <v>1541</v>
      </c>
      <c r="C31" s="139" t="s">
        <v>35</v>
      </c>
      <c r="D31" s="60">
        <v>83172.160000000003</v>
      </c>
    </row>
    <row r="32" spans="1:239" ht="22.5">
      <c r="A32" s="99" t="s">
        <v>81</v>
      </c>
      <c r="B32" s="116" t="s">
        <v>1542</v>
      </c>
      <c r="C32" s="136"/>
      <c r="D32" s="174">
        <v>0</v>
      </c>
    </row>
    <row r="33" spans="1:239" ht="15" hidden="1" customHeight="1">
      <c r="A33" s="97" t="s">
        <v>83</v>
      </c>
      <c r="B33" s="117" t="s">
        <v>1543</v>
      </c>
      <c r="C33" s="139" t="s">
        <v>29</v>
      </c>
      <c r="D33" s="60">
        <v>0</v>
      </c>
    </row>
    <row r="34" spans="1:239" ht="18" hidden="1">
      <c r="A34" s="97" t="s">
        <v>85</v>
      </c>
      <c r="B34" s="117" t="s">
        <v>1544</v>
      </c>
      <c r="C34" s="139" t="s">
        <v>32</v>
      </c>
      <c r="D34" s="60">
        <v>0</v>
      </c>
    </row>
    <row r="35" spans="1:239" ht="18" hidden="1">
      <c r="A35" s="97" t="s">
        <v>87</v>
      </c>
      <c r="B35" s="117" t="s">
        <v>1545</v>
      </c>
      <c r="C35" s="139" t="s">
        <v>35</v>
      </c>
      <c r="D35" s="60">
        <v>0</v>
      </c>
    </row>
    <row r="36" spans="1:239">
      <c r="A36" s="99" t="s">
        <v>89</v>
      </c>
      <c r="B36" s="116" t="s">
        <v>90</v>
      </c>
      <c r="C36" s="136"/>
      <c r="D36" s="58">
        <v>47192.160000000003</v>
      </c>
    </row>
    <row r="37" spans="1:239" ht="22.5">
      <c r="A37" s="99" t="s">
        <v>91</v>
      </c>
      <c r="B37" s="116" t="s">
        <v>92</v>
      </c>
      <c r="C37" s="136"/>
      <c r="D37" s="174">
        <v>47192.160000000003</v>
      </c>
    </row>
    <row r="38" spans="1:239" ht="18" hidden="1">
      <c r="A38" s="97" t="s">
        <v>93</v>
      </c>
      <c r="B38" s="117" t="s">
        <v>94</v>
      </c>
      <c r="C38" s="139" t="s">
        <v>29</v>
      </c>
      <c r="D38" s="60">
        <v>28315.15</v>
      </c>
    </row>
    <row r="39" spans="1:239" ht="18" hidden="1">
      <c r="A39" s="97" t="s">
        <v>95</v>
      </c>
      <c r="B39" s="117" t="s">
        <v>96</v>
      </c>
      <c r="C39" s="139" t="s">
        <v>32</v>
      </c>
      <c r="D39" s="60">
        <v>11798.12</v>
      </c>
    </row>
    <row r="40" spans="1:239" ht="18" hidden="1">
      <c r="A40" s="97" t="s">
        <v>97</v>
      </c>
      <c r="B40" s="117" t="s">
        <v>98</v>
      </c>
      <c r="C40" s="139" t="s">
        <v>35</v>
      </c>
      <c r="D40" s="60">
        <v>7078.89</v>
      </c>
    </row>
    <row r="41" spans="1:239" s="20" customFormat="1" ht="22.5">
      <c r="A41" s="99" t="s">
        <v>99</v>
      </c>
      <c r="B41" s="116" t="s">
        <v>1546</v>
      </c>
      <c r="C41" s="136"/>
      <c r="D41" s="174">
        <v>18608690.859999999</v>
      </c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</row>
    <row r="42" spans="1:239" hidden="1">
      <c r="A42" s="97" t="s">
        <v>101</v>
      </c>
      <c r="B42" s="117" t="s">
        <v>102</v>
      </c>
      <c r="C42" s="139" t="s">
        <v>29</v>
      </c>
      <c r="D42" s="60">
        <v>11165202.539999999</v>
      </c>
    </row>
    <row r="43" spans="1:239" hidden="1">
      <c r="A43" s="97" t="s">
        <v>103</v>
      </c>
      <c r="B43" s="117" t="s">
        <v>104</v>
      </c>
      <c r="C43" s="139" t="s">
        <v>32</v>
      </c>
      <c r="D43" s="60">
        <v>4652179.08</v>
      </c>
    </row>
    <row r="44" spans="1:239" hidden="1">
      <c r="A44" s="97" t="s">
        <v>105</v>
      </c>
      <c r="B44" s="117" t="s">
        <v>106</v>
      </c>
      <c r="C44" s="139" t="s">
        <v>35</v>
      </c>
      <c r="D44" s="60">
        <v>2791309.24</v>
      </c>
    </row>
    <row r="45" spans="1:239">
      <c r="A45" s="132" t="s">
        <v>107</v>
      </c>
      <c r="B45" s="133" t="s">
        <v>1547</v>
      </c>
      <c r="C45" s="134"/>
      <c r="D45" s="135">
        <v>63479489.869999997</v>
      </c>
    </row>
    <row r="46" spans="1:239" s="20" customFormat="1">
      <c r="A46" s="99" t="s">
        <v>109</v>
      </c>
      <c r="B46" s="116" t="s">
        <v>110</v>
      </c>
      <c r="C46" s="136"/>
      <c r="D46" s="174">
        <v>63479489.869999997</v>
      </c>
      <c r="HO46" s="106"/>
      <c r="HP46" s="106"/>
      <c r="HQ46" s="106"/>
      <c r="HR46" s="106"/>
      <c r="HS46" s="106"/>
      <c r="HT46" s="106"/>
      <c r="HU46" s="106"/>
      <c r="HV46" s="106"/>
      <c r="HW46" s="106"/>
      <c r="HX46" s="106"/>
      <c r="HY46" s="106"/>
      <c r="HZ46" s="106"/>
      <c r="IA46" s="106"/>
      <c r="IB46" s="106"/>
      <c r="IC46" s="106"/>
      <c r="ID46" s="106"/>
      <c r="IE46" s="106"/>
    </row>
    <row r="47" spans="1:239" hidden="1">
      <c r="A47" s="97" t="s">
        <v>1548</v>
      </c>
      <c r="B47" s="117" t="s">
        <v>113</v>
      </c>
      <c r="C47" s="139" t="s">
        <v>29</v>
      </c>
      <c r="D47" s="60">
        <v>38086829.68</v>
      </c>
    </row>
    <row r="48" spans="1:239" ht="9.75" hidden="1" customHeight="1">
      <c r="A48" s="97" t="s">
        <v>1549</v>
      </c>
      <c r="B48" s="117" t="s">
        <v>115</v>
      </c>
      <c r="C48" s="139" t="s">
        <v>32</v>
      </c>
      <c r="D48" s="60">
        <v>15870736.08</v>
      </c>
    </row>
    <row r="49" spans="1:224" hidden="1">
      <c r="A49" s="97" t="s">
        <v>1550</v>
      </c>
      <c r="B49" s="117" t="s">
        <v>117</v>
      </c>
      <c r="C49" s="139" t="s">
        <v>35</v>
      </c>
      <c r="D49" s="60">
        <v>9521924.1099999994</v>
      </c>
    </row>
    <row r="50" spans="1:224">
      <c r="A50" s="129" t="s">
        <v>118</v>
      </c>
      <c r="B50" s="130" t="s">
        <v>119</v>
      </c>
      <c r="C50" s="131"/>
      <c r="D50" s="128">
        <v>19108153.129999999</v>
      </c>
      <c r="HO50" s="108"/>
      <c r="HP50" s="108"/>
    </row>
    <row r="51" spans="1:224">
      <c r="A51" s="132" t="s">
        <v>120</v>
      </c>
      <c r="B51" s="133" t="s">
        <v>121</v>
      </c>
      <c r="C51" s="134"/>
      <c r="D51" s="135">
        <v>7040203.6499999994</v>
      </c>
    </row>
    <row r="52" spans="1:224" hidden="1">
      <c r="A52" s="97" t="s">
        <v>122</v>
      </c>
      <c r="B52" s="117" t="s">
        <v>124</v>
      </c>
      <c r="C52" s="139" t="s">
        <v>123</v>
      </c>
      <c r="D52" s="60">
        <v>1008443.97</v>
      </c>
    </row>
    <row r="53" spans="1:224" hidden="1">
      <c r="A53" s="97" t="s">
        <v>125</v>
      </c>
      <c r="B53" s="117" t="s">
        <v>127</v>
      </c>
      <c r="C53" s="139" t="s">
        <v>126</v>
      </c>
      <c r="D53" s="60">
        <v>214853.6</v>
      </c>
    </row>
    <row r="54" spans="1:224" ht="18" hidden="1">
      <c r="A54" s="97" t="s">
        <v>128</v>
      </c>
      <c r="B54" s="117" t="s">
        <v>1551</v>
      </c>
      <c r="C54" s="139" t="s">
        <v>29</v>
      </c>
      <c r="D54" s="60">
        <v>3310245.84</v>
      </c>
    </row>
    <row r="55" spans="1:224" hidden="1">
      <c r="A55" s="97" t="s">
        <v>130</v>
      </c>
      <c r="B55" s="117" t="s">
        <v>131</v>
      </c>
      <c r="C55" s="139" t="s">
        <v>29</v>
      </c>
      <c r="D55" s="60">
        <v>330654.93</v>
      </c>
    </row>
    <row r="56" spans="1:224" hidden="1">
      <c r="A56" s="97" t="s">
        <v>132</v>
      </c>
      <c r="B56" s="117" t="s">
        <v>133</v>
      </c>
      <c r="C56" s="139" t="s">
        <v>29</v>
      </c>
      <c r="D56" s="60">
        <v>8193.08</v>
      </c>
    </row>
    <row r="57" spans="1:224" hidden="1">
      <c r="A57" s="97" t="s">
        <v>134</v>
      </c>
      <c r="B57" s="117" t="s">
        <v>135</v>
      </c>
      <c r="C57" s="139" t="s">
        <v>29</v>
      </c>
      <c r="D57" s="60">
        <v>709473.94</v>
      </c>
    </row>
    <row r="58" spans="1:224">
      <c r="A58" s="99" t="s">
        <v>136</v>
      </c>
      <c r="B58" s="116" t="s">
        <v>137</v>
      </c>
      <c r="C58" s="136"/>
      <c r="D58" s="58">
        <v>1458338.29</v>
      </c>
      <c r="HO58" s="108"/>
      <c r="HP58" s="108"/>
    </row>
    <row r="59" spans="1:224" hidden="1">
      <c r="A59" s="97" t="s">
        <v>138</v>
      </c>
      <c r="B59" s="117" t="s">
        <v>1552</v>
      </c>
      <c r="C59" s="139" t="s">
        <v>139</v>
      </c>
      <c r="D59" s="60">
        <v>1222225.69</v>
      </c>
    </row>
    <row r="60" spans="1:224" hidden="1">
      <c r="A60" s="97" t="s">
        <v>141</v>
      </c>
      <c r="B60" s="117" t="s">
        <v>142</v>
      </c>
      <c r="C60" s="139" t="s">
        <v>29</v>
      </c>
      <c r="D60" s="60">
        <v>200986.55</v>
      </c>
    </row>
    <row r="61" spans="1:224" hidden="1">
      <c r="A61" s="97" t="s">
        <v>143</v>
      </c>
      <c r="B61" s="117" t="s">
        <v>145</v>
      </c>
      <c r="C61" s="139" t="s">
        <v>144</v>
      </c>
      <c r="D61" s="60">
        <v>0</v>
      </c>
    </row>
    <row r="62" spans="1:224" hidden="1">
      <c r="A62" s="97" t="s">
        <v>1553</v>
      </c>
      <c r="B62" s="117" t="s">
        <v>1554</v>
      </c>
      <c r="C62" s="139" t="s">
        <v>29</v>
      </c>
      <c r="D62" s="60">
        <v>35126.050000000003</v>
      </c>
    </row>
    <row r="63" spans="1:224">
      <c r="A63" s="132" t="s">
        <v>146</v>
      </c>
      <c r="B63" s="133" t="s">
        <v>147</v>
      </c>
      <c r="C63" s="134"/>
      <c r="D63" s="135">
        <v>12067949.48</v>
      </c>
    </row>
    <row r="64" spans="1:224" hidden="1">
      <c r="A64" s="97" t="s">
        <v>148</v>
      </c>
      <c r="B64" s="117" t="s">
        <v>149</v>
      </c>
      <c r="C64" s="139" t="s">
        <v>29</v>
      </c>
      <c r="D64" s="60">
        <v>526459.80000000005</v>
      </c>
    </row>
    <row r="65" spans="1:224" hidden="1">
      <c r="A65" s="97" t="s">
        <v>150</v>
      </c>
      <c r="B65" s="117" t="s">
        <v>151</v>
      </c>
      <c r="C65" s="139" t="s">
        <v>29</v>
      </c>
      <c r="D65" s="60">
        <v>1240093.5</v>
      </c>
    </row>
    <row r="66" spans="1:224" hidden="1">
      <c r="A66" s="97" t="s">
        <v>152</v>
      </c>
      <c r="B66" s="117" t="s">
        <v>153</v>
      </c>
      <c r="C66" s="139" t="s">
        <v>29</v>
      </c>
      <c r="D66" s="60">
        <v>9314076.9499999993</v>
      </c>
    </row>
    <row r="67" spans="1:224">
      <c r="A67" s="99" t="s">
        <v>154</v>
      </c>
      <c r="B67" s="116" t="s">
        <v>155</v>
      </c>
      <c r="C67" s="136"/>
      <c r="D67" s="58">
        <v>987319.23</v>
      </c>
      <c r="HO67" s="108"/>
      <c r="HP67" s="108"/>
    </row>
    <row r="68" spans="1:224" hidden="1">
      <c r="A68" s="97" t="s">
        <v>156</v>
      </c>
      <c r="B68" s="117" t="s">
        <v>157</v>
      </c>
      <c r="C68" s="139" t="s">
        <v>29</v>
      </c>
      <c r="D68" s="60">
        <v>1795.35</v>
      </c>
    </row>
    <row r="69" spans="1:224" hidden="1">
      <c r="A69" s="97" t="s">
        <v>158</v>
      </c>
      <c r="B69" s="117" t="s">
        <v>159</v>
      </c>
      <c r="C69" s="139" t="s">
        <v>29</v>
      </c>
      <c r="D69" s="60">
        <v>58739.4</v>
      </c>
    </row>
    <row r="70" spans="1:224" hidden="1">
      <c r="A70" s="97" t="s">
        <v>1555</v>
      </c>
      <c r="B70" s="117" t="s">
        <v>1556</v>
      </c>
      <c r="C70" s="139" t="s">
        <v>29</v>
      </c>
      <c r="D70" s="60">
        <v>893150</v>
      </c>
    </row>
    <row r="71" spans="1:224" hidden="1">
      <c r="A71" s="97" t="s">
        <v>160</v>
      </c>
      <c r="B71" s="117" t="s">
        <v>161</v>
      </c>
      <c r="C71" s="139" t="s">
        <v>29</v>
      </c>
      <c r="D71" s="60">
        <v>33634.480000000003</v>
      </c>
    </row>
    <row r="72" spans="1:224">
      <c r="A72" s="125" t="s">
        <v>162</v>
      </c>
      <c r="B72" s="126" t="s">
        <v>163</v>
      </c>
      <c r="C72" s="127"/>
      <c r="D72" s="128">
        <v>41305373.100000001</v>
      </c>
    </row>
    <row r="73" spans="1:224">
      <c r="A73" s="129" t="s">
        <v>164</v>
      </c>
      <c r="B73" s="130" t="s">
        <v>165</v>
      </c>
      <c r="C73" s="131"/>
      <c r="D73" s="128">
        <v>32803758.460000001</v>
      </c>
    </row>
    <row r="74" spans="1:224" ht="22.5">
      <c r="A74" s="132" t="s">
        <v>166</v>
      </c>
      <c r="B74" s="133" t="s">
        <v>167</v>
      </c>
      <c r="C74" s="134"/>
      <c r="D74" s="135">
        <v>12088041.360000001</v>
      </c>
    </row>
    <row r="75" spans="1:224" ht="22.5">
      <c r="A75" s="99" t="s">
        <v>168</v>
      </c>
      <c r="B75" s="116" t="s">
        <v>169</v>
      </c>
      <c r="C75" s="136"/>
      <c r="D75" s="58">
        <v>12088041.360000001</v>
      </c>
      <c r="HO75" s="108"/>
      <c r="HP75" s="108"/>
    </row>
    <row r="76" spans="1:224" ht="22.5">
      <c r="A76" s="99" t="s">
        <v>170</v>
      </c>
      <c r="B76" s="102" t="s">
        <v>171</v>
      </c>
      <c r="C76" s="136"/>
      <c r="D76" s="141">
        <v>6056451.0599999996</v>
      </c>
    </row>
    <row r="77" spans="1:224" ht="18" hidden="1">
      <c r="A77" s="97" t="s">
        <v>172</v>
      </c>
      <c r="B77" s="117" t="s">
        <v>174</v>
      </c>
      <c r="C77" s="139" t="s">
        <v>173</v>
      </c>
      <c r="D77" s="60">
        <v>21880.560000000001</v>
      </c>
    </row>
    <row r="78" spans="1:224" ht="18" hidden="1">
      <c r="A78" s="97" t="s">
        <v>175</v>
      </c>
      <c r="B78" s="117" t="s">
        <v>176</v>
      </c>
      <c r="C78" s="139" t="s">
        <v>173</v>
      </c>
      <c r="D78" s="60">
        <v>5901961.21</v>
      </c>
    </row>
    <row r="79" spans="1:224" ht="18" hidden="1">
      <c r="A79" s="97" t="s">
        <v>177</v>
      </c>
      <c r="B79" s="117" t="s">
        <v>178</v>
      </c>
      <c r="C79" s="139" t="s">
        <v>173</v>
      </c>
      <c r="D79" s="60">
        <v>30136.48</v>
      </c>
    </row>
    <row r="80" spans="1:224" ht="18" hidden="1">
      <c r="A80" s="97" t="s">
        <v>179</v>
      </c>
      <c r="B80" s="117" t="s">
        <v>180</v>
      </c>
      <c r="C80" s="139" t="s">
        <v>173</v>
      </c>
      <c r="D80" s="60">
        <v>102472.81</v>
      </c>
    </row>
    <row r="81" spans="1:224" ht="20.25" customHeight="1">
      <c r="A81" s="99" t="s">
        <v>181</v>
      </c>
      <c r="B81" s="116" t="s">
        <v>182</v>
      </c>
      <c r="C81" s="136"/>
      <c r="D81" s="58">
        <v>5316439.92</v>
      </c>
      <c r="HO81" s="108"/>
      <c r="HP81" s="108"/>
    </row>
    <row r="82" spans="1:224">
      <c r="A82" s="97" t="s">
        <v>183</v>
      </c>
      <c r="B82" s="117" t="s">
        <v>184</v>
      </c>
      <c r="C82" s="139" t="s">
        <v>173</v>
      </c>
      <c r="D82" s="60">
        <v>5316439.92</v>
      </c>
    </row>
    <row r="83" spans="1:224" ht="22.5">
      <c r="A83" s="99" t="s">
        <v>185</v>
      </c>
      <c r="B83" s="116" t="s">
        <v>186</v>
      </c>
      <c r="C83" s="136"/>
      <c r="D83" s="58">
        <v>715150.38</v>
      </c>
      <c r="HO83" s="108"/>
      <c r="HP83" s="108"/>
    </row>
    <row r="84" spans="1:224">
      <c r="A84" s="97" t="s">
        <v>187</v>
      </c>
      <c r="B84" s="117" t="s">
        <v>188</v>
      </c>
      <c r="C84" s="139" t="s">
        <v>173</v>
      </c>
      <c r="D84" s="60">
        <v>715150.38</v>
      </c>
    </row>
    <row r="85" spans="1:224" ht="22.5">
      <c r="A85" s="132" t="s">
        <v>189</v>
      </c>
      <c r="B85" s="133" t="s">
        <v>190</v>
      </c>
      <c r="C85" s="134"/>
      <c r="D85" s="135">
        <v>20715717.100000001</v>
      </c>
    </row>
    <row r="86" spans="1:224" ht="22.5">
      <c r="A86" s="99" t="s">
        <v>191</v>
      </c>
      <c r="B86" s="116" t="s">
        <v>192</v>
      </c>
      <c r="C86" s="136"/>
      <c r="D86" s="58">
        <v>25677.46</v>
      </c>
      <c r="HO86" s="108"/>
      <c r="HP86" s="108"/>
    </row>
    <row r="87" spans="1:224">
      <c r="A87" s="97" t="s">
        <v>193</v>
      </c>
      <c r="B87" s="117" t="s">
        <v>194</v>
      </c>
      <c r="C87" s="139" t="s">
        <v>173</v>
      </c>
      <c r="D87" s="60">
        <v>25677.46</v>
      </c>
    </row>
    <row r="88" spans="1:224" ht="22.5">
      <c r="A88" s="99" t="s">
        <v>195</v>
      </c>
      <c r="B88" s="116" t="s">
        <v>196</v>
      </c>
      <c r="C88" s="136"/>
      <c r="D88" s="58">
        <v>18190859.740000002</v>
      </c>
      <c r="HO88" s="108"/>
      <c r="HP88" s="108"/>
    </row>
    <row r="89" spans="1:224" hidden="1">
      <c r="A89" s="97" t="s">
        <v>197</v>
      </c>
      <c r="B89" s="117" t="s">
        <v>198</v>
      </c>
      <c r="C89" s="139" t="s">
        <v>173</v>
      </c>
      <c r="D89" s="60">
        <v>313935.83</v>
      </c>
    </row>
    <row r="90" spans="1:224" hidden="1">
      <c r="A90" s="97" t="s">
        <v>199</v>
      </c>
      <c r="B90" s="117" t="s">
        <v>200</v>
      </c>
      <c r="C90" s="139" t="s">
        <v>173</v>
      </c>
      <c r="D90" s="60">
        <v>17450510.32</v>
      </c>
    </row>
    <row r="91" spans="1:224" ht="14.25" hidden="1" customHeight="1">
      <c r="A91" s="97" t="s">
        <v>201</v>
      </c>
      <c r="B91" s="117" t="s">
        <v>1557</v>
      </c>
      <c r="C91" s="139" t="s">
        <v>173</v>
      </c>
      <c r="D91" s="60">
        <v>66517.440000000002</v>
      </c>
    </row>
    <row r="92" spans="1:224" hidden="1">
      <c r="A92" s="97" t="s">
        <v>203</v>
      </c>
      <c r="B92" s="117" t="s">
        <v>204</v>
      </c>
      <c r="C92" s="139" t="s">
        <v>173</v>
      </c>
      <c r="D92" s="60">
        <v>343749.01</v>
      </c>
    </row>
    <row r="93" spans="1:224" hidden="1">
      <c r="A93" s="97" t="s">
        <v>205</v>
      </c>
      <c r="B93" s="117" t="s">
        <v>206</v>
      </c>
      <c r="C93" s="139" t="s">
        <v>173</v>
      </c>
      <c r="D93" s="60">
        <v>16147.14</v>
      </c>
    </row>
    <row r="94" spans="1:224" ht="20.25" customHeight="1">
      <c r="A94" s="99" t="s">
        <v>207</v>
      </c>
      <c r="B94" s="116" t="s">
        <v>208</v>
      </c>
      <c r="C94" s="136"/>
      <c r="D94" s="58">
        <v>2457460.25</v>
      </c>
      <c r="HO94" s="108"/>
      <c r="HP94" s="108"/>
    </row>
    <row r="95" spans="1:224">
      <c r="A95" s="97" t="s">
        <v>209</v>
      </c>
      <c r="B95" s="117" t="s">
        <v>210</v>
      </c>
      <c r="C95" s="139" t="s">
        <v>173</v>
      </c>
      <c r="D95" s="60">
        <v>2457460.25</v>
      </c>
    </row>
    <row r="96" spans="1:224" ht="22.5">
      <c r="A96" s="99" t="s">
        <v>211</v>
      </c>
      <c r="B96" s="116" t="s">
        <v>212</v>
      </c>
      <c r="C96" s="136"/>
      <c r="D96" s="58">
        <v>41719.65</v>
      </c>
      <c r="HO96" s="108"/>
      <c r="HP96" s="108"/>
    </row>
    <row r="97" spans="1:224">
      <c r="A97" s="97" t="s">
        <v>213</v>
      </c>
      <c r="B97" s="117" t="s">
        <v>214</v>
      </c>
      <c r="C97" s="139" t="s">
        <v>173</v>
      </c>
      <c r="D97" s="60">
        <v>41719.65</v>
      </c>
    </row>
    <row r="98" spans="1:224" ht="12.75" customHeight="1">
      <c r="A98" s="99" t="s">
        <v>215</v>
      </c>
      <c r="B98" s="116" t="s">
        <v>216</v>
      </c>
      <c r="C98" s="136"/>
      <c r="D98" s="58">
        <v>0</v>
      </c>
      <c r="HO98" s="108"/>
      <c r="HP98" s="108"/>
    </row>
    <row r="99" spans="1:224" ht="12.75" customHeight="1">
      <c r="A99" s="97" t="s">
        <v>217</v>
      </c>
      <c r="B99" s="117" t="s">
        <v>219</v>
      </c>
      <c r="C99" s="139" t="s">
        <v>218</v>
      </c>
      <c r="D99" s="60">
        <v>0</v>
      </c>
    </row>
    <row r="100" spans="1:224" ht="12.75" customHeight="1">
      <c r="A100" s="97" t="s">
        <v>220</v>
      </c>
      <c r="B100" s="117" t="s">
        <v>222</v>
      </c>
      <c r="C100" s="139" t="s">
        <v>221</v>
      </c>
      <c r="D100" s="60"/>
    </row>
    <row r="101" spans="1:224" ht="12.75" customHeight="1">
      <c r="A101" s="97" t="s">
        <v>1558</v>
      </c>
      <c r="B101" s="117" t="s">
        <v>1559</v>
      </c>
      <c r="C101" s="139" t="s">
        <v>471</v>
      </c>
      <c r="D101" s="60"/>
    </row>
    <row r="102" spans="1:224">
      <c r="A102" s="125" t="s">
        <v>1560</v>
      </c>
      <c r="B102" s="126" t="s">
        <v>225</v>
      </c>
      <c r="C102" s="127" t="s">
        <v>224</v>
      </c>
      <c r="D102" s="128">
        <v>8501614.6400000006</v>
      </c>
    </row>
    <row r="103" spans="1:224">
      <c r="A103" s="125" t="s">
        <v>226</v>
      </c>
      <c r="B103" s="126" t="s">
        <v>227</v>
      </c>
      <c r="C103" s="127"/>
      <c r="D103" s="128">
        <v>56157122.070000008</v>
      </c>
    </row>
    <row r="104" spans="1:224">
      <c r="A104" s="129" t="s">
        <v>228</v>
      </c>
      <c r="B104" s="130" t="s">
        <v>229</v>
      </c>
      <c r="C104" s="131"/>
      <c r="D104" s="128">
        <v>22971.48</v>
      </c>
    </row>
    <row r="105" spans="1:224">
      <c r="A105" s="132" t="s">
        <v>230</v>
      </c>
      <c r="B105" s="133" t="s">
        <v>231</v>
      </c>
      <c r="C105" s="134"/>
      <c r="D105" s="135">
        <v>22971.48</v>
      </c>
    </row>
    <row r="106" spans="1:224">
      <c r="A106" s="97" t="s">
        <v>232</v>
      </c>
      <c r="B106" s="117" t="s">
        <v>233</v>
      </c>
      <c r="C106" s="139" t="s">
        <v>29</v>
      </c>
      <c r="D106" s="60">
        <v>22971.48</v>
      </c>
    </row>
    <row r="107" spans="1:224">
      <c r="A107" s="129" t="s">
        <v>238</v>
      </c>
      <c r="B107" s="130" t="s">
        <v>239</v>
      </c>
      <c r="C107" s="131"/>
      <c r="D107" s="128">
        <v>55620421.06000001</v>
      </c>
    </row>
    <row r="108" spans="1:224">
      <c r="A108" s="132" t="s">
        <v>1561</v>
      </c>
      <c r="B108" s="133" t="s">
        <v>1562</v>
      </c>
      <c r="C108" s="134" t="s">
        <v>29</v>
      </c>
      <c r="D108" s="135">
        <v>47575.9</v>
      </c>
    </row>
    <row r="109" spans="1:224">
      <c r="A109" s="132" t="s">
        <v>244</v>
      </c>
      <c r="B109" s="133" t="s">
        <v>245</v>
      </c>
      <c r="C109" s="134"/>
      <c r="D109" s="135">
        <v>10160413.73</v>
      </c>
    </row>
    <row r="110" spans="1:224">
      <c r="A110" s="99" t="s">
        <v>246</v>
      </c>
      <c r="B110" s="116" t="s">
        <v>247</v>
      </c>
      <c r="C110" s="136"/>
      <c r="D110" s="58">
        <v>5045752.25</v>
      </c>
      <c r="HO110" s="108"/>
      <c r="HP110" s="108"/>
    </row>
    <row r="111" spans="1:224">
      <c r="A111" s="99" t="s">
        <v>248</v>
      </c>
      <c r="B111" s="116" t="s">
        <v>250</v>
      </c>
      <c r="C111" s="136" t="s">
        <v>249</v>
      </c>
      <c r="D111" s="58">
        <v>488328.14</v>
      </c>
      <c r="HO111" s="108"/>
      <c r="HP111" s="108"/>
    </row>
    <row r="112" spans="1:224" ht="22.5">
      <c r="A112" s="99" t="s">
        <v>251</v>
      </c>
      <c r="B112" s="116" t="s">
        <v>1563</v>
      </c>
      <c r="C112" s="136"/>
      <c r="D112" s="58">
        <v>994777.02</v>
      </c>
      <c r="HO112" s="108"/>
      <c r="HP112" s="108"/>
    </row>
    <row r="113" spans="1:4" hidden="1">
      <c r="A113" s="97" t="s">
        <v>253</v>
      </c>
      <c r="B113" s="117" t="s">
        <v>255</v>
      </c>
      <c r="C113" s="139" t="s">
        <v>254</v>
      </c>
      <c r="D113" s="60"/>
    </row>
    <row r="114" spans="1:4" hidden="1">
      <c r="A114" s="97" t="s">
        <v>256</v>
      </c>
      <c r="B114" s="117" t="s">
        <v>258</v>
      </c>
      <c r="C114" s="139" t="s">
        <v>257</v>
      </c>
      <c r="D114" s="60">
        <v>13870.76</v>
      </c>
    </row>
    <row r="115" spans="1:4" hidden="1">
      <c r="A115" s="97" t="s">
        <v>259</v>
      </c>
      <c r="B115" s="117" t="s">
        <v>261</v>
      </c>
      <c r="C115" s="139" t="s">
        <v>260</v>
      </c>
      <c r="D115" s="60">
        <v>44744.32</v>
      </c>
    </row>
    <row r="116" spans="1:4" hidden="1">
      <c r="A116" s="97" t="s">
        <v>262</v>
      </c>
      <c r="B116" s="117" t="s">
        <v>263</v>
      </c>
      <c r="C116" s="139" t="s">
        <v>123</v>
      </c>
      <c r="D116" s="60">
        <v>10829.13</v>
      </c>
    </row>
    <row r="117" spans="1:4" hidden="1">
      <c r="A117" s="97" t="s">
        <v>264</v>
      </c>
      <c r="B117" s="117" t="s">
        <v>266</v>
      </c>
      <c r="C117" s="139" t="s">
        <v>265</v>
      </c>
      <c r="D117" s="60">
        <v>18771.89</v>
      </c>
    </row>
    <row r="118" spans="1:4" hidden="1">
      <c r="A118" s="97" t="s">
        <v>267</v>
      </c>
      <c r="B118" s="117" t="s">
        <v>269</v>
      </c>
      <c r="C118" s="139" t="s">
        <v>268</v>
      </c>
      <c r="D118" s="60">
        <v>33077.97</v>
      </c>
    </row>
    <row r="119" spans="1:4" hidden="1">
      <c r="A119" s="97" t="s">
        <v>270</v>
      </c>
      <c r="B119" s="117" t="s">
        <v>272</v>
      </c>
      <c r="C119" s="139" t="s">
        <v>1564</v>
      </c>
      <c r="D119" s="60">
        <v>22739.57</v>
      </c>
    </row>
    <row r="120" spans="1:4" hidden="1">
      <c r="A120" s="97" t="s">
        <v>273</v>
      </c>
      <c r="B120" s="117" t="s">
        <v>275</v>
      </c>
      <c r="C120" s="139" t="s">
        <v>274</v>
      </c>
      <c r="D120" s="60"/>
    </row>
    <row r="121" spans="1:4" hidden="1">
      <c r="A121" s="97" t="s">
        <v>276</v>
      </c>
      <c r="B121" s="117" t="s">
        <v>278</v>
      </c>
      <c r="C121" s="139" t="s">
        <v>277</v>
      </c>
      <c r="D121" s="60">
        <v>132369.26</v>
      </c>
    </row>
    <row r="122" spans="1:4" hidden="1">
      <c r="A122" s="97" t="s">
        <v>279</v>
      </c>
      <c r="B122" s="117" t="s">
        <v>281</v>
      </c>
      <c r="C122" s="139" t="s">
        <v>280</v>
      </c>
      <c r="D122" s="60">
        <v>12742.54</v>
      </c>
    </row>
    <row r="123" spans="1:4" hidden="1">
      <c r="A123" s="97" t="s">
        <v>282</v>
      </c>
      <c r="B123" s="117" t="s">
        <v>284</v>
      </c>
      <c r="C123" s="139" t="s">
        <v>283</v>
      </c>
      <c r="D123" s="60">
        <v>13745.1</v>
      </c>
    </row>
    <row r="124" spans="1:4" hidden="1">
      <c r="A124" s="97" t="s">
        <v>1565</v>
      </c>
      <c r="B124" s="117" t="s">
        <v>287</v>
      </c>
      <c r="C124" s="139" t="s">
        <v>286</v>
      </c>
      <c r="D124" s="60">
        <v>0</v>
      </c>
    </row>
    <row r="125" spans="1:4" hidden="1">
      <c r="A125" s="97" t="s">
        <v>288</v>
      </c>
      <c r="B125" s="117" t="s">
        <v>290</v>
      </c>
      <c r="C125" s="139">
        <v>4760</v>
      </c>
      <c r="D125" s="60">
        <v>0</v>
      </c>
    </row>
    <row r="126" spans="1:4" hidden="1">
      <c r="A126" s="97" t="s">
        <v>291</v>
      </c>
      <c r="B126" s="117" t="s">
        <v>293</v>
      </c>
      <c r="C126" s="139" t="s">
        <v>292</v>
      </c>
      <c r="D126" s="60">
        <v>0</v>
      </c>
    </row>
    <row r="127" spans="1:4" hidden="1">
      <c r="A127" s="97" t="s">
        <v>294</v>
      </c>
      <c r="B127" s="117" t="s">
        <v>296</v>
      </c>
      <c r="C127" s="139" t="s">
        <v>295</v>
      </c>
      <c r="D127" s="60">
        <v>10746.84</v>
      </c>
    </row>
    <row r="128" spans="1:4" hidden="1">
      <c r="A128" s="97" t="s">
        <v>297</v>
      </c>
      <c r="B128" s="117" t="s">
        <v>1566</v>
      </c>
      <c r="C128" s="139" t="s">
        <v>298</v>
      </c>
      <c r="D128" s="60">
        <v>138248.57</v>
      </c>
    </row>
    <row r="129" spans="1:239" hidden="1">
      <c r="A129" s="97" t="s">
        <v>300</v>
      </c>
      <c r="B129" s="117" t="s">
        <v>302</v>
      </c>
      <c r="C129" s="139" t="s">
        <v>301</v>
      </c>
      <c r="D129" s="60">
        <v>115469.29</v>
      </c>
    </row>
    <row r="130" spans="1:239" hidden="1">
      <c r="A130" s="97" t="s">
        <v>306</v>
      </c>
      <c r="B130" s="117" t="s">
        <v>308</v>
      </c>
      <c r="C130" s="139" t="s">
        <v>307</v>
      </c>
      <c r="D130" s="60">
        <v>3210.46</v>
      </c>
    </row>
    <row r="131" spans="1:239" ht="12" hidden="1" customHeight="1">
      <c r="A131" s="97" t="s">
        <v>309</v>
      </c>
      <c r="B131" s="97" t="s">
        <v>311</v>
      </c>
      <c r="C131" s="98" t="s">
        <v>310</v>
      </c>
      <c r="D131" s="60">
        <v>23621.3</v>
      </c>
    </row>
    <row r="132" spans="1:239" hidden="1">
      <c r="A132" s="97" t="s">
        <v>312</v>
      </c>
      <c r="B132" s="97" t="s">
        <v>314</v>
      </c>
      <c r="C132" s="98" t="s">
        <v>313</v>
      </c>
      <c r="D132" s="60">
        <v>0</v>
      </c>
    </row>
    <row r="133" spans="1:239" hidden="1">
      <c r="A133" s="97" t="s">
        <v>315</v>
      </c>
      <c r="B133" s="97" t="s">
        <v>317</v>
      </c>
      <c r="C133" s="98" t="s">
        <v>316</v>
      </c>
      <c r="D133" s="60">
        <v>22690.6</v>
      </c>
    </row>
    <row r="134" spans="1:239" ht="12.75" hidden="1" customHeight="1">
      <c r="A134" s="97" t="s">
        <v>318</v>
      </c>
      <c r="B134" s="97" t="s">
        <v>320</v>
      </c>
      <c r="C134" s="98" t="s">
        <v>319</v>
      </c>
      <c r="D134" s="60">
        <v>0</v>
      </c>
    </row>
    <row r="135" spans="1:239" ht="12.75" hidden="1" customHeight="1">
      <c r="A135" s="97" t="s">
        <v>318</v>
      </c>
      <c r="B135" s="97" t="s">
        <v>1567</v>
      </c>
      <c r="C135" s="98" t="s">
        <v>1568</v>
      </c>
      <c r="D135" s="60">
        <v>1691.66</v>
      </c>
    </row>
    <row r="136" spans="1:239" ht="12.75" hidden="1" customHeight="1">
      <c r="A136" s="97" t="s">
        <v>321</v>
      </c>
      <c r="B136" s="97" t="s">
        <v>323</v>
      </c>
      <c r="C136" s="98" t="s">
        <v>322</v>
      </c>
      <c r="D136" s="60">
        <v>0</v>
      </c>
    </row>
    <row r="137" spans="1:239" ht="12.75" hidden="1" customHeight="1">
      <c r="A137" s="97" t="s">
        <v>324</v>
      </c>
      <c r="B137" s="97" t="s">
        <v>326</v>
      </c>
      <c r="C137" s="98" t="s">
        <v>325</v>
      </c>
      <c r="D137" s="60">
        <v>51162.35</v>
      </c>
    </row>
    <row r="138" spans="1:239" ht="12.75" hidden="1" customHeight="1">
      <c r="A138" s="97" t="s">
        <v>327</v>
      </c>
      <c r="B138" s="97" t="s">
        <v>329</v>
      </c>
      <c r="C138" s="98" t="s">
        <v>328</v>
      </c>
      <c r="D138" s="60">
        <v>10738.4</v>
      </c>
    </row>
    <row r="139" spans="1:239" s="107" customFormat="1" hidden="1">
      <c r="A139" s="97" t="s">
        <v>330</v>
      </c>
      <c r="B139" s="97" t="s">
        <v>332</v>
      </c>
      <c r="C139" s="98" t="s">
        <v>307</v>
      </c>
      <c r="D139" s="60">
        <v>15339.67</v>
      </c>
      <c r="HO139" s="106"/>
      <c r="HP139" s="106"/>
      <c r="HQ139" s="106"/>
      <c r="HR139" s="106"/>
      <c r="HS139" s="106"/>
      <c r="HT139" s="106"/>
      <c r="HU139" s="106"/>
      <c r="HV139" s="106"/>
      <c r="HW139" s="106"/>
      <c r="HX139" s="106"/>
      <c r="HY139" s="106"/>
      <c r="HZ139" s="106"/>
      <c r="IA139" s="106"/>
      <c r="IB139" s="106"/>
      <c r="IC139" s="106"/>
      <c r="ID139" s="106"/>
      <c r="IE139" s="106"/>
    </row>
    <row r="140" spans="1:239" s="107" customFormat="1" hidden="1">
      <c r="A140" s="97" t="s">
        <v>333</v>
      </c>
      <c r="B140" s="117" t="s">
        <v>335</v>
      </c>
      <c r="C140" s="139" t="s">
        <v>334</v>
      </c>
      <c r="D140" s="60">
        <v>11114.17</v>
      </c>
      <c r="HO140" s="106"/>
      <c r="HP140" s="106"/>
      <c r="HQ140" s="106"/>
      <c r="HR140" s="106"/>
      <c r="HS140" s="106"/>
      <c r="HT140" s="106"/>
      <c r="HU140" s="106"/>
      <c r="HV140" s="106"/>
      <c r="HW140" s="106"/>
      <c r="HX140" s="106"/>
      <c r="HY140" s="106"/>
      <c r="HZ140" s="106"/>
      <c r="IA140" s="106"/>
      <c r="IB140" s="106"/>
      <c r="IC140" s="106"/>
      <c r="ID140" s="106"/>
      <c r="IE140" s="106"/>
    </row>
    <row r="141" spans="1:239" s="107" customFormat="1" ht="12.75" hidden="1" customHeight="1">
      <c r="A141" s="97" t="s">
        <v>339</v>
      </c>
      <c r="B141" s="117" t="s">
        <v>341</v>
      </c>
      <c r="C141" s="139" t="s">
        <v>340</v>
      </c>
      <c r="D141" s="60">
        <v>0</v>
      </c>
      <c r="HO141" s="106"/>
      <c r="HP141" s="106"/>
      <c r="HQ141" s="106"/>
      <c r="HR141" s="106"/>
      <c r="HS141" s="106"/>
      <c r="HT141" s="106"/>
      <c r="HU141" s="106"/>
      <c r="HV141" s="106"/>
      <c r="HW141" s="106"/>
      <c r="HX141" s="106"/>
      <c r="HY141" s="106"/>
      <c r="HZ141" s="106"/>
      <c r="IA141" s="106"/>
      <c r="IB141" s="106"/>
      <c r="IC141" s="106"/>
      <c r="ID141" s="106"/>
      <c r="IE141" s="106"/>
    </row>
    <row r="142" spans="1:239" s="107" customFormat="1" ht="14.25" hidden="1" customHeight="1">
      <c r="A142" s="97" t="s">
        <v>1569</v>
      </c>
      <c r="B142" s="97" t="s">
        <v>344</v>
      </c>
      <c r="C142" s="139" t="s">
        <v>343</v>
      </c>
      <c r="D142" s="60">
        <v>689.12</v>
      </c>
      <c r="HO142" s="106"/>
      <c r="HP142" s="106"/>
      <c r="HQ142" s="106"/>
      <c r="HR142" s="106"/>
      <c r="HS142" s="106"/>
      <c r="HT142" s="106"/>
      <c r="HU142" s="106"/>
      <c r="HV142" s="106"/>
      <c r="HW142" s="106"/>
      <c r="HX142" s="106"/>
      <c r="HY142" s="106"/>
      <c r="HZ142" s="106"/>
      <c r="IA142" s="106"/>
      <c r="IB142" s="106"/>
      <c r="IC142" s="106"/>
      <c r="ID142" s="106"/>
      <c r="IE142" s="106"/>
    </row>
    <row r="143" spans="1:239" s="107" customFormat="1" ht="12.75" hidden="1" customHeight="1">
      <c r="A143" s="97" t="s">
        <v>1570</v>
      </c>
      <c r="B143" s="97" t="s">
        <v>1571</v>
      </c>
      <c r="C143" s="139" t="s">
        <v>346</v>
      </c>
      <c r="D143" s="60">
        <v>0</v>
      </c>
      <c r="HO143" s="106"/>
      <c r="HP143" s="106"/>
      <c r="HQ143" s="106"/>
      <c r="HR143" s="106"/>
      <c r="HS143" s="106"/>
      <c r="HT143" s="106"/>
      <c r="HU143" s="106"/>
      <c r="HV143" s="106"/>
      <c r="HW143" s="106"/>
      <c r="HX143" s="106"/>
      <c r="HY143" s="106"/>
      <c r="HZ143" s="106"/>
      <c r="IA143" s="106"/>
      <c r="IB143" s="106"/>
      <c r="IC143" s="106"/>
      <c r="ID143" s="106"/>
      <c r="IE143" s="106"/>
    </row>
    <row r="144" spans="1:239" s="107" customFormat="1" hidden="1">
      <c r="A144" s="97" t="s">
        <v>351</v>
      </c>
      <c r="B144" s="117" t="s">
        <v>353</v>
      </c>
      <c r="C144" s="139" t="s">
        <v>352</v>
      </c>
      <c r="D144" s="60">
        <v>9617.2099999999991</v>
      </c>
      <c r="HO144" s="106"/>
      <c r="HP144" s="106"/>
      <c r="HQ144" s="106"/>
      <c r="HR144" s="106"/>
      <c r="HS144" s="106"/>
      <c r="HT144" s="106"/>
      <c r="HU144" s="106"/>
      <c r="HV144" s="106"/>
      <c r="HW144" s="106"/>
      <c r="HX144" s="106"/>
      <c r="HY144" s="106"/>
      <c r="HZ144" s="106"/>
      <c r="IA144" s="106"/>
      <c r="IB144" s="106"/>
      <c r="IC144" s="106"/>
      <c r="ID144" s="106"/>
      <c r="IE144" s="106"/>
    </row>
    <row r="145" spans="1:239" s="107" customFormat="1" ht="13.5" hidden="1" customHeight="1">
      <c r="A145" s="97" t="s">
        <v>354</v>
      </c>
      <c r="B145" s="117" t="s">
        <v>356</v>
      </c>
      <c r="C145" s="139" t="s">
        <v>355</v>
      </c>
      <c r="D145" s="60"/>
      <c r="HO145" s="106"/>
      <c r="HP145" s="106"/>
      <c r="HQ145" s="106"/>
      <c r="HR145" s="106"/>
      <c r="HS145" s="106"/>
      <c r="HT145" s="106"/>
      <c r="HU145" s="106"/>
      <c r="HV145" s="106"/>
      <c r="HW145" s="106"/>
      <c r="HX145" s="106"/>
      <c r="HY145" s="106"/>
      <c r="HZ145" s="106"/>
      <c r="IA145" s="106"/>
      <c r="IB145" s="106"/>
      <c r="IC145" s="106"/>
      <c r="ID145" s="106"/>
      <c r="IE145" s="106"/>
    </row>
    <row r="146" spans="1:239" s="107" customFormat="1" hidden="1">
      <c r="A146" s="97" t="s">
        <v>357</v>
      </c>
      <c r="B146" s="117" t="s">
        <v>359</v>
      </c>
      <c r="C146" s="139" t="s">
        <v>358</v>
      </c>
      <c r="D146" s="60">
        <v>8398.7099999999991</v>
      </c>
      <c r="HO146" s="106"/>
      <c r="HP146" s="106"/>
      <c r="HQ146" s="106"/>
      <c r="HR146" s="106"/>
      <c r="HS146" s="106"/>
      <c r="HT146" s="106"/>
      <c r="HU146" s="106"/>
      <c r="HV146" s="106"/>
      <c r="HW146" s="106"/>
      <c r="HX146" s="106"/>
      <c r="HY146" s="106"/>
      <c r="HZ146" s="106"/>
      <c r="IA146" s="106"/>
      <c r="IB146" s="106"/>
      <c r="IC146" s="106"/>
      <c r="ID146" s="106"/>
      <c r="IE146" s="106"/>
    </row>
    <row r="147" spans="1:239" s="107" customFormat="1" hidden="1">
      <c r="A147" s="97" t="s">
        <v>360</v>
      </c>
      <c r="B147" s="117" t="s">
        <v>362</v>
      </c>
      <c r="C147" s="139" t="s">
        <v>361</v>
      </c>
      <c r="D147" s="60"/>
      <c r="HO147" s="106"/>
      <c r="HP147" s="106"/>
      <c r="HQ147" s="106"/>
      <c r="HR147" s="106"/>
      <c r="HS147" s="106"/>
      <c r="HT147" s="106"/>
      <c r="HU147" s="106"/>
      <c r="HV147" s="106"/>
      <c r="HW147" s="106"/>
      <c r="HX147" s="106"/>
      <c r="HY147" s="106"/>
      <c r="HZ147" s="106"/>
      <c r="IA147" s="106"/>
      <c r="IB147" s="106"/>
      <c r="IC147" s="106"/>
      <c r="ID147" s="106"/>
      <c r="IE147" s="106"/>
    </row>
    <row r="148" spans="1:239" s="107" customFormat="1" hidden="1">
      <c r="A148" s="97" t="s">
        <v>363</v>
      </c>
      <c r="B148" s="97" t="s">
        <v>365</v>
      </c>
      <c r="C148" s="139" t="s">
        <v>364</v>
      </c>
      <c r="D148" s="60">
        <v>3962.25</v>
      </c>
      <c r="HO148" s="106"/>
      <c r="HP148" s="106"/>
      <c r="HQ148" s="106"/>
      <c r="HR148" s="106"/>
      <c r="HS148" s="106"/>
      <c r="HT148" s="106"/>
      <c r="HU148" s="106"/>
      <c r="HV148" s="106"/>
      <c r="HW148" s="106"/>
      <c r="HX148" s="106"/>
      <c r="HY148" s="106"/>
      <c r="HZ148" s="106"/>
      <c r="IA148" s="106"/>
      <c r="IB148" s="106"/>
      <c r="IC148" s="106"/>
      <c r="ID148" s="106"/>
      <c r="IE148" s="106"/>
    </row>
    <row r="149" spans="1:239" s="107" customFormat="1" hidden="1">
      <c r="A149" s="97" t="s">
        <v>366</v>
      </c>
      <c r="B149" s="117" t="s">
        <v>368</v>
      </c>
      <c r="C149" s="139" t="s">
        <v>367</v>
      </c>
      <c r="D149" s="60">
        <v>160709.24</v>
      </c>
      <c r="HO149" s="106"/>
      <c r="HP149" s="106"/>
      <c r="HQ149" s="106"/>
      <c r="HR149" s="106"/>
      <c r="HS149" s="106"/>
      <c r="HT149" s="106"/>
      <c r="HU149" s="106"/>
      <c r="HV149" s="106"/>
      <c r="HW149" s="106"/>
      <c r="HX149" s="106"/>
      <c r="HY149" s="106"/>
      <c r="HZ149" s="106"/>
      <c r="IA149" s="106"/>
      <c r="IB149" s="106"/>
      <c r="IC149" s="106"/>
      <c r="ID149" s="106"/>
      <c r="IE149" s="106"/>
    </row>
    <row r="150" spans="1:239" s="107" customFormat="1" hidden="1">
      <c r="A150" s="97" t="s">
        <v>369</v>
      </c>
      <c r="B150" s="97" t="s">
        <v>371</v>
      </c>
      <c r="C150" s="139" t="s">
        <v>370</v>
      </c>
      <c r="D150" s="60">
        <v>0</v>
      </c>
      <c r="HO150" s="106"/>
      <c r="HP150" s="106"/>
      <c r="HQ150" s="106"/>
      <c r="HR150" s="106"/>
      <c r="HS150" s="106"/>
      <c r="HT150" s="106"/>
      <c r="HU150" s="106"/>
      <c r="HV150" s="106"/>
      <c r="HW150" s="106"/>
      <c r="HX150" s="106"/>
      <c r="HY150" s="106"/>
      <c r="HZ150" s="106"/>
      <c r="IA150" s="106"/>
      <c r="IB150" s="106"/>
      <c r="IC150" s="106"/>
      <c r="ID150" s="106"/>
      <c r="IE150" s="106"/>
    </row>
    <row r="151" spans="1:239" hidden="1">
      <c r="A151" s="97" t="s">
        <v>372</v>
      </c>
      <c r="B151" s="97" t="s">
        <v>1572</v>
      </c>
      <c r="C151" s="139" t="s">
        <v>373</v>
      </c>
      <c r="D151" s="60">
        <v>19892</v>
      </c>
    </row>
    <row r="152" spans="1:239" hidden="1">
      <c r="A152" s="97" t="s">
        <v>375</v>
      </c>
      <c r="B152" s="117" t="s">
        <v>377</v>
      </c>
      <c r="C152" s="139" t="s">
        <v>1059</v>
      </c>
      <c r="D152" s="60">
        <v>2387.38</v>
      </c>
    </row>
    <row r="153" spans="1:239" hidden="1">
      <c r="A153" s="97" t="s">
        <v>378</v>
      </c>
      <c r="B153" s="117" t="s">
        <v>380</v>
      </c>
      <c r="C153" s="139" t="s">
        <v>379</v>
      </c>
      <c r="D153" s="60"/>
    </row>
    <row r="154" spans="1:239" ht="12.75" hidden="1" customHeight="1">
      <c r="A154" s="97" t="s">
        <v>381</v>
      </c>
      <c r="B154" s="117" t="s">
        <v>383</v>
      </c>
      <c r="C154" s="139" t="s">
        <v>1460</v>
      </c>
      <c r="D154" s="60">
        <v>5006.78</v>
      </c>
    </row>
    <row r="155" spans="1:239" ht="12.75" hidden="1" customHeight="1">
      <c r="A155" s="97" t="s">
        <v>384</v>
      </c>
      <c r="B155" s="97" t="s">
        <v>383</v>
      </c>
      <c r="C155" s="98" t="s">
        <v>385</v>
      </c>
      <c r="D155" s="60">
        <v>75510.45</v>
      </c>
    </row>
    <row r="156" spans="1:239" ht="12.75" hidden="1" customHeight="1">
      <c r="A156" s="97" t="s">
        <v>386</v>
      </c>
      <c r="B156" s="97" t="s">
        <v>388</v>
      </c>
      <c r="C156" s="98" t="s">
        <v>387</v>
      </c>
      <c r="D156" s="60">
        <v>1535.62</v>
      </c>
    </row>
    <row r="157" spans="1:239" ht="12.75" hidden="1" customHeight="1">
      <c r="A157" s="97" t="s">
        <v>1573</v>
      </c>
      <c r="B157" s="97" t="s">
        <v>272</v>
      </c>
      <c r="C157" s="98" t="s">
        <v>271</v>
      </c>
      <c r="D157" s="60">
        <v>144.41</v>
      </c>
    </row>
    <row r="158" spans="1:239" ht="12.75" hidden="1" customHeight="1">
      <c r="A158" s="97" t="s">
        <v>389</v>
      </c>
      <c r="B158" s="97" t="s">
        <v>391</v>
      </c>
      <c r="C158" s="98" t="s">
        <v>390</v>
      </c>
      <c r="D158" s="60"/>
    </row>
    <row r="159" spans="1:239" ht="20.25" customHeight="1">
      <c r="A159" s="99" t="s">
        <v>392</v>
      </c>
      <c r="B159" s="116" t="s">
        <v>1574</v>
      </c>
      <c r="C159" s="136" t="s">
        <v>32</v>
      </c>
      <c r="D159" s="58">
        <v>91441.63</v>
      </c>
      <c r="HO159" s="108"/>
      <c r="HP159" s="108"/>
    </row>
    <row r="160" spans="1:239" s="107" customFormat="1" ht="22.5">
      <c r="A160" s="99" t="s">
        <v>394</v>
      </c>
      <c r="B160" s="116" t="s">
        <v>1575</v>
      </c>
      <c r="C160" s="136" t="s">
        <v>35</v>
      </c>
      <c r="D160" s="58">
        <v>31309.58</v>
      </c>
      <c r="HO160" s="106"/>
      <c r="HP160" s="106"/>
      <c r="HQ160" s="106"/>
      <c r="HR160" s="106"/>
      <c r="HS160" s="106"/>
      <c r="HT160" s="106"/>
      <c r="HU160" s="106"/>
      <c r="HV160" s="106"/>
      <c r="HW160" s="106"/>
      <c r="HX160" s="106"/>
      <c r="HY160" s="106"/>
      <c r="HZ160" s="106"/>
      <c r="IA160" s="106"/>
      <c r="IB160" s="106"/>
      <c r="IC160" s="106"/>
      <c r="ID160" s="106"/>
      <c r="IE160" s="106"/>
    </row>
    <row r="161" spans="1:239" s="107" customFormat="1">
      <c r="A161" s="99" t="s">
        <v>396</v>
      </c>
      <c r="B161" s="116" t="s">
        <v>398</v>
      </c>
      <c r="C161" s="136" t="s">
        <v>397</v>
      </c>
      <c r="D161" s="58">
        <v>10397.98</v>
      </c>
      <c r="HO161" s="106"/>
      <c r="HP161" s="106"/>
      <c r="HQ161" s="106"/>
      <c r="HR161" s="106"/>
      <c r="HS161" s="106"/>
      <c r="HT161" s="106"/>
      <c r="HU161" s="106"/>
      <c r="HV161" s="106"/>
      <c r="HW161" s="106"/>
      <c r="HX161" s="106"/>
      <c r="HY161" s="106"/>
      <c r="HZ161" s="106"/>
      <c r="IA161" s="106"/>
      <c r="IB161" s="106"/>
      <c r="IC161" s="106"/>
      <c r="ID161" s="106"/>
      <c r="IE161" s="106"/>
    </row>
    <row r="162" spans="1:239" s="107" customFormat="1" ht="22.5">
      <c r="A162" s="99" t="s">
        <v>399</v>
      </c>
      <c r="B162" s="116" t="s">
        <v>1576</v>
      </c>
      <c r="C162" s="136"/>
      <c r="D162" s="142">
        <v>106931.49</v>
      </c>
      <c r="HO162" s="106"/>
      <c r="HP162" s="106"/>
      <c r="HQ162" s="106"/>
      <c r="HR162" s="106"/>
      <c r="HS162" s="106"/>
      <c r="HT162" s="106"/>
      <c r="HU162" s="106"/>
      <c r="HV162" s="106"/>
      <c r="HW162" s="106"/>
      <c r="HX162" s="106"/>
      <c r="HY162" s="106"/>
      <c r="HZ162" s="106"/>
      <c r="IA162" s="106"/>
      <c r="IB162" s="106"/>
      <c r="IC162" s="106"/>
      <c r="ID162" s="106"/>
      <c r="IE162" s="106"/>
    </row>
    <row r="163" spans="1:239" s="107" customFormat="1" hidden="1">
      <c r="A163" s="97" t="s">
        <v>401</v>
      </c>
      <c r="B163" s="117" t="s">
        <v>403</v>
      </c>
      <c r="C163" s="139" t="s">
        <v>402</v>
      </c>
      <c r="D163" s="60">
        <v>11318.01</v>
      </c>
      <c r="HO163" s="106"/>
      <c r="HP163" s="106"/>
      <c r="HQ163" s="106"/>
      <c r="HR163" s="106"/>
      <c r="HS163" s="106"/>
      <c r="HT163" s="106"/>
      <c r="HU163" s="106"/>
      <c r="HV163" s="106"/>
      <c r="HW163" s="106"/>
      <c r="HX163" s="106"/>
      <c r="HY163" s="106"/>
      <c r="HZ163" s="106"/>
      <c r="IA163" s="106"/>
      <c r="IB163" s="106"/>
      <c r="IC163" s="106"/>
      <c r="ID163" s="106"/>
      <c r="IE163" s="106"/>
    </row>
    <row r="164" spans="1:239" s="107" customFormat="1" hidden="1">
      <c r="A164" s="97" t="s">
        <v>404</v>
      </c>
      <c r="B164" s="117" t="s">
        <v>406</v>
      </c>
      <c r="C164" s="139" t="s">
        <v>405</v>
      </c>
      <c r="D164" s="60">
        <v>4481.8500000000004</v>
      </c>
      <c r="HO164" s="106"/>
      <c r="HP164" s="106"/>
      <c r="HQ164" s="106"/>
      <c r="HR164" s="106"/>
      <c r="HS164" s="106"/>
      <c r="HT164" s="106"/>
      <c r="HU164" s="106"/>
      <c r="HV164" s="106"/>
      <c r="HW164" s="106"/>
      <c r="HX164" s="106"/>
      <c r="HY164" s="106"/>
      <c r="HZ164" s="106"/>
      <c r="IA164" s="106"/>
      <c r="IB164" s="106"/>
      <c r="IC164" s="106"/>
      <c r="ID164" s="106"/>
      <c r="IE164" s="106"/>
    </row>
    <row r="165" spans="1:239" s="107" customFormat="1" hidden="1">
      <c r="A165" s="97" t="s">
        <v>407</v>
      </c>
      <c r="B165" s="117" t="s">
        <v>409</v>
      </c>
      <c r="C165" s="139" t="s">
        <v>408</v>
      </c>
      <c r="D165" s="60">
        <v>8552.8700000000008</v>
      </c>
      <c r="HO165" s="106"/>
      <c r="HP165" s="106"/>
      <c r="HQ165" s="106"/>
      <c r="HR165" s="106"/>
      <c r="HS165" s="106"/>
      <c r="HT165" s="106"/>
      <c r="HU165" s="106"/>
      <c r="HV165" s="106"/>
      <c r="HW165" s="106"/>
      <c r="HX165" s="106"/>
      <c r="HY165" s="106"/>
      <c r="HZ165" s="106"/>
      <c r="IA165" s="106"/>
      <c r="IB165" s="106"/>
      <c r="IC165" s="106"/>
      <c r="ID165" s="106"/>
      <c r="IE165" s="106"/>
    </row>
    <row r="166" spans="1:239" s="107" customFormat="1" ht="18" hidden="1" customHeight="1">
      <c r="A166" s="97" t="s">
        <v>410</v>
      </c>
      <c r="B166" s="117" t="s">
        <v>412</v>
      </c>
      <c r="C166" s="139" t="s">
        <v>411</v>
      </c>
      <c r="D166" s="60">
        <v>0</v>
      </c>
      <c r="HO166" s="106"/>
      <c r="HP166" s="106"/>
      <c r="HQ166" s="106"/>
      <c r="HR166" s="106"/>
      <c r="HS166" s="106"/>
      <c r="HT166" s="106"/>
      <c r="HU166" s="106"/>
      <c r="HV166" s="106"/>
      <c r="HW166" s="106"/>
      <c r="HX166" s="106"/>
      <c r="HY166" s="106"/>
      <c r="HZ166" s="106"/>
      <c r="IA166" s="106"/>
      <c r="IB166" s="106"/>
      <c r="IC166" s="106"/>
      <c r="ID166" s="106"/>
      <c r="IE166" s="106"/>
    </row>
    <row r="167" spans="1:239" s="107" customFormat="1" ht="12.75" hidden="1" customHeight="1">
      <c r="A167" s="97" t="s">
        <v>413</v>
      </c>
      <c r="B167" s="117" t="s">
        <v>415</v>
      </c>
      <c r="C167" s="139" t="s">
        <v>414</v>
      </c>
      <c r="D167" s="60">
        <v>0</v>
      </c>
      <c r="HO167" s="106"/>
      <c r="HP167" s="106"/>
      <c r="HQ167" s="106"/>
      <c r="HR167" s="106"/>
      <c r="HS167" s="106"/>
      <c r="HT167" s="106"/>
      <c r="HU167" s="106"/>
      <c r="HV167" s="106"/>
      <c r="HW167" s="106"/>
      <c r="HX167" s="106"/>
      <c r="HY167" s="106"/>
      <c r="HZ167" s="106"/>
      <c r="IA167" s="106"/>
      <c r="IB167" s="106"/>
      <c r="IC167" s="106"/>
      <c r="ID167" s="106"/>
      <c r="IE167" s="106"/>
    </row>
    <row r="168" spans="1:239" s="107" customFormat="1" ht="12.75" hidden="1" customHeight="1">
      <c r="A168" s="97" t="s">
        <v>416</v>
      </c>
      <c r="B168" s="117" t="s">
        <v>418</v>
      </c>
      <c r="C168" s="139" t="s">
        <v>417</v>
      </c>
      <c r="D168" s="60">
        <v>0</v>
      </c>
      <c r="HO168" s="106"/>
      <c r="HP168" s="106"/>
      <c r="HQ168" s="106"/>
      <c r="HR168" s="106"/>
      <c r="HS168" s="106"/>
      <c r="HT168" s="106"/>
      <c r="HU168" s="106"/>
      <c r="HV168" s="106"/>
      <c r="HW168" s="106"/>
      <c r="HX168" s="106"/>
      <c r="HY168" s="106"/>
      <c r="HZ168" s="106"/>
      <c r="IA168" s="106"/>
      <c r="IB168" s="106"/>
      <c r="IC168" s="106"/>
      <c r="ID168" s="106"/>
      <c r="IE168" s="106"/>
    </row>
    <row r="169" spans="1:239" s="107" customFormat="1" ht="12.75" hidden="1" customHeight="1">
      <c r="A169" s="97" t="s">
        <v>422</v>
      </c>
      <c r="B169" s="117" t="s">
        <v>1577</v>
      </c>
      <c r="C169" s="139" t="s">
        <v>423</v>
      </c>
      <c r="D169" s="60">
        <v>0</v>
      </c>
      <c r="HO169" s="106"/>
      <c r="HP169" s="106"/>
      <c r="HQ169" s="106"/>
      <c r="HR169" s="106"/>
      <c r="HS169" s="106"/>
      <c r="HT169" s="106"/>
      <c r="HU169" s="106"/>
      <c r="HV169" s="106"/>
      <c r="HW169" s="106"/>
      <c r="HX169" s="106"/>
      <c r="HY169" s="106"/>
      <c r="HZ169" s="106"/>
      <c r="IA169" s="106"/>
      <c r="IB169" s="106"/>
      <c r="IC169" s="106"/>
      <c r="ID169" s="106"/>
      <c r="IE169" s="106"/>
    </row>
    <row r="170" spans="1:239" s="107" customFormat="1" hidden="1">
      <c r="A170" s="97" t="s">
        <v>425</v>
      </c>
      <c r="B170" s="117" t="s">
        <v>427</v>
      </c>
      <c r="C170" s="139" t="s">
        <v>426</v>
      </c>
      <c r="D170" s="60">
        <v>64.930000000000007</v>
      </c>
      <c r="HO170" s="106"/>
      <c r="HP170" s="106"/>
      <c r="HQ170" s="106"/>
      <c r="HR170" s="106"/>
      <c r="HS170" s="106"/>
      <c r="HT170" s="106"/>
      <c r="HU170" s="106"/>
      <c r="HV170" s="106"/>
      <c r="HW170" s="106"/>
      <c r="HX170" s="106"/>
      <c r="HY170" s="106"/>
      <c r="HZ170" s="106"/>
      <c r="IA170" s="106"/>
      <c r="IB170" s="106"/>
      <c r="IC170" s="106"/>
      <c r="ID170" s="106"/>
      <c r="IE170" s="106"/>
    </row>
    <row r="171" spans="1:239" s="107" customFormat="1" ht="12.75" hidden="1" customHeight="1">
      <c r="A171" s="97" t="s">
        <v>434</v>
      </c>
      <c r="B171" s="117" t="s">
        <v>436</v>
      </c>
      <c r="C171" s="139" t="s">
        <v>435</v>
      </c>
      <c r="D171" s="60">
        <v>0</v>
      </c>
      <c r="HO171" s="106"/>
      <c r="HP171" s="106"/>
      <c r="HQ171" s="106"/>
      <c r="HR171" s="106"/>
      <c r="HS171" s="106"/>
      <c r="HT171" s="106"/>
      <c r="HU171" s="106"/>
      <c r="HV171" s="106"/>
      <c r="HW171" s="106"/>
      <c r="HX171" s="106"/>
      <c r="HY171" s="106"/>
      <c r="HZ171" s="106"/>
      <c r="IA171" s="106"/>
      <c r="IB171" s="106"/>
      <c r="IC171" s="106"/>
      <c r="ID171" s="106"/>
      <c r="IE171" s="106"/>
    </row>
    <row r="172" spans="1:239" s="107" customFormat="1" hidden="1">
      <c r="A172" s="97" t="s">
        <v>440</v>
      </c>
      <c r="B172" s="117" t="s">
        <v>1578</v>
      </c>
      <c r="C172" s="139" t="s">
        <v>441</v>
      </c>
      <c r="D172" s="60">
        <v>53825.33</v>
      </c>
      <c r="HO172" s="106"/>
      <c r="HP172" s="106"/>
      <c r="HQ172" s="106"/>
      <c r="HR172" s="106"/>
      <c r="HS172" s="106"/>
      <c r="HT172" s="106"/>
      <c r="HU172" s="106"/>
      <c r="HV172" s="106"/>
      <c r="HW172" s="106"/>
      <c r="HX172" s="106"/>
      <c r="HY172" s="106"/>
      <c r="HZ172" s="106"/>
      <c r="IA172" s="106"/>
      <c r="IB172" s="106"/>
      <c r="IC172" s="106"/>
      <c r="ID172" s="106"/>
      <c r="IE172" s="106"/>
    </row>
    <row r="173" spans="1:239" s="107" customFormat="1" ht="12.75" hidden="1" customHeight="1">
      <c r="A173" s="97" t="s">
        <v>446</v>
      </c>
      <c r="B173" s="117" t="s">
        <v>1579</v>
      </c>
      <c r="C173" s="139" t="s">
        <v>447</v>
      </c>
      <c r="D173" s="60">
        <v>0</v>
      </c>
      <c r="HO173" s="106"/>
      <c r="HP173" s="106"/>
      <c r="HQ173" s="106"/>
      <c r="HR173" s="106"/>
      <c r="HS173" s="106"/>
      <c r="HT173" s="106"/>
      <c r="HU173" s="106"/>
      <c r="HV173" s="106"/>
      <c r="HW173" s="106"/>
      <c r="HX173" s="106"/>
      <c r="HY173" s="106"/>
      <c r="HZ173" s="106"/>
      <c r="IA173" s="106"/>
      <c r="IB173" s="106"/>
      <c r="IC173" s="106"/>
      <c r="ID173" s="106"/>
      <c r="IE173" s="106"/>
    </row>
    <row r="174" spans="1:239" s="107" customFormat="1" ht="12.75" hidden="1" customHeight="1">
      <c r="A174" s="97" t="s">
        <v>449</v>
      </c>
      <c r="B174" s="117" t="s">
        <v>451</v>
      </c>
      <c r="C174" s="139" t="s">
        <v>450</v>
      </c>
      <c r="D174" s="60">
        <v>0</v>
      </c>
      <c r="HO174" s="106"/>
      <c r="HP174" s="106"/>
      <c r="HQ174" s="106"/>
      <c r="HR174" s="106"/>
      <c r="HS174" s="106"/>
      <c r="HT174" s="106"/>
      <c r="HU174" s="106"/>
      <c r="HV174" s="106"/>
      <c r="HW174" s="106"/>
      <c r="HX174" s="106"/>
      <c r="HY174" s="106"/>
      <c r="HZ174" s="106"/>
      <c r="IA174" s="106"/>
      <c r="IB174" s="106"/>
      <c r="IC174" s="106"/>
      <c r="ID174" s="106"/>
      <c r="IE174" s="106"/>
    </row>
    <row r="175" spans="1:239" s="107" customFormat="1" ht="12.75" hidden="1" customHeight="1">
      <c r="A175" s="97" t="s">
        <v>452</v>
      </c>
      <c r="B175" s="117" t="s">
        <v>454</v>
      </c>
      <c r="C175" s="139" t="s">
        <v>453</v>
      </c>
      <c r="D175" s="60">
        <v>0</v>
      </c>
      <c r="HO175" s="106"/>
      <c r="HP175" s="106"/>
      <c r="HQ175" s="106"/>
      <c r="HR175" s="106"/>
      <c r="HS175" s="106"/>
      <c r="HT175" s="106"/>
      <c r="HU175" s="106"/>
      <c r="HV175" s="106"/>
      <c r="HW175" s="106"/>
      <c r="HX175" s="106"/>
      <c r="HY175" s="106"/>
      <c r="HZ175" s="106"/>
      <c r="IA175" s="106"/>
      <c r="IB175" s="106"/>
      <c r="IC175" s="106"/>
      <c r="ID175" s="106"/>
      <c r="IE175" s="106"/>
    </row>
    <row r="176" spans="1:239" s="107" customFormat="1" ht="12.75" hidden="1" customHeight="1">
      <c r="A176" s="97" t="s">
        <v>455</v>
      </c>
      <c r="B176" s="117" t="s">
        <v>457</v>
      </c>
      <c r="C176" s="139" t="s">
        <v>456</v>
      </c>
      <c r="D176" s="60">
        <v>0</v>
      </c>
      <c r="HO176" s="106"/>
      <c r="HP176" s="106"/>
      <c r="HQ176" s="106"/>
      <c r="HR176" s="106"/>
      <c r="HS176" s="106"/>
      <c r="HT176" s="106"/>
      <c r="HU176" s="106"/>
      <c r="HV176" s="106"/>
      <c r="HW176" s="106"/>
      <c r="HX176" s="106"/>
      <c r="HY176" s="106"/>
      <c r="HZ176" s="106"/>
      <c r="IA176" s="106"/>
      <c r="IB176" s="106"/>
      <c r="IC176" s="106"/>
      <c r="ID176" s="106"/>
      <c r="IE176" s="106"/>
    </row>
    <row r="177" spans="1:239" s="107" customFormat="1" hidden="1">
      <c r="A177" s="97" t="s">
        <v>458</v>
      </c>
      <c r="B177" s="117" t="s">
        <v>460</v>
      </c>
      <c r="C177" s="139" t="s">
        <v>459</v>
      </c>
      <c r="D177" s="60">
        <v>3279.06</v>
      </c>
      <c r="HO177" s="106"/>
      <c r="HP177" s="106"/>
      <c r="HQ177" s="106"/>
      <c r="HR177" s="106"/>
      <c r="HS177" s="106"/>
      <c r="HT177" s="106"/>
      <c r="HU177" s="106"/>
      <c r="HV177" s="106"/>
      <c r="HW177" s="106"/>
      <c r="HX177" s="106"/>
      <c r="HY177" s="106"/>
      <c r="HZ177" s="106"/>
      <c r="IA177" s="106"/>
      <c r="IB177" s="106"/>
      <c r="IC177" s="106"/>
      <c r="ID177" s="106"/>
      <c r="IE177" s="106"/>
    </row>
    <row r="178" spans="1:239" s="107" customFormat="1" ht="12.75" hidden="1" customHeight="1">
      <c r="A178" s="97" t="s">
        <v>461</v>
      </c>
      <c r="B178" s="117" t="s">
        <v>463</v>
      </c>
      <c r="C178" s="139" t="s">
        <v>462</v>
      </c>
      <c r="D178" s="60">
        <v>4693.05</v>
      </c>
      <c r="HO178" s="106"/>
      <c r="HP178" s="106"/>
      <c r="HQ178" s="106"/>
      <c r="HR178" s="106"/>
      <c r="HS178" s="106"/>
      <c r="HT178" s="106"/>
      <c r="HU178" s="106"/>
      <c r="HV178" s="106"/>
      <c r="HW178" s="106"/>
      <c r="HX178" s="106"/>
      <c r="HY178" s="106"/>
      <c r="HZ178" s="106"/>
      <c r="IA178" s="106"/>
      <c r="IB178" s="106"/>
      <c r="IC178" s="106"/>
      <c r="ID178" s="106"/>
      <c r="IE178" s="106"/>
    </row>
    <row r="179" spans="1:239" s="107" customFormat="1" ht="12.75" hidden="1" customHeight="1">
      <c r="A179" s="97" t="s">
        <v>464</v>
      </c>
      <c r="B179" s="117" t="s">
        <v>451</v>
      </c>
      <c r="C179" s="139" t="s">
        <v>465</v>
      </c>
      <c r="D179" s="60">
        <v>0</v>
      </c>
      <c r="HO179" s="106"/>
      <c r="HP179" s="106"/>
      <c r="HQ179" s="106"/>
      <c r="HR179" s="106"/>
      <c r="HS179" s="106"/>
      <c r="HT179" s="106"/>
      <c r="HU179" s="106"/>
      <c r="HV179" s="106"/>
      <c r="HW179" s="106"/>
      <c r="HX179" s="106"/>
      <c r="HY179" s="106"/>
      <c r="HZ179" s="106"/>
      <c r="IA179" s="106"/>
      <c r="IB179" s="106"/>
      <c r="IC179" s="106"/>
      <c r="ID179" s="106"/>
      <c r="IE179" s="106"/>
    </row>
    <row r="180" spans="1:239" s="107" customFormat="1" ht="12.75" hidden="1" customHeight="1">
      <c r="A180" s="97" t="s">
        <v>467</v>
      </c>
      <c r="B180" s="97" t="s">
        <v>469</v>
      </c>
      <c r="C180" s="98" t="s">
        <v>468</v>
      </c>
      <c r="D180" s="60">
        <v>0</v>
      </c>
      <c r="HO180" s="106"/>
      <c r="HP180" s="106"/>
      <c r="HQ180" s="106"/>
      <c r="HR180" s="106"/>
      <c r="HS180" s="106"/>
      <c r="HT180" s="106"/>
      <c r="HU180" s="106"/>
      <c r="HV180" s="106"/>
      <c r="HW180" s="106"/>
      <c r="HX180" s="106"/>
      <c r="HY180" s="106"/>
      <c r="HZ180" s="106"/>
      <c r="IA180" s="106"/>
      <c r="IB180" s="106"/>
      <c r="IC180" s="106"/>
      <c r="ID180" s="106"/>
      <c r="IE180" s="106"/>
    </row>
    <row r="181" spans="1:239" s="107" customFormat="1" ht="12.75" hidden="1" customHeight="1">
      <c r="A181" s="97" t="s">
        <v>470</v>
      </c>
      <c r="B181" s="97" t="s">
        <v>472</v>
      </c>
      <c r="C181" s="98" t="s">
        <v>471</v>
      </c>
      <c r="D181" s="60">
        <v>2492.4299999999998</v>
      </c>
      <c r="HO181" s="106"/>
      <c r="HP181" s="106"/>
      <c r="HQ181" s="106"/>
      <c r="HR181" s="106"/>
      <c r="HS181" s="106"/>
      <c r="HT181" s="106"/>
      <c r="HU181" s="106"/>
      <c r="HV181" s="106"/>
      <c r="HW181" s="106"/>
      <c r="HX181" s="106"/>
      <c r="HY181" s="106"/>
      <c r="HZ181" s="106"/>
      <c r="IA181" s="106"/>
      <c r="IB181" s="106"/>
      <c r="IC181" s="106"/>
      <c r="ID181" s="106"/>
      <c r="IE181" s="106"/>
    </row>
    <row r="182" spans="1:239" s="107" customFormat="1" ht="12.75" hidden="1" customHeight="1">
      <c r="A182" s="97" t="s">
        <v>473</v>
      </c>
      <c r="B182" s="97" t="s">
        <v>475</v>
      </c>
      <c r="C182" s="98" t="s">
        <v>474</v>
      </c>
      <c r="D182" s="60">
        <v>689.82</v>
      </c>
      <c r="HO182" s="106"/>
      <c r="HP182" s="106"/>
      <c r="HQ182" s="106"/>
      <c r="HR182" s="106"/>
      <c r="HS182" s="106"/>
      <c r="HT182" s="106"/>
      <c r="HU182" s="106"/>
      <c r="HV182" s="106"/>
      <c r="HW182" s="106"/>
      <c r="HX182" s="106"/>
      <c r="HY182" s="106"/>
      <c r="HZ182" s="106"/>
      <c r="IA182" s="106"/>
      <c r="IB182" s="106"/>
      <c r="IC182" s="106"/>
      <c r="ID182" s="106"/>
      <c r="IE182" s="106"/>
    </row>
    <row r="183" spans="1:239" s="107" customFormat="1" hidden="1">
      <c r="A183" s="97" t="s">
        <v>476</v>
      </c>
      <c r="B183" s="97" t="s">
        <v>478</v>
      </c>
      <c r="C183" s="98" t="s">
        <v>477</v>
      </c>
      <c r="D183" s="60">
        <v>5703.92</v>
      </c>
      <c r="HO183" s="106"/>
      <c r="HP183" s="106"/>
      <c r="HQ183" s="106"/>
      <c r="HR183" s="106"/>
      <c r="HS183" s="106"/>
      <c r="HT183" s="106"/>
      <c r="HU183" s="106"/>
      <c r="HV183" s="106"/>
      <c r="HW183" s="106"/>
      <c r="HX183" s="106"/>
      <c r="HY183" s="106"/>
      <c r="HZ183" s="106"/>
      <c r="IA183" s="106"/>
      <c r="IB183" s="106"/>
      <c r="IC183" s="106"/>
      <c r="ID183" s="106"/>
      <c r="IE183" s="106"/>
    </row>
    <row r="184" spans="1:239" s="107" customFormat="1" hidden="1">
      <c r="A184" s="97" t="s">
        <v>1580</v>
      </c>
      <c r="B184" s="97" t="s">
        <v>1581</v>
      </c>
      <c r="C184" s="98" t="s">
        <v>1582</v>
      </c>
      <c r="D184" s="60">
        <v>2581.5700000000002</v>
      </c>
      <c r="HO184" s="106"/>
      <c r="HP184" s="106"/>
      <c r="HQ184" s="106"/>
      <c r="HR184" s="106"/>
      <c r="HS184" s="106"/>
      <c r="HT184" s="106"/>
      <c r="HU184" s="106"/>
      <c r="HV184" s="106"/>
      <c r="HW184" s="106"/>
      <c r="HX184" s="106"/>
      <c r="HY184" s="106"/>
      <c r="HZ184" s="106"/>
      <c r="IA184" s="106"/>
      <c r="IB184" s="106"/>
      <c r="IC184" s="106"/>
      <c r="ID184" s="106"/>
      <c r="IE184" s="106"/>
    </row>
    <row r="185" spans="1:239" s="107" customFormat="1" hidden="1">
      <c r="A185" s="97" t="s">
        <v>1583</v>
      </c>
      <c r="B185" s="97" t="s">
        <v>1584</v>
      </c>
      <c r="C185" s="98" t="s">
        <v>1585</v>
      </c>
      <c r="D185" s="60">
        <v>7711.09</v>
      </c>
      <c r="HO185" s="106"/>
      <c r="HP185" s="106"/>
      <c r="HQ185" s="106"/>
      <c r="HR185" s="106"/>
      <c r="HS185" s="106"/>
      <c r="HT185" s="106"/>
      <c r="HU185" s="106"/>
      <c r="HV185" s="106"/>
      <c r="HW185" s="106"/>
      <c r="HX185" s="106"/>
      <c r="HY185" s="106"/>
      <c r="HZ185" s="106"/>
      <c r="IA185" s="106"/>
      <c r="IB185" s="106"/>
      <c r="IC185" s="106"/>
      <c r="ID185" s="106"/>
      <c r="IE185" s="106"/>
    </row>
    <row r="186" spans="1:239" s="107" customFormat="1" hidden="1">
      <c r="A186" s="97" t="s">
        <v>1583</v>
      </c>
      <c r="B186" s="97" t="s">
        <v>1586</v>
      </c>
      <c r="C186" s="98" t="s">
        <v>1587</v>
      </c>
      <c r="D186" s="60">
        <v>1537.56</v>
      </c>
      <c r="HO186" s="106"/>
      <c r="HP186" s="106"/>
      <c r="HQ186" s="106"/>
      <c r="HR186" s="106"/>
      <c r="HS186" s="106"/>
      <c r="HT186" s="106"/>
      <c r="HU186" s="106"/>
      <c r="HV186" s="106"/>
      <c r="HW186" s="106"/>
      <c r="HX186" s="106"/>
      <c r="HY186" s="106"/>
      <c r="HZ186" s="106"/>
      <c r="IA186" s="106"/>
      <c r="IB186" s="106"/>
      <c r="IC186" s="106"/>
      <c r="ID186" s="106"/>
      <c r="IE186" s="106"/>
    </row>
    <row r="187" spans="1:239" s="107" customFormat="1">
      <c r="A187" s="99" t="s">
        <v>479</v>
      </c>
      <c r="B187" s="116" t="s">
        <v>480</v>
      </c>
      <c r="C187" s="136"/>
      <c r="D187" s="58">
        <v>700255.99</v>
      </c>
      <c r="HO187" s="106"/>
      <c r="HP187" s="106"/>
      <c r="HQ187" s="106"/>
      <c r="HR187" s="106"/>
      <c r="HS187" s="106"/>
      <c r="HT187" s="106"/>
      <c r="HU187" s="106"/>
      <c r="HV187" s="106"/>
      <c r="HW187" s="106"/>
      <c r="HX187" s="106"/>
      <c r="HY187" s="106"/>
      <c r="HZ187" s="106"/>
      <c r="IA187" s="106"/>
      <c r="IB187" s="106"/>
      <c r="IC187" s="106"/>
      <c r="ID187" s="106"/>
      <c r="IE187" s="106"/>
    </row>
    <row r="188" spans="1:239" s="107" customFormat="1" hidden="1">
      <c r="A188" s="97" t="s">
        <v>481</v>
      </c>
      <c r="B188" s="117" t="s">
        <v>483</v>
      </c>
      <c r="C188" s="139" t="s">
        <v>482</v>
      </c>
      <c r="D188" s="60">
        <v>3997.82</v>
      </c>
      <c r="HO188" s="106"/>
      <c r="HP188" s="106"/>
      <c r="HQ188" s="106"/>
      <c r="HR188" s="106"/>
      <c r="HS188" s="106"/>
      <c r="HT188" s="106"/>
      <c r="HU188" s="106"/>
      <c r="HV188" s="106"/>
      <c r="HW188" s="106"/>
      <c r="HX188" s="106"/>
      <c r="HY188" s="106"/>
      <c r="HZ188" s="106"/>
      <c r="IA188" s="106"/>
      <c r="IB188" s="106"/>
      <c r="IC188" s="106"/>
      <c r="ID188" s="106"/>
      <c r="IE188" s="106"/>
    </row>
    <row r="189" spans="1:239" s="107" customFormat="1" hidden="1">
      <c r="A189" s="97" t="s">
        <v>484</v>
      </c>
      <c r="B189" s="117" t="s">
        <v>486</v>
      </c>
      <c r="C189" s="139" t="s">
        <v>485</v>
      </c>
      <c r="D189" s="60">
        <v>140824.37</v>
      </c>
      <c r="HO189" s="106"/>
      <c r="HP189" s="106"/>
      <c r="HQ189" s="106"/>
      <c r="HR189" s="106"/>
      <c r="HS189" s="106"/>
      <c r="HT189" s="106"/>
      <c r="HU189" s="106"/>
      <c r="HV189" s="106"/>
      <c r="HW189" s="106"/>
      <c r="HX189" s="106"/>
      <c r="HY189" s="106"/>
      <c r="HZ189" s="106"/>
      <c r="IA189" s="106"/>
      <c r="IB189" s="106"/>
      <c r="IC189" s="106"/>
      <c r="ID189" s="106"/>
      <c r="IE189" s="106"/>
    </row>
    <row r="190" spans="1:239" s="107" customFormat="1" hidden="1">
      <c r="A190" s="97" t="s">
        <v>487</v>
      </c>
      <c r="B190" s="117" t="s">
        <v>489</v>
      </c>
      <c r="C190" s="139" t="s">
        <v>488</v>
      </c>
      <c r="D190" s="60">
        <v>13885.35</v>
      </c>
      <c r="HO190" s="106"/>
      <c r="HP190" s="106"/>
      <c r="HQ190" s="106"/>
      <c r="HR190" s="106"/>
      <c r="HS190" s="106"/>
      <c r="HT190" s="106"/>
      <c r="HU190" s="106"/>
      <c r="HV190" s="106"/>
      <c r="HW190" s="106"/>
      <c r="HX190" s="106"/>
      <c r="HY190" s="106"/>
      <c r="HZ190" s="106"/>
      <c r="IA190" s="106"/>
      <c r="IB190" s="106"/>
      <c r="IC190" s="106"/>
      <c r="ID190" s="106"/>
      <c r="IE190" s="106"/>
    </row>
    <row r="191" spans="1:239" s="107" customFormat="1" hidden="1">
      <c r="A191" s="97" t="s">
        <v>490</v>
      </c>
      <c r="B191" s="117" t="s">
        <v>492</v>
      </c>
      <c r="C191" s="139" t="s">
        <v>491</v>
      </c>
      <c r="D191" s="60">
        <v>1342.66</v>
      </c>
      <c r="HO191" s="106"/>
      <c r="HP191" s="106"/>
      <c r="HQ191" s="106"/>
      <c r="HR191" s="106"/>
      <c r="HS191" s="106"/>
      <c r="HT191" s="106"/>
      <c r="HU191" s="106"/>
      <c r="HV191" s="106"/>
      <c r="HW191" s="106"/>
      <c r="HX191" s="106"/>
      <c r="HY191" s="106"/>
      <c r="HZ191" s="106"/>
      <c r="IA191" s="106"/>
      <c r="IB191" s="106"/>
      <c r="IC191" s="106"/>
      <c r="ID191" s="106"/>
      <c r="IE191" s="106"/>
    </row>
    <row r="192" spans="1:239" s="107" customFormat="1" hidden="1">
      <c r="A192" s="97" t="s">
        <v>493</v>
      </c>
      <c r="B192" s="117" t="s">
        <v>495</v>
      </c>
      <c r="C192" s="139" t="s">
        <v>494</v>
      </c>
      <c r="D192" s="60">
        <v>4014.92</v>
      </c>
      <c r="HO192" s="106"/>
      <c r="HP192" s="106"/>
      <c r="HQ192" s="106"/>
      <c r="HR192" s="106"/>
      <c r="HS192" s="106"/>
      <c r="HT192" s="106"/>
      <c r="HU192" s="106"/>
      <c r="HV192" s="106"/>
      <c r="HW192" s="106"/>
      <c r="HX192" s="106"/>
      <c r="HY192" s="106"/>
      <c r="HZ192" s="106"/>
      <c r="IA192" s="106"/>
      <c r="IB192" s="106"/>
      <c r="IC192" s="106"/>
      <c r="ID192" s="106"/>
      <c r="IE192" s="106"/>
    </row>
    <row r="193" spans="1:239" s="107" customFormat="1" hidden="1">
      <c r="A193" s="97" t="s">
        <v>499</v>
      </c>
      <c r="B193" s="117" t="s">
        <v>1588</v>
      </c>
      <c r="C193" s="139" t="s">
        <v>500</v>
      </c>
      <c r="D193" s="60">
        <v>502.9</v>
      </c>
      <c r="HO193" s="106"/>
      <c r="HP193" s="106"/>
      <c r="HQ193" s="106"/>
      <c r="HR193" s="106"/>
      <c r="HS193" s="106"/>
      <c r="HT193" s="106"/>
      <c r="HU193" s="106"/>
      <c r="HV193" s="106"/>
      <c r="HW193" s="106"/>
      <c r="HX193" s="106"/>
      <c r="HY193" s="106"/>
      <c r="HZ193" s="106"/>
      <c r="IA193" s="106"/>
      <c r="IB193" s="106"/>
      <c r="IC193" s="106"/>
      <c r="ID193" s="106"/>
      <c r="IE193" s="106"/>
    </row>
    <row r="194" spans="1:239" s="107" customFormat="1" ht="12.75" hidden="1" customHeight="1">
      <c r="A194" s="97" t="s">
        <v>502</v>
      </c>
      <c r="B194" s="117" t="s">
        <v>1589</v>
      </c>
      <c r="C194" s="139" t="s">
        <v>503</v>
      </c>
      <c r="D194" s="60">
        <v>25695.24</v>
      </c>
      <c r="HO194" s="106"/>
      <c r="HP194" s="106"/>
      <c r="HQ194" s="106"/>
      <c r="HR194" s="106"/>
      <c r="HS194" s="106"/>
      <c r="HT194" s="106"/>
      <c r="HU194" s="106"/>
      <c r="HV194" s="106"/>
      <c r="HW194" s="106"/>
      <c r="HX194" s="106"/>
      <c r="HY194" s="106"/>
      <c r="HZ194" s="106"/>
      <c r="IA194" s="106"/>
      <c r="IB194" s="106"/>
      <c r="IC194" s="106"/>
      <c r="ID194" s="106"/>
      <c r="IE194" s="106"/>
    </row>
    <row r="195" spans="1:239" s="107" customFormat="1" ht="12.75" hidden="1" customHeight="1">
      <c r="A195" s="97" t="s">
        <v>505</v>
      </c>
      <c r="B195" s="117" t="s">
        <v>507</v>
      </c>
      <c r="C195" s="139" t="s">
        <v>506</v>
      </c>
      <c r="D195" s="60">
        <v>5194.67</v>
      </c>
      <c r="HO195" s="106"/>
      <c r="HP195" s="106"/>
      <c r="HQ195" s="106"/>
      <c r="HR195" s="106"/>
      <c r="HS195" s="106"/>
      <c r="HT195" s="106"/>
      <c r="HU195" s="106"/>
      <c r="HV195" s="106"/>
      <c r="HW195" s="106"/>
      <c r="HX195" s="106"/>
      <c r="HY195" s="106"/>
      <c r="HZ195" s="106"/>
      <c r="IA195" s="106"/>
      <c r="IB195" s="106"/>
      <c r="IC195" s="106"/>
      <c r="ID195" s="106"/>
      <c r="IE195" s="106"/>
    </row>
    <row r="196" spans="1:239" s="107" customFormat="1" ht="12.75" hidden="1" customHeight="1">
      <c r="A196" s="97" t="s">
        <v>508</v>
      </c>
      <c r="B196" s="117" t="s">
        <v>510</v>
      </c>
      <c r="C196" s="139" t="s">
        <v>509</v>
      </c>
      <c r="D196" s="60">
        <v>16017.23</v>
      </c>
      <c r="HO196" s="106"/>
      <c r="HP196" s="106"/>
      <c r="HQ196" s="106"/>
      <c r="HR196" s="106"/>
      <c r="HS196" s="106"/>
      <c r="HT196" s="106"/>
      <c r="HU196" s="106"/>
      <c r="HV196" s="106"/>
      <c r="HW196" s="106"/>
      <c r="HX196" s="106"/>
      <c r="HY196" s="106"/>
      <c r="HZ196" s="106"/>
      <c r="IA196" s="106"/>
      <c r="IB196" s="106"/>
      <c r="IC196" s="106"/>
      <c r="ID196" s="106"/>
      <c r="IE196" s="106"/>
    </row>
    <row r="197" spans="1:239" s="107" customFormat="1" ht="18" hidden="1">
      <c r="A197" s="97" t="s">
        <v>511</v>
      </c>
      <c r="B197" s="117" t="s">
        <v>513</v>
      </c>
      <c r="C197" s="139" t="s">
        <v>512</v>
      </c>
      <c r="D197" s="60">
        <v>162567.66</v>
      </c>
      <c r="HO197" s="106"/>
      <c r="HP197" s="106"/>
      <c r="HQ197" s="106"/>
      <c r="HR197" s="106"/>
      <c r="HS197" s="106"/>
      <c r="HT197" s="106"/>
      <c r="HU197" s="106"/>
      <c r="HV197" s="106"/>
      <c r="HW197" s="106"/>
      <c r="HX197" s="106"/>
      <c r="HY197" s="106"/>
      <c r="HZ197" s="106"/>
      <c r="IA197" s="106"/>
      <c r="IB197" s="106"/>
      <c r="IC197" s="106"/>
      <c r="ID197" s="106"/>
      <c r="IE197" s="106"/>
    </row>
    <row r="198" spans="1:239" s="107" customFormat="1" ht="18" hidden="1">
      <c r="A198" s="97" t="s">
        <v>514</v>
      </c>
      <c r="B198" s="117" t="s">
        <v>516</v>
      </c>
      <c r="C198" s="139" t="s">
        <v>515</v>
      </c>
      <c r="D198" s="60">
        <v>295252.71000000002</v>
      </c>
      <c r="HO198" s="106"/>
      <c r="HP198" s="106"/>
      <c r="HQ198" s="106"/>
      <c r="HR198" s="106"/>
      <c r="HS198" s="106"/>
      <c r="HT198" s="106"/>
      <c r="HU198" s="106"/>
      <c r="HV198" s="106"/>
      <c r="HW198" s="106"/>
      <c r="HX198" s="106"/>
      <c r="HY198" s="106"/>
      <c r="HZ198" s="106"/>
      <c r="IA198" s="106"/>
      <c r="IB198" s="106"/>
      <c r="IC198" s="106"/>
      <c r="ID198" s="106"/>
      <c r="IE198" s="106"/>
    </row>
    <row r="199" spans="1:239" s="107" customFormat="1" ht="12.75" hidden="1" customHeight="1">
      <c r="A199" s="97" t="s">
        <v>517</v>
      </c>
      <c r="B199" s="97" t="s">
        <v>519</v>
      </c>
      <c r="C199" s="98" t="s">
        <v>518</v>
      </c>
      <c r="D199" s="60">
        <v>0</v>
      </c>
      <c r="HO199" s="106"/>
      <c r="HP199" s="106"/>
      <c r="HQ199" s="106"/>
      <c r="HR199" s="106"/>
      <c r="HS199" s="106"/>
      <c r="HT199" s="106"/>
      <c r="HU199" s="106"/>
      <c r="HV199" s="106"/>
      <c r="HW199" s="106"/>
      <c r="HX199" s="106"/>
      <c r="HY199" s="106"/>
      <c r="HZ199" s="106"/>
      <c r="IA199" s="106"/>
      <c r="IB199" s="106"/>
      <c r="IC199" s="106"/>
      <c r="ID199" s="106"/>
      <c r="IE199" s="106"/>
    </row>
    <row r="200" spans="1:239" s="107" customFormat="1" ht="12.75" hidden="1" customHeight="1">
      <c r="A200" s="97" t="s">
        <v>520</v>
      </c>
      <c r="B200" s="97" t="s">
        <v>522</v>
      </c>
      <c r="C200" s="98" t="s">
        <v>521</v>
      </c>
      <c r="D200" s="60">
        <v>2646.4</v>
      </c>
      <c r="HO200" s="106"/>
      <c r="HP200" s="106"/>
      <c r="HQ200" s="106"/>
      <c r="HR200" s="106"/>
      <c r="HS200" s="106"/>
      <c r="HT200" s="106"/>
      <c r="HU200" s="106"/>
      <c r="HV200" s="106"/>
      <c r="HW200" s="106"/>
      <c r="HX200" s="106"/>
      <c r="HY200" s="106"/>
      <c r="HZ200" s="106"/>
      <c r="IA200" s="106"/>
      <c r="IB200" s="106"/>
      <c r="IC200" s="106"/>
      <c r="ID200" s="106"/>
      <c r="IE200" s="106"/>
    </row>
    <row r="201" spans="1:239" s="107" customFormat="1" ht="12.75" hidden="1" customHeight="1">
      <c r="A201" s="97" t="s">
        <v>523</v>
      </c>
      <c r="B201" s="97" t="s">
        <v>525</v>
      </c>
      <c r="C201" s="98" t="s">
        <v>524</v>
      </c>
      <c r="D201" s="60">
        <v>0</v>
      </c>
      <c r="HO201" s="106"/>
      <c r="HP201" s="106"/>
      <c r="HQ201" s="106"/>
      <c r="HR201" s="106"/>
      <c r="HS201" s="106"/>
      <c r="HT201" s="106"/>
      <c r="HU201" s="106"/>
      <c r="HV201" s="106"/>
      <c r="HW201" s="106"/>
      <c r="HX201" s="106"/>
      <c r="HY201" s="106"/>
      <c r="HZ201" s="106"/>
      <c r="IA201" s="106"/>
      <c r="IB201" s="106"/>
      <c r="IC201" s="106"/>
      <c r="ID201" s="106"/>
      <c r="IE201" s="106"/>
    </row>
    <row r="202" spans="1:239" s="107" customFormat="1" ht="12.75" hidden="1" customHeight="1">
      <c r="A202" s="97" t="s">
        <v>526</v>
      </c>
      <c r="B202" s="97" t="s">
        <v>528</v>
      </c>
      <c r="C202" s="98" t="s">
        <v>527</v>
      </c>
      <c r="D202" s="60">
        <v>161.32</v>
      </c>
      <c r="HO202" s="106"/>
      <c r="HP202" s="106"/>
      <c r="HQ202" s="106"/>
      <c r="HR202" s="106"/>
      <c r="HS202" s="106"/>
      <c r="HT202" s="106"/>
      <c r="HU202" s="106"/>
      <c r="HV202" s="106"/>
      <c r="HW202" s="106"/>
      <c r="HX202" s="106"/>
      <c r="HY202" s="106"/>
      <c r="HZ202" s="106"/>
      <c r="IA202" s="106"/>
      <c r="IB202" s="106"/>
      <c r="IC202" s="106"/>
      <c r="ID202" s="106"/>
      <c r="IE202" s="106"/>
    </row>
    <row r="203" spans="1:239" s="107" customFormat="1" hidden="1">
      <c r="A203" s="97" t="s">
        <v>529</v>
      </c>
      <c r="B203" s="97" t="s">
        <v>531</v>
      </c>
      <c r="C203" s="98" t="s">
        <v>530</v>
      </c>
      <c r="D203" s="60">
        <v>15461.23</v>
      </c>
      <c r="HO203" s="106"/>
      <c r="HP203" s="106"/>
      <c r="HQ203" s="106"/>
      <c r="HR203" s="106"/>
      <c r="HS203" s="106"/>
      <c r="HT203" s="106"/>
      <c r="HU203" s="106"/>
      <c r="HV203" s="106"/>
      <c r="HW203" s="106"/>
      <c r="HX203" s="106"/>
      <c r="HY203" s="106"/>
      <c r="HZ203" s="106"/>
      <c r="IA203" s="106"/>
      <c r="IB203" s="106"/>
      <c r="IC203" s="106"/>
      <c r="ID203" s="106"/>
      <c r="IE203" s="106"/>
    </row>
    <row r="204" spans="1:239" s="107" customFormat="1" hidden="1">
      <c r="A204" s="97" t="s">
        <v>1590</v>
      </c>
      <c r="B204" s="97" t="s">
        <v>1591</v>
      </c>
      <c r="C204" s="98" t="s">
        <v>1592</v>
      </c>
      <c r="D204" s="60">
        <v>2.0499999999999998</v>
      </c>
      <c r="HO204" s="106"/>
      <c r="HP204" s="106"/>
      <c r="HQ204" s="106"/>
      <c r="HR204" s="106"/>
      <c r="HS204" s="106"/>
      <c r="HT204" s="106"/>
      <c r="HU204" s="106"/>
      <c r="HV204" s="106"/>
      <c r="HW204" s="106"/>
      <c r="HX204" s="106"/>
      <c r="HY204" s="106"/>
      <c r="HZ204" s="106"/>
      <c r="IA204" s="106"/>
      <c r="IB204" s="106"/>
      <c r="IC204" s="106"/>
      <c r="ID204" s="106"/>
      <c r="IE204" s="106"/>
    </row>
    <row r="205" spans="1:239" s="107" customFormat="1" hidden="1">
      <c r="A205" s="97" t="s">
        <v>1593</v>
      </c>
      <c r="B205" s="97" t="s">
        <v>1594</v>
      </c>
      <c r="C205" s="98" t="s">
        <v>1595</v>
      </c>
      <c r="D205" s="60">
        <v>12689.46</v>
      </c>
      <c r="HO205" s="106"/>
      <c r="HP205" s="106"/>
      <c r="HQ205" s="106"/>
      <c r="HR205" s="106"/>
      <c r="HS205" s="106"/>
      <c r="HT205" s="106"/>
      <c r="HU205" s="106"/>
      <c r="HV205" s="106"/>
      <c r="HW205" s="106"/>
      <c r="HX205" s="106"/>
      <c r="HY205" s="106"/>
      <c r="HZ205" s="106"/>
      <c r="IA205" s="106"/>
      <c r="IB205" s="106"/>
      <c r="IC205" s="106"/>
      <c r="ID205" s="106"/>
      <c r="IE205" s="106"/>
    </row>
    <row r="206" spans="1:239" s="107" customFormat="1" ht="21.75" customHeight="1">
      <c r="A206" s="99" t="s">
        <v>532</v>
      </c>
      <c r="B206" s="116" t="s">
        <v>533</v>
      </c>
      <c r="C206" s="58"/>
      <c r="D206" s="58">
        <v>2622310.42</v>
      </c>
      <c r="HO206" s="106"/>
      <c r="HP206" s="106"/>
      <c r="HQ206" s="106"/>
      <c r="HR206" s="106"/>
      <c r="HS206" s="106"/>
      <c r="HT206" s="106"/>
      <c r="HU206" s="106"/>
      <c r="HV206" s="106"/>
      <c r="HW206" s="106"/>
      <c r="HX206" s="106"/>
      <c r="HY206" s="106"/>
      <c r="HZ206" s="106"/>
      <c r="IA206" s="106"/>
      <c r="IB206" s="106"/>
      <c r="IC206" s="106"/>
      <c r="ID206" s="106"/>
      <c r="IE206" s="106"/>
    </row>
    <row r="207" spans="1:239" s="107" customFormat="1" ht="18">
      <c r="A207" s="97" t="s">
        <v>534</v>
      </c>
      <c r="B207" s="117" t="s">
        <v>1530</v>
      </c>
      <c r="C207" s="139" t="s">
        <v>173</v>
      </c>
      <c r="D207" s="60">
        <v>990417.42</v>
      </c>
      <c r="HO207" s="106"/>
      <c r="HP207" s="106"/>
      <c r="HQ207" s="106"/>
      <c r="HR207" s="106"/>
      <c r="HS207" s="106"/>
      <c r="HT207" s="106"/>
      <c r="HU207" s="106"/>
      <c r="HV207" s="106"/>
      <c r="HW207" s="106"/>
      <c r="HX207" s="106"/>
      <c r="HY207" s="106"/>
      <c r="HZ207" s="106"/>
      <c r="IA207" s="106"/>
      <c r="IB207" s="106"/>
      <c r="IC207" s="106"/>
      <c r="ID207" s="106"/>
      <c r="IE207" s="106"/>
    </row>
    <row r="208" spans="1:239" s="107" customFormat="1" hidden="1">
      <c r="A208" s="97" t="s">
        <v>536</v>
      </c>
      <c r="B208" s="117" t="s">
        <v>538</v>
      </c>
      <c r="C208" s="139" t="s">
        <v>537</v>
      </c>
      <c r="D208" s="60">
        <v>69768.02</v>
      </c>
      <c r="HO208" s="106"/>
      <c r="HP208" s="106"/>
      <c r="HQ208" s="106"/>
      <c r="HR208" s="106"/>
      <c r="HS208" s="106"/>
      <c r="HT208" s="106"/>
      <c r="HU208" s="106"/>
      <c r="HV208" s="106"/>
      <c r="HW208" s="106"/>
      <c r="HX208" s="106"/>
      <c r="HY208" s="106"/>
      <c r="HZ208" s="106"/>
      <c r="IA208" s="106"/>
      <c r="IB208" s="106"/>
      <c r="IC208" s="106"/>
      <c r="ID208" s="106"/>
      <c r="IE208" s="106"/>
    </row>
    <row r="209" spans="1:239" s="107" customFormat="1" hidden="1">
      <c r="A209" s="97" t="s">
        <v>539</v>
      </c>
      <c r="B209" s="117" t="s">
        <v>540</v>
      </c>
      <c r="C209" s="139" t="s">
        <v>126</v>
      </c>
      <c r="D209" s="60">
        <v>100876.7</v>
      </c>
      <c r="HO209" s="106"/>
      <c r="HP209" s="106"/>
      <c r="HQ209" s="106"/>
      <c r="HR209" s="106"/>
      <c r="HS209" s="106"/>
      <c r="HT209" s="106"/>
      <c r="HU209" s="106"/>
      <c r="HV209" s="106"/>
      <c r="HW209" s="106"/>
      <c r="HX209" s="106"/>
      <c r="HY209" s="106"/>
      <c r="HZ209" s="106"/>
      <c r="IA209" s="106"/>
      <c r="IB209" s="106"/>
      <c r="IC209" s="106"/>
      <c r="ID209" s="106"/>
      <c r="IE209" s="106"/>
    </row>
    <row r="210" spans="1:239" s="107" customFormat="1" hidden="1">
      <c r="A210" s="97" t="s">
        <v>541</v>
      </c>
      <c r="B210" s="117" t="s">
        <v>543</v>
      </c>
      <c r="C210" s="139" t="s">
        <v>542</v>
      </c>
      <c r="D210" s="60">
        <v>30374.080000000002</v>
      </c>
      <c r="HO210" s="106"/>
      <c r="HP210" s="106"/>
      <c r="HQ210" s="106"/>
      <c r="HR210" s="106"/>
      <c r="HS210" s="106"/>
      <c r="HT210" s="106"/>
      <c r="HU210" s="106"/>
      <c r="HV210" s="106"/>
      <c r="HW210" s="106"/>
      <c r="HX210" s="106"/>
      <c r="HY210" s="106"/>
      <c r="HZ210" s="106"/>
      <c r="IA210" s="106"/>
      <c r="IB210" s="106"/>
      <c r="IC210" s="106"/>
      <c r="ID210" s="106"/>
      <c r="IE210" s="106"/>
    </row>
    <row r="211" spans="1:239" s="107" customFormat="1" hidden="1">
      <c r="A211" s="97" t="s">
        <v>544</v>
      </c>
      <c r="B211" s="117" t="s">
        <v>546</v>
      </c>
      <c r="C211" s="139" t="s">
        <v>545</v>
      </c>
      <c r="D211" s="60">
        <v>8622</v>
      </c>
      <c r="HO211" s="106"/>
      <c r="HP211" s="106"/>
      <c r="HQ211" s="106"/>
      <c r="HR211" s="106"/>
      <c r="HS211" s="106"/>
      <c r="HT211" s="106"/>
      <c r="HU211" s="106"/>
      <c r="HV211" s="106"/>
      <c r="HW211" s="106"/>
      <c r="HX211" s="106"/>
      <c r="HY211" s="106"/>
      <c r="HZ211" s="106"/>
      <c r="IA211" s="106"/>
      <c r="IB211" s="106"/>
      <c r="IC211" s="106"/>
      <c r="ID211" s="106"/>
      <c r="IE211" s="106"/>
    </row>
    <row r="212" spans="1:239" s="107" customFormat="1" hidden="1">
      <c r="A212" s="97" t="s">
        <v>547</v>
      </c>
      <c r="B212" s="117" t="s">
        <v>1596</v>
      </c>
      <c r="C212" s="139" t="s">
        <v>144</v>
      </c>
      <c r="D212" s="60">
        <v>18567.62</v>
      </c>
      <c r="HO212" s="106"/>
      <c r="HP212" s="106"/>
      <c r="HQ212" s="106"/>
      <c r="HR212" s="106"/>
      <c r="HS212" s="106"/>
      <c r="HT212" s="106"/>
      <c r="HU212" s="106"/>
      <c r="HV212" s="106"/>
      <c r="HW212" s="106"/>
      <c r="HX212" s="106"/>
      <c r="HY212" s="106"/>
      <c r="HZ212" s="106"/>
      <c r="IA212" s="106"/>
      <c r="IB212" s="106"/>
      <c r="IC212" s="106"/>
      <c r="ID212" s="106"/>
      <c r="IE212" s="106"/>
    </row>
    <row r="213" spans="1:239" s="107" customFormat="1" hidden="1">
      <c r="A213" s="97" t="s">
        <v>552</v>
      </c>
      <c r="B213" s="117" t="s">
        <v>553</v>
      </c>
      <c r="C213" s="139" t="s">
        <v>139</v>
      </c>
      <c r="D213" s="60">
        <v>4888</v>
      </c>
      <c r="HO213" s="106"/>
      <c r="HP213" s="106"/>
      <c r="HQ213" s="106"/>
      <c r="HR213" s="106"/>
      <c r="HS213" s="106"/>
      <c r="HT213" s="106"/>
      <c r="HU213" s="106"/>
      <c r="HV213" s="106"/>
      <c r="HW213" s="106"/>
      <c r="HX213" s="106"/>
      <c r="HY213" s="106"/>
      <c r="HZ213" s="106"/>
      <c r="IA213" s="106"/>
      <c r="IB213" s="106"/>
      <c r="IC213" s="106"/>
      <c r="ID213" s="106"/>
      <c r="IE213" s="106"/>
    </row>
    <row r="214" spans="1:239" s="107" customFormat="1" hidden="1">
      <c r="A214" s="97" t="s">
        <v>557</v>
      </c>
      <c r="B214" s="117" t="s">
        <v>559</v>
      </c>
      <c r="C214" s="139" t="s">
        <v>558</v>
      </c>
      <c r="D214" s="60">
        <v>365328</v>
      </c>
      <c r="HO214" s="106"/>
      <c r="HP214" s="106"/>
      <c r="HQ214" s="106"/>
      <c r="HR214" s="106"/>
      <c r="HS214" s="106"/>
      <c r="HT214" s="106"/>
      <c r="HU214" s="106"/>
      <c r="HV214" s="106"/>
      <c r="HW214" s="106"/>
      <c r="HX214" s="106"/>
      <c r="HY214" s="106"/>
      <c r="HZ214" s="106"/>
      <c r="IA214" s="106"/>
      <c r="IB214" s="106"/>
      <c r="IC214" s="106"/>
      <c r="ID214" s="106"/>
      <c r="IE214" s="106"/>
    </row>
    <row r="215" spans="1:239" s="107" customFormat="1" hidden="1">
      <c r="A215" s="97" t="s">
        <v>563</v>
      </c>
      <c r="B215" s="117" t="s">
        <v>565</v>
      </c>
      <c r="C215" s="139" t="s">
        <v>564</v>
      </c>
      <c r="D215" s="60">
        <v>1726.95</v>
      </c>
      <c r="HO215" s="106"/>
      <c r="HP215" s="106"/>
      <c r="HQ215" s="106"/>
      <c r="HR215" s="106"/>
      <c r="HS215" s="106"/>
      <c r="HT215" s="106"/>
      <c r="HU215" s="106"/>
      <c r="HV215" s="106"/>
      <c r="HW215" s="106"/>
      <c r="HX215" s="106"/>
      <c r="HY215" s="106"/>
      <c r="HZ215" s="106"/>
      <c r="IA215" s="106"/>
      <c r="IB215" s="106"/>
      <c r="IC215" s="106"/>
      <c r="ID215" s="106"/>
      <c r="IE215" s="106"/>
    </row>
    <row r="216" spans="1:239" s="107" customFormat="1" ht="18" hidden="1">
      <c r="A216" s="97" t="s">
        <v>566</v>
      </c>
      <c r="B216" s="117" t="s">
        <v>568</v>
      </c>
      <c r="C216" s="139" t="s">
        <v>567</v>
      </c>
      <c r="D216" s="60">
        <v>373.48</v>
      </c>
      <c r="HO216" s="106"/>
      <c r="HP216" s="106"/>
      <c r="HQ216" s="106"/>
      <c r="HR216" s="106"/>
      <c r="HS216" s="106"/>
      <c r="HT216" s="106"/>
      <c r="HU216" s="106"/>
      <c r="HV216" s="106"/>
      <c r="HW216" s="106"/>
      <c r="HX216" s="106"/>
      <c r="HY216" s="106"/>
      <c r="HZ216" s="106"/>
      <c r="IA216" s="106"/>
      <c r="IB216" s="106"/>
      <c r="IC216" s="106"/>
      <c r="ID216" s="106"/>
      <c r="IE216" s="106"/>
    </row>
    <row r="217" spans="1:239" s="107" customFormat="1" hidden="1">
      <c r="A217" s="97" t="s">
        <v>569</v>
      </c>
      <c r="B217" s="117" t="s">
        <v>1597</v>
      </c>
      <c r="C217" s="139" t="s">
        <v>570</v>
      </c>
      <c r="D217" s="60">
        <v>40.21</v>
      </c>
      <c r="HO217" s="106"/>
      <c r="HP217" s="106"/>
      <c r="HQ217" s="106"/>
      <c r="HR217" s="106"/>
      <c r="HS217" s="106"/>
      <c r="HT217" s="106"/>
      <c r="HU217" s="106"/>
      <c r="HV217" s="106"/>
      <c r="HW217" s="106"/>
      <c r="HX217" s="106"/>
      <c r="HY217" s="106"/>
      <c r="HZ217" s="106"/>
      <c r="IA217" s="106"/>
      <c r="IB217" s="106"/>
      <c r="IC217" s="106"/>
      <c r="ID217" s="106"/>
      <c r="IE217" s="106"/>
    </row>
    <row r="218" spans="1:239" s="107" customFormat="1" hidden="1">
      <c r="A218" s="97" t="s">
        <v>572</v>
      </c>
      <c r="B218" s="117" t="s">
        <v>573</v>
      </c>
      <c r="C218" s="139" t="s">
        <v>218</v>
      </c>
      <c r="D218" s="60">
        <v>71198.429999999993</v>
      </c>
      <c r="HO218" s="106"/>
      <c r="HP218" s="106"/>
      <c r="HQ218" s="106"/>
      <c r="HR218" s="106"/>
      <c r="HS218" s="106"/>
      <c r="HT218" s="106"/>
      <c r="HU218" s="106"/>
      <c r="HV218" s="106"/>
      <c r="HW218" s="106"/>
      <c r="HX218" s="106"/>
      <c r="HY218" s="106"/>
      <c r="HZ218" s="106"/>
      <c r="IA218" s="106"/>
      <c r="IB218" s="106"/>
      <c r="IC218" s="106"/>
      <c r="ID218" s="106"/>
      <c r="IE218" s="106"/>
    </row>
    <row r="219" spans="1:239" s="107" customFormat="1" hidden="1">
      <c r="A219" s="97" t="s">
        <v>574</v>
      </c>
      <c r="B219" s="117" t="s">
        <v>1598</v>
      </c>
      <c r="C219" s="139" t="s">
        <v>575</v>
      </c>
      <c r="D219" s="60">
        <v>98.03</v>
      </c>
      <c r="HO219" s="106"/>
      <c r="HP219" s="106"/>
      <c r="HQ219" s="106"/>
      <c r="HR219" s="106"/>
      <c r="HS219" s="106"/>
      <c r="HT219" s="106"/>
      <c r="HU219" s="106"/>
      <c r="HV219" s="106"/>
      <c r="HW219" s="106"/>
      <c r="HX219" s="106"/>
      <c r="HY219" s="106"/>
      <c r="HZ219" s="106"/>
      <c r="IA219" s="106"/>
      <c r="IB219" s="106"/>
      <c r="IC219" s="106"/>
      <c r="ID219" s="106"/>
      <c r="IE219" s="106"/>
    </row>
    <row r="220" spans="1:239" s="107" customFormat="1" ht="12" hidden="1" customHeight="1">
      <c r="A220" s="97" t="s">
        <v>577</v>
      </c>
      <c r="B220" s="117" t="s">
        <v>1599</v>
      </c>
      <c r="C220" s="139" t="s">
        <v>578</v>
      </c>
      <c r="D220" s="60">
        <v>0</v>
      </c>
      <c r="HO220" s="106"/>
      <c r="HP220" s="106"/>
      <c r="HQ220" s="106"/>
      <c r="HR220" s="106"/>
      <c r="HS220" s="106"/>
      <c r="HT220" s="106"/>
      <c r="HU220" s="106"/>
      <c r="HV220" s="106"/>
      <c r="HW220" s="106"/>
      <c r="HX220" s="106"/>
      <c r="HY220" s="106"/>
      <c r="HZ220" s="106"/>
      <c r="IA220" s="106"/>
      <c r="IB220" s="106"/>
      <c r="IC220" s="106"/>
      <c r="ID220" s="106"/>
      <c r="IE220" s="106"/>
    </row>
    <row r="221" spans="1:239" s="107" customFormat="1" hidden="1">
      <c r="A221" s="97" t="s">
        <v>580</v>
      </c>
      <c r="B221" s="117" t="s">
        <v>582</v>
      </c>
      <c r="C221" s="139" t="s">
        <v>581</v>
      </c>
      <c r="D221" s="60">
        <v>40317.61</v>
      </c>
      <c r="HO221" s="106"/>
      <c r="HP221" s="106"/>
      <c r="HQ221" s="106"/>
      <c r="HR221" s="106"/>
      <c r="HS221" s="106"/>
      <c r="HT221" s="106"/>
      <c r="HU221" s="106"/>
      <c r="HV221" s="106"/>
      <c r="HW221" s="106"/>
      <c r="HX221" s="106"/>
      <c r="HY221" s="106"/>
      <c r="HZ221" s="106"/>
      <c r="IA221" s="106"/>
      <c r="IB221" s="106"/>
      <c r="IC221" s="106"/>
      <c r="ID221" s="106"/>
      <c r="IE221" s="106"/>
    </row>
    <row r="222" spans="1:239" s="143" customFormat="1" hidden="1">
      <c r="A222" s="97" t="s">
        <v>595</v>
      </c>
      <c r="B222" s="97" t="s">
        <v>596</v>
      </c>
      <c r="C222" s="98" t="s">
        <v>224</v>
      </c>
      <c r="D222" s="60">
        <v>547712.79</v>
      </c>
      <c r="HO222" s="144"/>
      <c r="HP222" s="144"/>
      <c r="HQ222" s="144"/>
      <c r="HR222" s="144"/>
      <c r="HS222" s="144"/>
      <c r="HT222" s="144"/>
      <c r="HU222" s="144"/>
      <c r="HV222" s="144"/>
      <c r="HW222" s="144"/>
      <c r="HX222" s="144"/>
      <c r="HY222" s="144"/>
      <c r="HZ222" s="144"/>
      <c r="IA222" s="144"/>
      <c r="IB222" s="144"/>
      <c r="IC222" s="144"/>
      <c r="ID222" s="144"/>
      <c r="IE222" s="144"/>
    </row>
    <row r="223" spans="1:239" s="107" customFormat="1" ht="12.75" hidden="1" customHeight="1">
      <c r="A223" s="97" t="s">
        <v>597</v>
      </c>
      <c r="B223" s="97" t="s">
        <v>599</v>
      </c>
      <c r="C223" s="98" t="s">
        <v>598</v>
      </c>
      <c r="D223" s="60">
        <v>0</v>
      </c>
      <c r="HO223" s="106"/>
      <c r="HP223" s="106"/>
      <c r="HQ223" s="106"/>
      <c r="HR223" s="106"/>
      <c r="HS223" s="106"/>
      <c r="HT223" s="106"/>
      <c r="HU223" s="106"/>
      <c r="HV223" s="106"/>
      <c r="HW223" s="106"/>
      <c r="HX223" s="106"/>
      <c r="HY223" s="106"/>
      <c r="HZ223" s="106"/>
      <c r="IA223" s="106"/>
      <c r="IB223" s="106"/>
      <c r="IC223" s="106"/>
      <c r="ID223" s="106"/>
      <c r="IE223" s="106"/>
    </row>
    <row r="224" spans="1:239" s="107" customFormat="1" ht="12.75" hidden="1" customHeight="1">
      <c r="A224" s="97" t="s">
        <v>600</v>
      </c>
      <c r="B224" s="97" t="s">
        <v>602</v>
      </c>
      <c r="C224" s="98" t="s">
        <v>601</v>
      </c>
      <c r="D224" s="60">
        <v>687.85</v>
      </c>
      <c r="HO224" s="106"/>
      <c r="HP224" s="106"/>
      <c r="HQ224" s="106"/>
      <c r="HR224" s="106"/>
      <c r="HS224" s="106"/>
      <c r="HT224" s="106"/>
      <c r="HU224" s="106"/>
      <c r="HV224" s="106"/>
      <c r="HW224" s="106"/>
      <c r="HX224" s="106"/>
      <c r="HY224" s="106"/>
      <c r="HZ224" s="106"/>
      <c r="IA224" s="106"/>
      <c r="IB224" s="106"/>
      <c r="IC224" s="106"/>
      <c r="ID224" s="106"/>
      <c r="IE224" s="106"/>
    </row>
    <row r="225" spans="1:239" s="107" customFormat="1" ht="12.75" hidden="1" customHeight="1">
      <c r="A225" s="97" t="s">
        <v>603</v>
      </c>
      <c r="B225" s="97" t="s">
        <v>605</v>
      </c>
      <c r="C225" s="98" t="s">
        <v>604</v>
      </c>
      <c r="D225" s="60"/>
      <c r="HO225" s="106"/>
      <c r="HP225" s="106"/>
      <c r="HQ225" s="106"/>
      <c r="HR225" s="106"/>
      <c r="HS225" s="106"/>
      <c r="HT225" s="106"/>
      <c r="HU225" s="106"/>
      <c r="HV225" s="106"/>
      <c r="HW225" s="106"/>
      <c r="HX225" s="106"/>
      <c r="HY225" s="106"/>
      <c r="HZ225" s="106"/>
      <c r="IA225" s="106"/>
      <c r="IB225" s="106"/>
      <c r="IC225" s="106"/>
      <c r="ID225" s="106"/>
      <c r="IE225" s="106"/>
    </row>
    <row r="226" spans="1:239" s="107" customFormat="1" hidden="1">
      <c r="A226" s="97" t="s">
        <v>612</v>
      </c>
      <c r="B226" s="97" t="s">
        <v>614</v>
      </c>
      <c r="C226" s="98" t="s">
        <v>613</v>
      </c>
      <c r="D226" s="60">
        <v>141000.60999999999</v>
      </c>
      <c r="HO226" s="106"/>
      <c r="HP226" s="106"/>
      <c r="HQ226" s="106"/>
      <c r="HR226" s="106"/>
      <c r="HS226" s="106"/>
      <c r="HT226" s="106"/>
      <c r="HU226" s="106"/>
      <c r="HV226" s="106"/>
      <c r="HW226" s="106"/>
      <c r="HX226" s="106"/>
      <c r="HY226" s="106"/>
      <c r="HZ226" s="106"/>
      <c r="IA226" s="106"/>
      <c r="IB226" s="106"/>
      <c r="IC226" s="106"/>
      <c r="ID226" s="106"/>
      <c r="IE226" s="106"/>
    </row>
    <row r="227" spans="1:239" s="144" customFormat="1">
      <c r="A227" s="99" t="s">
        <v>615</v>
      </c>
      <c r="B227" s="175" t="s">
        <v>616</v>
      </c>
      <c r="C227" s="99"/>
      <c r="D227" s="58">
        <v>230312.62000000002</v>
      </c>
    </row>
    <row r="228" spans="1:239" ht="12.75" hidden="1" customHeight="1">
      <c r="A228" s="97" t="s">
        <v>623</v>
      </c>
      <c r="B228" s="97" t="s">
        <v>625</v>
      </c>
      <c r="C228" s="98" t="s">
        <v>624</v>
      </c>
      <c r="D228" s="60">
        <v>9962.5499999999993</v>
      </c>
    </row>
    <row r="229" spans="1:239" ht="12.75" hidden="1" customHeight="1">
      <c r="A229" s="97" t="s">
        <v>626</v>
      </c>
      <c r="B229" s="97" t="s">
        <v>628</v>
      </c>
      <c r="C229" s="98" t="s">
        <v>627</v>
      </c>
      <c r="D229" s="60"/>
    </row>
    <row r="230" spans="1:239" ht="12.75" hidden="1" customHeight="1">
      <c r="A230" s="97" t="s">
        <v>629</v>
      </c>
      <c r="B230" s="97" t="s">
        <v>631</v>
      </c>
      <c r="C230" s="98" t="s">
        <v>630</v>
      </c>
      <c r="D230" s="60"/>
    </row>
    <row r="231" spans="1:239" ht="12.75" hidden="1" customHeight="1">
      <c r="A231" s="97" t="s">
        <v>632</v>
      </c>
      <c r="B231" s="97" t="s">
        <v>634</v>
      </c>
      <c r="C231" s="98" t="s">
        <v>633</v>
      </c>
      <c r="D231" s="60">
        <v>3453.71</v>
      </c>
    </row>
    <row r="232" spans="1:239" ht="12.75" hidden="1" customHeight="1">
      <c r="A232" s="97" t="s">
        <v>638</v>
      </c>
      <c r="B232" s="97" t="s">
        <v>640</v>
      </c>
      <c r="C232" s="98" t="s">
        <v>639</v>
      </c>
      <c r="D232" s="60"/>
    </row>
    <row r="233" spans="1:239" ht="12.75" hidden="1" customHeight="1">
      <c r="A233" s="97" t="s">
        <v>641</v>
      </c>
      <c r="B233" s="97" t="s">
        <v>643</v>
      </c>
      <c r="C233" s="98" t="s">
        <v>642</v>
      </c>
      <c r="D233" s="60">
        <v>912.61</v>
      </c>
    </row>
    <row r="234" spans="1:239" ht="12.75" hidden="1" customHeight="1">
      <c r="A234" s="97" t="s">
        <v>647</v>
      </c>
      <c r="B234" s="97" t="s">
        <v>649</v>
      </c>
      <c r="C234" s="98" t="s">
        <v>648</v>
      </c>
      <c r="D234" s="60"/>
    </row>
    <row r="235" spans="1:239" hidden="1">
      <c r="A235" s="97" t="s">
        <v>650</v>
      </c>
      <c r="B235" s="97" t="s">
        <v>652</v>
      </c>
      <c r="C235" s="98" t="s">
        <v>651</v>
      </c>
      <c r="D235" s="60">
        <v>19682.43</v>
      </c>
    </row>
    <row r="236" spans="1:239" ht="12.75" hidden="1" customHeight="1">
      <c r="A236" s="97" t="s">
        <v>659</v>
      </c>
      <c r="B236" s="97" t="s">
        <v>661</v>
      </c>
      <c r="C236" s="98" t="s">
        <v>660</v>
      </c>
      <c r="D236" s="60"/>
    </row>
    <row r="237" spans="1:239" ht="12.75" hidden="1" customHeight="1">
      <c r="A237" s="97" t="s">
        <v>662</v>
      </c>
      <c r="B237" s="97" t="s">
        <v>664</v>
      </c>
      <c r="C237" s="98" t="s">
        <v>663</v>
      </c>
      <c r="D237" s="60"/>
    </row>
    <row r="238" spans="1:239" ht="11.25" hidden="1" customHeight="1">
      <c r="A238" s="97" t="s">
        <v>665</v>
      </c>
      <c r="B238" s="97" t="s">
        <v>667</v>
      </c>
      <c r="C238" s="98" t="s">
        <v>666</v>
      </c>
      <c r="D238" s="60"/>
    </row>
    <row r="239" spans="1:239" ht="15" hidden="1" customHeight="1">
      <c r="A239" s="97" t="s">
        <v>671</v>
      </c>
      <c r="B239" s="97" t="s">
        <v>672</v>
      </c>
      <c r="C239" s="98" t="s">
        <v>221</v>
      </c>
      <c r="D239" s="60">
        <v>20401.55</v>
      </c>
    </row>
    <row r="240" spans="1:239" ht="20.25" hidden="1" customHeight="1">
      <c r="A240" s="97" t="s">
        <v>676</v>
      </c>
      <c r="B240" s="97" t="s">
        <v>678</v>
      </c>
      <c r="C240" s="98" t="s">
        <v>677</v>
      </c>
      <c r="D240" s="60"/>
    </row>
    <row r="241" spans="1:4" ht="12.75" hidden="1" customHeight="1">
      <c r="A241" s="97" t="s">
        <v>679</v>
      </c>
      <c r="B241" s="97" t="s">
        <v>681</v>
      </c>
      <c r="C241" s="98" t="s">
        <v>680</v>
      </c>
      <c r="D241" s="60"/>
    </row>
    <row r="242" spans="1:4" hidden="1">
      <c r="A242" s="97" t="s">
        <v>682</v>
      </c>
      <c r="B242" s="97" t="s">
        <v>684</v>
      </c>
      <c r="C242" s="98" t="s">
        <v>683</v>
      </c>
      <c r="D242" s="60">
        <v>10059.73</v>
      </c>
    </row>
    <row r="243" spans="1:4" ht="12.75" hidden="1" customHeight="1">
      <c r="A243" s="97" t="s">
        <v>685</v>
      </c>
      <c r="B243" s="97" t="s">
        <v>687</v>
      </c>
      <c r="C243" s="98" t="s">
        <v>686</v>
      </c>
      <c r="D243" s="60"/>
    </row>
    <row r="244" spans="1:4" ht="12.75" hidden="1" customHeight="1">
      <c r="A244" s="97" t="s">
        <v>688</v>
      </c>
      <c r="B244" s="97" t="s">
        <v>690</v>
      </c>
      <c r="C244" s="98" t="s">
        <v>689</v>
      </c>
      <c r="D244" s="60"/>
    </row>
    <row r="245" spans="1:4" ht="12.75" hidden="1" customHeight="1">
      <c r="A245" s="97" t="s">
        <v>691</v>
      </c>
      <c r="B245" s="97" t="s">
        <v>1600</v>
      </c>
      <c r="C245" s="98" t="s">
        <v>692</v>
      </c>
      <c r="D245" s="60"/>
    </row>
    <row r="246" spans="1:4" ht="12.75" hidden="1" customHeight="1">
      <c r="A246" s="97" t="s">
        <v>694</v>
      </c>
      <c r="B246" s="97" t="s">
        <v>696</v>
      </c>
      <c r="C246" s="98" t="s">
        <v>695</v>
      </c>
      <c r="D246" s="60"/>
    </row>
    <row r="247" spans="1:4" ht="12.75" hidden="1" customHeight="1">
      <c r="A247" s="97" t="s">
        <v>1601</v>
      </c>
      <c r="B247" s="97" t="s">
        <v>1602</v>
      </c>
      <c r="C247" s="98" t="s">
        <v>1603</v>
      </c>
      <c r="D247" s="60">
        <v>15393.88</v>
      </c>
    </row>
    <row r="248" spans="1:4" ht="12.75" hidden="1" customHeight="1">
      <c r="A248" s="97" t="s">
        <v>1604</v>
      </c>
      <c r="B248" s="97" t="s">
        <v>1605</v>
      </c>
      <c r="C248" s="98" t="s">
        <v>1606</v>
      </c>
      <c r="D248" s="60"/>
    </row>
    <row r="249" spans="1:4" hidden="1">
      <c r="A249" s="97" t="s">
        <v>1607</v>
      </c>
      <c r="B249" s="97" t="s">
        <v>1608</v>
      </c>
      <c r="C249" s="98" t="s">
        <v>1352</v>
      </c>
      <c r="D249" s="60">
        <v>230.54</v>
      </c>
    </row>
    <row r="250" spans="1:4" hidden="1">
      <c r="A250" s="97" t="s">
        <v>1609</v>
      </c>
      <c r="B250" s="97" t="s">
        <v>1610</v>
      </c>
      <c r="C250" s="98" t="s">
        <v>1355</v>
      </c>
      <c r="D250" s="60">
        <v>16.13</v>
      </c>
    </row>
    <row r="251" spans="1:4" hidden="1">
      <c r="A251" s="97" t="s">
        <v>1611</v>
      </c>
      <c r="B251" s="97" t="s">
        <v>1612</v>
      </c>
      <c r="C251" s="98" t="s">
        <v>1613</v>
      </c>
      <c r="D251" s="60">
        <v>10034.6</v>
      </c>
    </row>
    <row r="252" spans="1:4" ht="12.75" hidden="1" customHeight="1">
      <c r="A252" s="97" t="s">
        <v>1614</v>
      </c>
      <c r="B252" s="97" t="s">
        <v>1615</v>
      </c>
      <c r="C252" s="98" t="s">
        <v>1616</v>
      </c>
      <c r="D252" s="60">
        <v>1799.16</v>
      </c>
    </row>
    <row r="253" spans="1:4" ht="12.75" hidden="1" customHeight="1">
      <c r="A253" s="97" t="s">
        <v>1617</v>
      </c>
      <c r="B253" s="97" t="s">
        <v>1618</v>
      </c>
      <c r="C253" s="98" t="s">
        <v>1619</v>
      </c>
      <c r="D253" s="60">
        <v>2136.66</v>
      </c>
    </row>
    <row r="254" spans="1:4" ht="12.75" hidden="1" customHeight="1">
      <c r="A254" s="97" t="s">
        <v>1620</v>
      </c>
      <c r="B254" s="97" t="s">
        <v>1621</v>
      </c>
      <c r="C254" s="98" t="s">
        <v>1622</v>
      </c>
      <c r="D254" s="60"/>
    </row>
    <row r="255" spans="1:4" ht="12.75" hidden="1" customHeight="1">
      <c r="A255" s="97" t="s">
        <v>1623</v>
      </c>
      <c r="B255" s="97" t="s">
        <v>1624</v>
      </c>
      <c r="C255" s="98" t="s">
        <v>1625</v>
      </c>
      <c r="D255" s="60">
        <v>7435.95</v>
      </c>
    </row>
    <row r="256" spans="1:4" hidden="1">
      <c r="A256" s="97" t="s">
        <v>1626</v>
      </c>
      <c r="B256" s="97" t="s">
        <v>1627</v>
      </c>
      <c r="C256" s="98" t="s">
        <v>1628</v>
      </c>
      <c r="D256" s="60">
        <v>3765.34</v>
      </c>
    </row>
    <row r="257" spans="1:222" hidden="1">
      <c r="A257" s="97" t="s">
        <v>1629</v>
      </c>
      <c r="B257" s="97" t="s">
        <v>1630</v>
      </c>
      <c r="C257" s="98" t="s">
        <v>1631</v>
      </c>
      <c r="D257" s="60">
        <v>57539.85</v>
      </c>
    </row>
    <row r="258" spans="1:222" hidden="1">
      <c r="A258" s="97" t="s">
        <v>1632</v>
      </c>
      <c r="B258" s="97" t="s">
        <v>1633</v>
      </c>
      <c r="C258" s="98" t="s">
        <v>1634</v>
      </c>
      <c r="D258" s="60">
        <v>19941.32</v>
      </c>
    </row>
    <row r="259" spans="1:222" hidden="1">
      <c r="A259" s="97" t="s">
        <v>1635</v>
      </c>
      <c r="B259" s="97" t="s">
        <v>1636</v>
      </c>
      <c r="C259" s="98" t="s">
        <v>1637</v>
      </c>
      <c r="D259" s="60">
        <v>38717.800000000003</v>
      </c>
    </row>
    <row r="260" spans="1:222" hidden="1">
      <c r="A260" s="97" t="s">
        <v>1638</v>
      </c>
      <c r="B260" s="97" t="s">
        <v>1639</v>
      </c>
      <c r="C260" s="98" t="s">
        <v>1640</v>
      </c>
      <c r="D260" s="60">
        <v>8.0399999999999991</v>
      </c>
    </row>
    <row r="261" spans="1:222" hidden="1">
      <c r="A261" s="97" t="s">
        <v>1641</v>
      </c>
      <c r="B261" s="97" t="s">
        <v>1642</v>
      </c>
      <c r="C261" s="98" t="s">
        <v>1643</v>
      </c>
      <c r="D261" s="60">
        <v>5791.95</v>
      </c>
    </row>
    <row r="262" spans="1:222" hidden="1">
      <c r="A262" s="97" t="s">
        <v>1644</v>
      </c>
      <c r="B262" s="97" t="s">
        <v>1645</v>
      </c>
      <c r="C262" s="98" t="s">
        <v>1646</v>
      </c>
      <c r="D262" s="60">
        <v>1544.85</v>
      </c>
    </row>
    <row r="263" spans="1:222" hidden="1">
      <c r="A263" s="97" t="s">
        <v>1647</v>
      </c>
      <c r="B263" s="97" t="s">
        <v>1648</v>
      </c>
      <c r="C263" s="98" t="s">
        <v>1649</v>
      </c>
      <c r="D263" s="60">
        <v>1435.93</v>
      </c>
    </row>
    <row r="264" spans="1:222" hidden="1">
      <c r="A264" s="97" t="s">
        <v>1650</v>
      </c>
      <c r="B264" s="97" t="s">
        <v>1651</v>
      </c>
      <c r="C264" s="98" t="s">
        <v>1652</v>
      </c>
      <c r="D264" s="60">
        <v>48.04</v>
      </c>
    </row>
    <row r="265" spans="1:222" ht="12.75" customHeight="1">
      <c r="A265" s="99" t="s">
        <v>697</v>
      </c>
      <c r="B265" s="116" t="s">
        <v>1653</v>
      </c>
      <c r="C265" s="136"/>
      <c r="D265" s="58">
        <v>5114661.4800000004</v>
      </c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6"/>
      <c r="BA265" s="106"/>
      <c r="BB265" s="106"/>
      <c r="BC265" s="106"/>
      <c r="BD265" s="106"/>
      <c r="BE265" s="106"/>
      <c r="BF265" s="106"/>
      <c r="BG265" s="106"/>
      <c r="BH265" s="106"/>
      <c r="BI265" s="106"/>
      <c r="BJ265" s="106"/>
      <c r="BK265" s="106"/>
      <c r="BL265" s="106"/>
      <c r="BM265" s="106"/>
      <c r="BN265" s="106"/>
      <c r="BO265" s="106"/>
      <c r="BP265" s="106"/>
      <c r="BQ265" s="106"/>
      <c r="BR265" s="106"/>
      <c r="BS265" s="106"/>
      <c r="BT265" s="106"/>
      <c r="BU265" s="106"/>
      <c r="BV265" s="106"/>
      <c r="BW265" s="106"/>
      <c r="BX265" s="106"/>
      <c r="BY265" s="106"/>
      <c r="BZ265" s="106"/>
      <c r="CA265" s="106"/>
      <c r="CB265" s="106"/>
      <c r="CC265" s="106"/>
      <c r="CD265" s="106"/>
      <c r="CE265" s="106"/>
      <c r="CF265" s="106"/>
      <c r="CG265" s="106"/>
      <c r="CH265" s="106"/>
      <c r="CI265" s="106"/>
      <c r="CJ265" s="106"/>
      <c r="CK265" s="106"/>
      <c r="CL265" s="106"/>
      <c r="CM265" s="106"/>
      <c r="CN265" s="106"/>
      <c r="CO265" s="106"/>
      <c r="CP265" s="106"/>
      <c r="CQ265" s="106"/>
      <c r="CR265" s="106"/>
      <c r="CS265" s="106"/>
      <c r="CT265" s="106"/>
      <c r="CU265" s="106"/>
      <c r="CV265" s="106"/>
      <c r="CW265" s="106"/>
      <c r="CX265" s="106"/>
      <c r="CY265" s="106"/>
      <c r="CZ265" s="106"/>
      <c r="DA265" s="106"/>
      <c r="DB265" s="106"/>
      <c r="DC265" s="106"/>
      <c r="DD265" s="106"/>
      <c r="DE265" s="106"/>
      <c r="DF265" s="106"/>
      <c r="DG265" s="106"/>
      <c r="DH265" s="106"/>
      <c r="DI265" s="106"/>
      <c r="DJ265" s="106"/>
      <c r="DK265" s="106"/>
      <c r="DL265" s="106"/>
      <c r="DM265" s="106"/>
      <c r="DN265" s="106"/>
      <c r="DO265" s="106"/>
      <c r="DP265" s="106"/>
      <c r="DQ265" s="106"/>
      <c r="DR265" s="106"/>
      <c r="DS265" s="106"/>
      <c r="DT265" s="106"/>
      <c r="DU265" s="106"/>
      <c r="DV265" s="106"/>
      <c r="DW265" s="106"/>
      <c r="DX265" s="106"/>
      <c r="DY265" s="106"/>
      <c r="DZ265" s="106"/>
      <c r="EA265" s="106"/>
      <c r="EB265" s="106"/>
      <c r="EC265" s="106"/>
      <c r="ED265" s="106"/>
      <c r="EE265" s="106"/>
      <c r="EF265" s="106"/>
      <c r="EG265" s="106"/>
      <c r="EH265" s="106"/>
      <c r="EI265" s="106"/>
      <c r="EJ265" s="106"/>
      <c r="EK265" s="106"/>
      <c r="EL265" s="106"/>
      <c r="EM265" s="106"/>
      <c r="EN265" s="106"/>
      <c r="EO265" s="106"/>
      <c r="EP265" s="106"/>
      <c r="EQ265" s="106"/>
      <c r="ER265" s="106"/>
      <c r="ES265" s="106"/>
      <c r="ET265" s="106"/>
      <c r="EU265" s="106"/>
      <c r="EV265" s="106"/>
      <c r="EW265" s="106"/>
      <c r="EX265" s="106"/>
      <c r="EY265" s="106"/>
      <c r="EZ265" s="106"/>
      <c r="FA265" s="106"/>
      <c r="FB265" s="106"/>
      <c r="FC265" s="106"/>
      <c r="FD265" s="106"/>
      <c r="FE265" s="106"/>
      <c r="FF265" s="106"/>
      <c r="FG265" s="106"/>
      <c r="FH265" s="106"/>
      <c r="FI265" s="106"/>
      <c r="FJ265" s="106"/>
      <c r="FK265" s="106"/>
      <c r="FL265" s="106"/>
      <c r="FM265" s="106"/>
      <c r="FN265" s="106"/>
      <c r="FO265" s="106"/>
      <c r="FP265" s="106"/>
      <c r="FQ265" s="106"/>
      <c r="FR265" s="106"/>
      <c r="FS265" s="106"/>
      <c r="FT265" s="106"/>
      <c r="FU265" s="106"/>
      <c r="FV265" s="106"/>
      <c r="FW265" s="106"/>
      <c r="FX265" s="106"/>
      <c r="FY265" s="106"/>
      <c r="FZ265" s="106"/>
      <c r="GA265" s="106"/>
      <c r="GB265" s="106"/>
      <c r="GC265" s="106"/>
      <c r="GD265" s="106"/>
      <c r="GE265" s="106"/>
      <c r="GF265" s="106"/>
      <c r="GG265" s="106"/>
      <c r="GH265" s="106"/>
      <c r="GI265" s="106"/>
      <c r="GJ265" s="106"/>
      <c r="GK265" s="106"/>
      <c r="GL265" s="106"/>
      <c r="GM265" s="106"/>
      <c r="GN265" s="106"/>
      <c r="GO265" s="106"/>
      <c r="GP265" s="106"/>
      <c r="GQ265" s="106"/>
      <c r="GR265" s="106"/>
      <c r="GS265" s="106"/>
      <c r="GT265" s="106"/>
      <c r="GU265" s="106"/>
      <c r="GV265" s="106"/>
      <c r="GW265" s="106"/>
      <c r="GX265" s="106"/>
      <c r="GY265" s="106"/>
      <c r="GZ265" s="106"/>
      <c r="HA265" s="106"/>
      <c r="HB265" s="106"/>
      <c r="HC265" s="106"/>
      <c r="HD265" s="106"/>
      <c r="HE265" s="106"/>
      <c r="HF265" s="106"/>
      <c r="HG265" s="106"/>
      <c r="HH265" s="106"/>
      <c r="HI265" s="106"/>
      <c r="HJ265" s="106"/>
      <c r="HK265" s="106"/>
      <c r="HL265" s="106"/>
      <c r="HM265" s="106"/>
      <c r="HN265" s="106"/>
    </row>
    <row r="266" spans="1:222" ht="22.5">
      <c r="A266" s="99" t="s">
        <v>699</v>
      </c>
      <c r="B266" s="116" t="s">
        <v>700</v>
      </c>
      <c r="C266" s="136"/>
      <c r="D266" s="58">
        <v>5114661.4800000004</v>
      </c>
    </row>
    <row r="267" spans="1:222">
      <c r="A267" s="97" t="s">
        <v>701</v>
      </c>
      <c r="B267" s="117" t="s">
        <v>702</v>
      </c>
      <c r="C267" s="139" t="s">
        <v>29</v>
      </c>
      <c r="D267" s="60">
        <v>5087538.1100000003</v>
      </c>
    </row>
    <row r="268" spans="1:222">
      <c r="A268" s="97" t="s">
        <v>703</v>
      </c>
      <c r="B268" s="117" t="s">
        <v>1654</v>
      </c>
      <c r="C268" s="139" t="s">
        <v>29</v>
      </c>
      <c r="D268" s="60">
        <v>27123.37</v>
      </c>
    </row>
    <row r="269" spans="1:222" ht="22.5">
      <c r="A269" s="132" t="s">
        <v>705</v>
      </c>
      <c r="B269" s="133" t="s">
        <v>706</v>
      </c>
      <c r="C269" s="134"/>
      <c r="D269" s="135">
        <v>45412431.430000007</v>
      </c>
    </row>
    <row r="270" spans="1:222" ht="22.5">
      <c r="A270" s="99" t="s">
        <v>707</v>
      </c>
      <c r="B270" s="116" t="s">
        <v>708</v>
      </c>
      <c r="C270" s="136"/>
      <c r="D270" s="58">
        <v>45165133.840000004</v>
      </c>
    </row>
    <row r="271" spans="1:222" hidden="1">
      <c r="A271" s="97" t="s">
        <v>709</v>
      </c>
      <c r="B271" s="117" t="s">
        <v>710</v>
      </c>
      <c r="C271" s="139" t="s">
        <v>173</v>
      </c>
      <c r="D271" s="60">
        <v>41079133.270000003</v>
      </c>
    </row>
    <row r="272" spans="1:222" ht="18" hidden="1">
      <c r="A272" s="97" t="s">
        <v>711</v>
      </c>
      <c r="B272" s="117" t="s">
        <v>712</v>
      </c>
      <c r="C272" s="139" t="s">
        <v>173</v>
      </c>
      <c r="D272" s="60">
        <v>495024.35</v>
      </c>
    </row>
    <row r="273" spans="1:239" s="107" customFormat="1" ht="18" hidden="1">
      <c r="A273" s="97" t="s">
        <v>713</v>
      </c>
      <c r="B273" s="117" t="s">
        <v>714</v>
      </c>
      <c r="C273" s="139" t="s">
        <v>173</v>
      </c>
      <c r="D273" s="60">
        <v>560640.5</v>
      </c>
      <c r="HO273" s="106"/>
      <c r="HP273" s="106"/>
      <c r="HQ273" s="106"/>
      <c r="HR273" s="106"/>
      <c r="HS273" s="106"/>
      <c r="HT273" s="106"/>
      <c r="HU273" s="106"/>
      <c r="HV273" s="106"/>
      <c r="HW273" s="106"/>
      <c r="HX273" s="106"/>
      <c r="HY273" s="106"/>
      <c r="HZ273" s="106"/>
      <c r="IA273" s="106"/>
      <c r="IB273" s="106"/>
      <c r="IC273" s="106"/>
      <c r="ID273" s="106"/>
      <c r="IE273" s="106"/>
    </row>
    <row r="274" spans="1:239" s="107" customFormat="1" hidden="1">
      <c r="A274" s="97" t="s">
        <v>1655</v>
      </c>
      <c r="B274" s="117" t="s">
        <v>1656</v>
      </c>
      <c r="C274" s="139" t="s">
        <v>1657</v>
      </c>
      <c r="D274" s="60">
        <v>3030335.72</v>
      </c>
      <c r="HO274" s="106"/>
      <c r="HP274" s="106"/>
      <c r="HQ274" s="106"/>
      <c r="HR274" s="106"/>
      <c r="HS274" s="106"/>
      <c r="HT274" s="106"/>
      <c r="HU274" s="106"/>
      <c r="HV274" s="106"/>
      <c r="HW274" s="106"/>
      <c r="HX274" s="106"/>
      <c r="HY274" s="106"/>
      <c r="HZ274" s="106"/>
      <c r="IA274" s="106"/>
      <c r="IB274" s="106"/>
      <c r="IC274" s="106"/>
      <c r="ID274" s="106"/>
      <c r="IE274" s="106"/>
    </row>
    <row r="275" spans="1:239" s="107" customFormat="1">
      <c r="A275" s="97" t="s">
        <v>717</v>
      </c>
      <c r="B275" s="117" t="s">
        <v>718</v>
      </c>
      <c r="C275" s="139"/>
      <c r="D275" s="60">
        <v>247297.59</v>
      </c>
      <c r="HO275" s="106"/>
      <c r="HP275" s="106"/>
      <c r="HQ275" s="106"/>
      <c r="HR275" s="106"/>
      <c r="HS275" s="106"/>
      <c r="HT275" s="106"/>
      <c r="HU275" s="106"/>
      <c r="HV275" s="106"/>
      <c r="HW275" s="106"/>
      <c r="HX275" s="106"/>
      <c r="HY275" s="106"/>
      <c r="HZ275" s="106"/>
      <c r="IA275" s="106"/>
      <c r="IB275" s="106"/>
      <c r="IC275" s="106"/>
      <c r="ID275" s="106"/>
      <c r="IE275" s="106"/>
    </row>
    <row r="276" spans="1:239" s="107" customFormat="1">
      <c r="A276" s="97" t="s">
        <v>719</v>
      </c>
      <c r="B276" s="117" t="s">
        <v>718</v>
      </c>
      <c r="C276" s="139" t="s">
        <v>173</v>
      </c>
      <c r="D276" s="60">
        <v>247297.59</v>
      </c>
      <c r="HO276" s="106"/>
      <c r="HP276" s="106"/>
      <c r="HQ276" s="106"/>
      <c r="HR276" s="106"/>
      <c r="HS276" s="106"/>
      <c r="HT276" s="106"/>
      <c r="HU276" s="106"/>
      <c r="HV276" s="106"/>
      <c r="HW276" s="106"/>
      <c r="HX276" s="106"/>
      <c r="HY276" s="106"/>
      <c r="HZ276" s="106"/>
      <c r="IA276" s="106"/>
      <c r="IB276" s="106"/>
      <c r="IC276" s="106"/>
      <c r="ID276" s="106"/>
      <c r="IE276" s="106"/>
    </row>
    <row r="277" spans="1:239" s="107" customFormat="1">
      <c r="A277" s="129" t="s">
        <v>720</v>
      </c>
      <c r="B277" s="130" t="s">
        <v>1658</v>
      </c>
      <c r="C277" s="131"/>
      <c r="D277" s="128">
        <v>513729.53</v>
      </c>
      <c r="HO277" s="106"/>
      <c r="HP277" s="106"/>
      <c r="HQ277" s="106"/>
      <c r="HR277" s="106"/>
      <c r="HS277" s="106"/>
      <c r="HT277" s="106"/>
      <c r="HU277" s="106"/>
      <c r="HV277" s="106"/>
      <c r="HW277" s="106"/>
      <c r="HX277" s="106"/>
      <c r="HY277" s="106"/>
      <c r="HZ277" s="106"/>
      <c r="IA277" s="106"/>
      <c r="IB277" s="106"/>
      <c r="IC277" s="106"/>
      <c r="ID277" s="106"/>
      <c r="IE277" s="106"/>
    </row>
    <row r="278" spans="1:239" s="107" customFormat="1">
      <c r="A278" s="132" t="s">
        <v>722</v>
      </c>
      <c r="B278" s="133" t="s">
        <v>1659</v>
      </c>
      <c r="C278" s="134"/>
      <c r="D278" s="135">
        <v>513729.53</v>
      </c>
      <c r="HO278" s="106"/>
      <c r="HP278" s="106"/>
      <c r="HQ278" s="106"/>
      <c r="HR278" s="106"/>
      <c r="HS278" s="106"/>
      <c r="HT278" s="106"/>
      <c r="HU278" s="106"/>
      <c r="HV278" s="106"/>
      <c r="HW278" s="106"/>
      <c r="HX278" s="106"/>
      <c r="HY278" s="106"/>
      <c r="HZ278" s="106"/>
      <c r="IA278" s="106"/>
      <c r="IB278" s="106"/>
      <c r="IC278" s="106"/>
      <c r="ID278" s="106"/>
      <c r="IE278" s="106"/>
    </row>
    <row r="279" spans="1:239" s="107" customFormat="1">
      <c r="A279" s="99" t="s">
        <v>724</v>
      </c>
      <c r="B279" s="116" t="s">
        <v>1660</v>
      </c>
      <c r="C279" s="136"/>
      <c r="D279" s="58">
        <v>513729.53</v>
      </c>
      <c r="HO279" s="106"/>
      <c r="HP279" s="106"/>
      <c r="HQ279" s="106"/>
      <c r="HR279" s="106"/>
      <c r="HS279" s="106"/>
      <c r="HT279" s="106"/>
      <c r="HU279" s="106"/>
      <c r="HV279" s="106"/>
      <c r="HW279" s="106"/>
      <c r="HX279" s="106"/>
      <c r="HY279" s="106"/>
      <c r="HZ279" s="106"/>
      <c r="IA279" s="106"/>
      <c r="IB279" s="106"/>
      <c r="IC279" s="106"/>
      <c r="ID279" s="106"/>
      <c r="IE279" s="106"/>
    </row>
    <row r="280" spans="1:239" s="107" customFormat="1">
      <c r="A280" s="97" t="s">
        <v>726</v>
      </c>
      <c r="B280" s="117" t="s">
        <v>727</v>
      </c>
      <c r="C280" s="139" t="s">
        <v>29</v>
      </c>
      <c r="D280" s="60">
        <v>513729.53</v>
      </c>
      <c r="HO280" s="106"/>
      <c r="HP280" s="106"/>
      <c r="HQ280" s="106"/>
      <c r="HR280" s="106"/>
      <c r="HS280" s="106"/>
      <c r="HT280" s="106"/>
      <c r="HU280" s="106"/>
      <c r="HV280" s="106"/>
      <c r="HW280" s="106"/>
      <c r="HX280" s="106"/>
      <c r="HY280" s="106"/>
      <c r="HZ280" s="106"/>
      <c r="IA280" s="106"/>
      <c r="IB280" s="106"/>
      <c r="IC280" s="106"/>
      <c r="ID280" s="106"/>
      <c r="IE280" s="106"/>
    </row>
    <row r="281" spans="1:239" s="107" customFormat="1">
      <c r="A281" s="125" t="s">
        <v>734</v>
      </c>
      <c r="B281" s="126" t="s">
        <v>735</v>
      </c>
      <c r="C281" s="127"/>
      <c r="D281" s="128">
        <v>3433705.2</v>
      </c>
      <c r="HO281" s="106"/>
      <c r="HP281" s="106"/>
      <c r="HQ281" s="106"/>
      <c r="HR281" s="106"/>
      <c r="HS281" s="106"/>
      <c r="HT281" s="106"/>
      <c r="HU281" s="106"/>
      <c r="HV281" s="106"/>
      <c r="HW281" s="106"/>
      <c r="HX281" s="106"/>
      <c r="HY281" s="106"/>
      <c r="HZ281" s="106"/>
      <c r="IA281" s="106"/>
      <c r="IB281" s="106"/>
      <c r="IC281" s="106"/>
      <c r="ID281" s="106"/>
      <c r="IE281" s="106"/>
    </row>
    <row r="282" spans="1:239" s="107" customFormat="1">
      <c r="A282" s="132" t="s">
        <v>736</v>
      </c>
      <c r="B282" s="133" t="s">
        <v>737</v>
      </c>
      <c r="C282" s="134"/>
      <c r="D282" s="135">
        <v>3433345.2</v>
      </c>
      <c r="HO282" s="106"/>
      <c r="HP282" s="106"/>
      <c r="HQ282" s="106"/>
      <c r="HR282" s="106"/>
      <c r="HS282" s="106"/>
      <c r="HT282" s="106"/>
      <c r="HU282" s="106"/>
      <c r="HV282" s="106"/>
      <c r="HW282" s="106"/>
      <c r="HX282" s="106"/>
      <c r="HY282" s="106"/>
      <c r="HZ282" s="106"/>
      <c r="IA282" s="106"/>
      <c r="IB282" s="106"/>
      <c r="IC282" s="106"/>
      <c r="ID282" s="106"/>
      <c r="IE282" s="106"/>
    </row>
    <row r="283" spans="1:239" s="107" customFormat="1">
      <c r="A283" s="99" t="s">
        <v>738</v>
      </c>
      <c r="B283" s="116" t="s">
        <v>739</v>
      </c>
      <c r="C283" s="136"/>
      <c r="D283" s="58">
        <v>3433345.2</v>
      </c>
      <c r="HO283" s="106"/>
      <c r="HP283" s="106"/>
      <c r="HQ283" s="106"/>
      <c r="HR283" s="106"/>
      <c r="HS283" s="106"/>
      <c r="HT283" s="106"/>
      <c r="HU283" s="106"/>
      <c r="HV283" s="106"/>
      <c r="HW283" s="106"/>
      <c r="HX283" s="106"/>
      <c r="HY283" s="106"/>
      <c r="HZ283" s="106"/>
      <c r="IA283" s="106"/>
      <c r="IB283" s="106"/>
      <c r="IC283" s="106"/>
      <c r="ID283" s="106"/>
      <c r="IE283" s="106"/>
    </row>
    <row r="284" spans="1:239" s="107" customFormat="1">
      <c r="A284" s="97" t="s">
        <v>740</v>
      </c>
      <c r="B284" s="117" t="s">
        <v>741</v>
      </c>
      <c r="C284" s="139" t="s">
        <v>271</v>
      </c>
      <c r="D284" s="60">
        <v>24000</v>
      </c>
      <c r="HO284" s="106"/>
      <c r="HP284" s="106"/>
      <c r="HQ284" s="106"/>
      <c r="HR284" s="106"/>
      <c r="HS284" s="106"/>
      <c r="HT284" s="106"/>
      <c r="HU284" s="106"/>
      <c r="HV284" s="106"/>
      <c r="HW284" s="106"/>
      <c r="HX284" s="106"/>
      <c r="HY284" s="106"/>
      <c r="HZ284" s="106"/>
      <c r="IA284" s="106"/>
      <c r="IB284" s="106"/>
      <c r="IC284" s="106"/>
      <c r="ID284" s="106"/>
      <c r="IE284" s="106"/>
    </row>
    <row r="285" spans="1:239" s="107" customFormat="1">
      <c r="A285" s="97" t="s">
        <v>742</v>
      </c>
      <c r="B285" s="117" t="s">
        <v>743</v>
      </c>
      <c r="C285" s="139" t="s">
        <v>257</v>
      </c>
      <c r="D285" s="60">
        <v>3409345.2</v>
      </c>
      <c r="HO285" s="106"/>
      <c r="HP285" s="106"/>
      <c r="HQ285" s="106"/>
      <c r="HR285" s="106"/>
      <c r="HS285" s="106"/>
      <c r="HT285" s="106"/>
      <c r="HU285" s="106"/>
      <c r="HV285" s="106"/>
      <c r="HW285" s="106"/>
      <c r="HX285" s="106"/>
      <c r="HY285" s="106"/>
      <c r="HZ285" s="106"/>
      <c r="IA285" s="106"/>
      <c r="IB285" s="106"/>
      <c r="IC285" s="106"/>
      <c r="ID285" s="106"/>
      <c r="IE285" s="106"/>
    </row>
    <row r="286" spans="1:239" s="107" customFormat="1">
      <c r="A286" s="114" t="s">
        <v>1661</v>
      </c>
      <c r="B286" s="167" t="s">
        <v>1662</v>
      </c>
      <c r="C286" s="109"/>
      <c r="D286" s="60">
        <v>360</v>
      </c>
      <c r="HO286" s="106"/>
      <c r="HP286" s="106"/>
      <c r="HQ286" s="106"/>
      <c r="HR286" s="106"/>
      <c r="HS286" s="106"/>
      <c r="HT286" s="106"/>
      <c r="HU286" s="106"/>
      <c r="HV286" s="106"/>
      <c r="HW286" s="106"/>
      <c r="HX286" s="106"/>
      <c r="HY286" s="106"/>
      <c r="HZ286" s="106"/>
      <c r="IA286" s="106"/>
      <c r="IB286" s="106"/>
      <c r="IC286" s="106"/>
      <c r="ID286" s="106"/>
      <c r="IE286" s="106"/>
    </row>
    <row r="287" spans="1:239" s="107" customFormat="1">
      <c r="A287" s="168" t="s">
        <v>1663</v>
      </c>
      <c r="B287" s="169" t="s">
        <v>1664</v>
      </c>
      <c r="C287" s="170" t="s">
        <v>29</v>
      </c>
      <c r="D287" s="60">
        <v>360</v>
      </c>
      <c r="HO287" s="106"/>
      <c r="HP287" s="106"/>
      <c r="HQ287" s="106"/>
      <c r="HR287" s="106"/>
      <c r="HS287" s="106"/>
      <c r="HT287" s="106"/>
      <c r="HU287" s="106"/>
      <c r="HV287" s="106"/>
      <c r="HW287" s="106"/>
      <c r="HX287" s="106"/>
      <c r="HY287" s="106"/>
      <c r="HZ287" s="106"/>
      <c r="IA287" s="106"/>
      <c r="IB287" s="106"/>
      <c r="IC287" s="106"/>
      <c r="ID287" s="106"/>
      <c r="IE287" s="106"/>
    </row>
    <row r="288" spans="1:239" s="107" customFormat="1">
      <c r="A288" s="125" t="s">
        <v>746</v>
      </c>
      <c r="B288" s="126" t="s">
        <v>747</v>
      </c>
      <c r="C288" s="127"/>
      <c r="D288" s="128">
        <v>323479632.67000008</v>
      </c>
      <c r="HO288" s="106"/>
      <c r="HP288" s="106"/>
      <c r="HQ288" s="106"/>
      <c r="HR288" s="106"/>
      <c r="HS288" s="106"/>
      <c r="HT288" s="106"/>
      <c r="HU288" s="106"/>
      <c r="HV288" s="106"/>
      <c r="HW288" s="106"/>
      <c r="HX288" s="106"/>
      <c r="HY288" s="106"/>
      <c r="HZ288" s="106"/>
      <c r="IA288" s="106"/>
      <c r="IB288" s="106"/>
      <c r="IC288" s="106"/>
      <c r="ID288" s="106"/>
      <c r="IE288" s="106"/>
    </row>
    <row r="289" spans="1:239" s="107" customFormat="1">
      <c r="A289" s="129" t="s">
        <v>748</v>
      </c>
      <c r="B289" s="130" t="s">
        <v>749</v>
      </c>
      <c r="C289" s="131"/>
      <c r="D289" s="128">
        <v>321990606.71000004</v>
      </c>
      <c r="HO289" s="106"/>
      <c r="HP289" s="106"/>
      <c r="HQ289" s="106"/>
      <c r="HR289" s="106"/>
      <c r="HS289" s="106"/>
      <c r="HT289" s="106"/>
      <c r="HU289" s="106"/>
      <c r="HV289" s="106"/>
      <c r="HW289" s="106"/>
      <c r="HX289" s="106"/>
      <c r="HY289" s="106"/>
      <c r="HZ289" s="106"/>
      <c r="IA289" s="106"/>
      <c r="IB289" s="106"/>
      <c r="IC289" s="106"/>
      <c r="ID289" s="106"/>
      <c r="IE289" s="106"/>
    </row>
    <row r="290" spans="1:239" s="107" customFormat="1">
      <c r="A290" s="132" t="s">
        <v>750</v>
      </c>
      <c r="B290" s="133" t="s">
        <v>751</v>
      </c>
      <c r="C290" s="134"/>
      <c r="D290" s="135">
        <v>103331965.58000001</v>
      </c>
      <c r="HO290" s="106"/>
      <c r="HP290" s="106"/>
      <c r="HQ290" s="106"/>
      <c r="HR290" s="106"/>
      <c r="HS290" s="106"/>
      <c r="HT290" s="106"/>
      <c r="HU290" s="106"/>
      <c r="HV290" s="106"/>
      <c r="HW290" s="106"/>
      <c r="HX290" s="106"/>
      <c r="HY290" s="106"/>
      <c r="HZ290" s="106"/>
      <c r="IA290" s="106"/>
      <c r="IB290" s="106"/>
      <c r="IC290" s="106"/>
      <c r="ID290" s="106"/>
      <c r="IE290" s="106"/>
    </row>
    <row r="291" spans="1:239" s="107" customFormat="1">
      <c r="A291" s="99" t="s">
        <v>752</v>
      </c>
      <c r="B291" s="116" t="s">
        <v>753</v>
      </c>
      <c r="C291" s="136"/>
      <c r="D291" s="58">
        <v>67436438.480000004</v>
      </c>
      <c r="HO291" s="106"/>
      <c r="HP291" s="106"/>
      <c r="HQ291" s="106"/>
      <c r="HR291" s="106"/>
      <c r="HS291" s="106"/>
      <c r="HT291" s="106"/>
      <c r="HU291" s="106"/>
      <c r="HV291" s="106"/>
      <c r="HW291" s="106"/>
      <c r="HX291" s="106"/>
      <c r="HY291" s="106"/>
      <c r="HZ291" s="106"/>
      <c r="IA291" s="106"/>
      <c r="IB291" s="106"/>
      <c r="IC291" s="106"/>
      <c r="ID291" s="106"/>
      <c r="IE291" s="106"/>
    </row>
    <row r="292" spans="1:239" s="107" customFormat="1" ht="13.5" customHeight="1">
      <c r="A292" s="99" t="s">
        <v>754</v>
      </c>
      <c r="B292" s="116" t="s">
        <v>755</v>
      </c>
      <c r="C292" s="136"/>
      <c r="D292" s="58">
        <v>60984502.210000001</v>
      </c>
      <c r="HO292" s="106"/>
      <c r="HP292" s="106"/>
      <c r="HQ292" s="106"/>
      <c r="HR292" s="106"/>
      <c r="HS292" s="106"/>
      <c r="HT292" s="106"/>
      <c r="HU292" s="106"/>
      <c r="HV292" s="106"/>
      <c r="HW292" s="106"/>
      <c r="HX292" s="106"/>
      <c r="HY292" s="106"/>
      <c r="HZ292" s="106"/>
      <c r="IA292" s="106"/>
      <c r="IB292" s="106"/>
      <c r="IC292" s="106"/>
      <c r="ID292" s="106"/>
      <c r="IE292" s="106"/>
    </row>
    <row r="293" spans="1:239" s="107" customFormat="1" hidden="1">
      <c r="A293" s="97" t="s">
        <v>756</v>
      </c>
      <c r="B293" s="117" t="s">
        <v>757</v>
      </c>
      <c r="C293" s="139" t="s">
        <v>29</v>
      </c>
      <c r="D293" s="60">
        <v>36590701.579999998</v>
      </c>
      <c r="HO293" s="106"/>
      <c r="HP293" s="106"/>
      <c r="HQ293" s="106"/>
      <c r="HR293" s="106"/>
      <c r="HS293" s="106"/>
      <c r="HT293" s="106"/>
      <c r="HU293" s="106"/>
      <c r="HV293" s="106"/>
      <c r="HW293" s="106"/>
      <c r="HX293" s="106"/>
      <c r="HY293" s="106"/>
      <c r="HZ293" s="106"/>
      <c r="IA293" s="106"/>
      <c r="IB293" s="106"/>
      <c r="IC293" s="106"/>
      <c r="ID293" s="106"/>
      <c r="IE293" s="106"/>
    </row>
    <row r="294" spans="1:239" s="107" customFormat="1" hidden="1">
      <c r="A294" s="97" t="s">
        <v>758</v>
      </c>
      <c r="B294" s="117" t="s">
        <v>759</v>
      </c>
      <c r="C294" s="139" t="s">
        <v>32</v>
      </c>
      <c r="D294" s="60">
        <v>3049225.35</v>
      </c>
      <c r="HO294" s="106"/>
      <c r="HP294" s="106"/>
      <c r="HQ294" s="106"/>
      <c r="HR294" s="106"/>
      <c r="HS294" s="106"/>
      <c r="HT294" s="106"/>
      <c r="HU294" s="106"/>
      <c r="HV294" s="106"/>
      <c r="HW294" s="106"/>
      <c r="HX294" s="106"/>
      <c r="HY294" s="106"/>
      <c r="HZ294" s="106"/>
      <c r="IA294" s="106"/>
      <c r="IB294" s="106"/>
      <c r="IC294" s="106"/>
      <c r="ID294" s="106"/>
      <c r="IE294" s="106"/>
    </row>
    <row r="295" spans="1:239" s="107" customFormat="1" hidden="1">
      <c r="A295" s="97" t="s">
        <v>760</v>
      </c>
      <c r="B295" s="117" t="s">
        <v>761</v>
      </c>
      <c r="C295" s="139" t="s">
        <v>35</v>
      </c>
      <c r="D295" s="60">
        <v>9147675.4900000002</v>
      </c>
      <c r="HO295" s="106"/>
      <c r="HP295" s="106"/>
      <c r="HQ295" s="106"/>
      <c r="HR295" s="106"/>
      <c r="HS295" s="106"/>
      <c r="HT295" s="106"/>
      <c r="HU295" s="106"/>
      <c r="HV295" s="106"/>
      <c r="HW295" s="106"/>
      <c r="HX295" s="106"/>
      <c r="HY295" s="106"/>
      <c r="HZ295" s="106"/>
      <c r="IA295" s="106"/>
      <c r="IB295" s="106"/>
      <c r="IC295" s="106"/>
      <c r="ID295" s="106"/>
      <c r="IE295" s="106"/>
    </row>
    <row r="296" spans="1:239" s="107" customFormat="1" hidden="1">
      <c r="A296" s="97" t="s">
        <v>762</v>
      </c>
      <c r="B296" s="117" t="s">
        <v>763</v>
      </c>
      <c r="C296" s="139" t="s">
        <v>249</v>
      </c>
      <c r="D296" s="60">
        <v>12196899.789999999</v>
      </c>
      <c r="HO296" s="106"/>
      <c r="HP296" s="106"/>
      <c r="HQ296" s="106"/>
      <c r="HR296" s="106"/>
      <c r="HS296" s="106"/>
      <c r="HT296" s="106"/>
      <c r="HU296" s="106"/>
      <c r="HV296" s="106"/>
      <c r="HW296" s="106"/>
      <c r="HX296" s="106"/>
      <c r="HY296" s="106"/>
      <c r="HZ296" s="106"/>
      <c r="IA296" s="106"/>
      <c r="IB296" s="106"/>
      <c r="IC296" s="106"/>
      <c r="ID296" s="106"/>
      <c r="IE296" s="106"/>
    </row>
    <row r="297" spans="1:239" s="107" customFormat="1" ht="13.5" customHeight="1">
      <c r="A297" s="97" t="s">
        <v>1665</v>
      </c>
      <c r="B297" s="117" t="s">
        <v>1666</v>
      </c>
      <c r="C297" s="139"/>
      <c r="D297" s="60">
        <v>2711118.43</v>
      </c>
      <c r="HO297" s="106"/>
      <c r="HP297" s="106"/>
      <c r="HQ297" s="106"/>
      <c r="HR297" s="106"/>
      <c r="HS297" s="106"/>
      <c r="HT297" s="106"/>
      <c r="HU297" s="106"/>
      <c r="HV297" s="106"/>
      <c r="HW297" s="106"/>
      <c r="HX297" s="106"/>
      <c r="HY297" s="106"/>
      <c r="HZ297" s="106"/>
      <c r="IA297" s="106"/>
      <c r="IB297" s="106"/>
      <c r="IC297" s="106"/>
      <c r="ID297" s="106"/>
      <c r="IE297" s="106"/>
    </row>
    <row r="298" spans="1:239" s="107" customFormat="1" ht="18" hidden="1">
      <c r="A298" s="97" t="s">
        <v>1667</v>
      </c>
      <c r="B298" s="117" t="s">
        <v>1668</v>
      </c>
      <c r="C298" s="139" t="s">
        <v>29</v>
      </c>
      <c r="D298" s="60">
        <v>1626671.05</v>
      </c>
      <c r="HO298" s="106"/>
      <c r="HP298" s="106"/>
      <c r="HQ298" s="106"/>
      <c r="HR298" s="106"/>
      <c r="HS298" s="106"/>
      <c r="HT298" s="106"/>
      <c r="HU298" s="106"/>
      <c r="HV298" s="106"/>
      <c r="HW298" s="106"/>
      <c r="HX298" s="106"/>
      <c r="HY298" s="106"/>
      <c r="HZ298" s="106"/>
      <c r="IA298" s="106"/>
      <c r="IB298" s="106"/>
      <c r="IC298" s="106"/>
      <c r="ID298" s="106"/>
      <c r="IE298" s="106"/>
    </row>
    <row r="299" spans="1:239" s="107" customFormat="1" ht="18" hidden="1">
      <c r="A299" s="97" t="s">
        <v>1669</v>
      </c>
      <c r="B299" s="117" t="s">
        <v>1670</v>
      </c>
      <c r="C299" s="139" t="s">
        <v>32</v>
      </c>
      <c r="D299" s="60">
        <v>677779.61</v>
      </c>
      <c r="HO299" s="106"/>
      <c r="HP299" s="106"/>
      <c r="HQ299" s="106"/>
      <c r="HR299" s="106"/>
      <c r="HS299" s="106"/>
      <c r="HT299" s="106"/>
      <c r="HU299" s="106"/>
      <c r="HV299" s="106"/>
      <c r="HW299" s="106"/>
      <c r="HX299" s="106"/>
      <c r="HY299" s="106"/>
      <c r="HZ299" s="106"/>
      <c r="IA299" s="106"/>
      <c r="IB299" s="106"/>
      <c r="IC299" s="106"/>
      <c r="ID299" s="106"/>
      <c r="IE299" s="106"/>
    </row>
    <row r="300" spans="1:239" s="107" customFormat="1" ht="19.5" hidden="1" customHeight="1">
      <c r="A300" s="97" t="s">
        <v>1671</v>
      </c>
      <c r="B300" s="117" t="s">
        <v>1672</v>
      </c>
      <c r="C300" s="139" t="s">
        <v>35</v>
      </c>
      <c r="D300" s="60">
        <v>406667.77</v>
      </c>
      <c r="HO300" s="106"/>
      <c r="HP300" s="106"/>
      <c r="HQ300" s="106"/>
      <c r="HR300" s="106"/>
      <c r="HS300" s="106"/>
      <c r="HT300" s="106"/>
      <c r="HU300" s="106"/>
      <c r="HV300" s="106"/>
      <c r="HW300" s="106"/>
      <c r="HX300" s="106"/>
      <c r="HY300" s="106"/>
      <c r="HZ300" s="106"/>
      <c r="IA300" s="106"/>
      <c r="IB300" s="106"/>
      <c r="IC300" s="106"/>
      <c r="ID300" s="106"/>
      <c r="IE300" s="106"/>
    </row>
    <row r="301" spans="1:239" s="107" customFormat="1" ht="13.5" customHeight="1">
      <c r="A301" s="97" t="s">
        <v>1673</v>
      </c>
      <c r="B301" s="117" t="s">
        <v>1674</v>
      </c>
      <c r="C301" s="139"/>
      <c r="D301" s="60">
        <v>2797153.34</v>
      </c>
      <c r="HO301" s="106"/>
      <c r="HP301" s="106"/>
      <c r="HQ301" s="106"/>
      <c r="HR301" s="106"/>
      <c r="HS301" s="106"/>
      <c r="HT301" s="106"/>
      <c r="HU301" s="106"/>
      <c r="HV301" s="106"/>
      <c r="HW301" s="106"/>
      <c r="HX301" s="106"/>
      <c r="HY301" s="106"/>
      <c r="HZ301" s="106"/>
      <c r="IA301" s="106"/>
      <c r="IB301" s="106"/>
      <c r="IC301" s="106"/>
      <c r="ID301" s="106"/>
      <c r="IE301" s="106"/>
    </row>
    <row r="302" spans="1:239" s="107" customFormat="1" ht="18" hidden="1">
      <c r="A302" s="97" t="s">
        <v>1675</v>
      </c>
      <c r="B302" s="117" t="s">
        <v>1676</v>
      </c>
      <c r="C302" s="139" t="s">
        <v>29</v>
      </c>
      <c r="D302" s="60">
        <v>1678292</v>
      </c>
      <c r="HO302" s="106"/>
      <c r="HP302" s="106"/>
      <c r="HQ302" s="106"/>
      <c r="HR302" s="106"/>
      <c r="HS302" s="106"/>
      <c r="HT302" s="106"/>
      <c r="HU302" s="106"/>
      <c r="HV302" s="106"/>
      <c r="HW302" s="106"/>
      <c r="HX302" s="106"/>
      <c r="HY302" s="106"/>
      <c r="HZ302" s="106"/>
      <c r="IA302" s="106"/>
      <c r="IB302" s="106"/>
      <c r="IC302" s="106"/>
      <c r="ID302" s="106"/>
      <c r="IE302" s="106"/>
    </row>
    <row r="303" spans="1:239" s="107" customFormat="1" ht="18" hidden="1">
      <c r="A303" s="97" t="s">
        <v>1677</v>
      </c>
      <c r="B303" s="117" t="s">
        <v>1678</v>
      </c>
      <c r="C303" s="139" t="s">
        <v>32</v>
      </c>
      <c r="D303" s="60">
        <v>699288.34</v>
      </c>
      <c r="HO303" s="106"/>
      <c r="HP303" s="106"/>
      <c r="HQ303" s="106"/>
      <c r="HR303" s="106"/>
      <c r="HS303" s="106"/>
      <c r="HT303" s="106"/>
      <c r="HU303" s="106"/>
      <c r="HV303" s="106"/>
      <c r="HW303" s="106"/>
      <c r="HX303" s="106"/>
      <c r="HY303" s="106"/>
      <c r="HZ303" s="106"/>
      <c r="IA303" s="106"/>
      <c r="IB303" s="106"/>
      <c r="IC303" s="106"/>
      <c r="ID303" s="106"/>
      <c r="IE303" s="106"/>
    </row>
    <row r="304" spans="1:239" s="107" customFormat="1" ht="19.5" hidden="1" customHeight="1">
      <c r="A304" s="97" t="s">
        <v>1679</v>
      </c>
      <c r="B304" s="117" t="s">
        <v>1680</v>
      </c>
      <c r="C304" s="139" t="s">
        <v>35</v>
      </c>
      <c r="D304" s="60">
        <v>419573</v>
      </c>
      <c r="HO304" s="106"/>
      <c r="HP304" s="106"/>
      <c r="HQ304" s="106"/>
      <c r="HR304" s="106"/>
      <c r="HS304" s="106"/>
      <c r="HT304" s="106"/>
      <c r="HU304" s="106"/>
      <c r="HV304" s="106"/>
      <c r="HW304" s="106"/>
      <c r="HX304" s="106"/>
      <c r="HY304" s="106"/>
      <c r="HZ304" s="106"/>
      <c r="IA304" s="106"/>
      <c r="IB304" s="106"/>
      <c r="IC304" s="106"/>
      <c r="ID304" s="106"/>
      <c r="IE304" s="106"/>
    </row>
    <row r="305" spans="1:239" s="107" customFormat="1" ht="22.5">
      <c r="A305" s="99" t="s">
        <v>764</v>
      </c>
      <c r="B305" s="116" t="s">
        <v>1681</v>
      </c>
      <c r="C305" s="136"/>
      <c r="D305" s="58">
        <v>943664.50000000012</v>
      </c>
      <c r="HO305" s="106"/>
      <c r="HP305" s="106"/>
      <c r="HQ305" s="106"/>
      <c r="HR305" s="106"/>
      <c r="HS305" s="106"/>
      <c r="HT305" s="106"/>
      <c r="HU305" s="106"/>
      <c r="HV305" s="106"/>
      <c r="HW305" s="106"/>
      <c r="HX305" s="106"/>
      <c r="HY305" s="106"/>
      <c r="HZ305" s="106"/>
      <c r="IA305" s="106"/>
      <c r="IB305" s="106"/>
      <c r="IC305" s="106"/>
      <c r="ID305" s="106"/>
      <c r="IE305" s="106"/>
    </row>
    <row r="306" spans="1:239" s="107" customFormat="1" hidden="1">
      <c r="A306" s="97" t="s">
        <v>766</v>
      </c>
      <c r="B306" s="117" t="s">
        <v>767</v>
      </c>
      <c r="C306" s="139" t="s">
        <v>29</v>
      </c>
      <c r="D306" s="60">
        <v>566198.56000000006</v>
      </c>
      <c r="HO306" s="106"/>
      <c r="HP306" s="106"/>
      <c r="HQ306" s="106"/>
      <c r="HR306" s="106"/>
      <c r="HS306" s="106"/>
      <c r="HT306" s="106"/>
      <c r="HU306" s="106"/>
      <c r="HV306" s="106"/>
      <c r="HW306" s="106"/>
      <c r="HX306" s="106"/>
      <c r="HY306" s="106"/>
      <c r="HZ306" s="106"/>
      <c r="IA306" s="106"/>
      <c r="IB306" s="106"/>
      <c r="IC306" s="106"/>
      <c r="ID306" s="106"/>
      <c r="IE306" s="106"/>
    </row>
    <row r="307" spans="1:239" s="107" customFormat="1" hidden="1">
      <c r="A307" s="97" t="s">
        <v>768</v>
      </c>
      <c r="B307" s="117" t="s">
        <v>769</v>
      </c>
      <c r="C307" s="139" t="s">
        <v>32</v>
      </c>
      <c r="D307" s="60">
        <v>47183.39</v>
      </c>
      <c r="HO307" s="106"/>
      <c r="HP307" s="106"/>
      <c r="HQ307" s="106"/>
      <c r="HR307" s="106"/>
      <c r="HS307" s="106"/>
      <c r="HT307" s="106"/>
      <c r="HU307" s="106"/>
      <c r="HV307" s="106"/>
      <c r="HW307" s="106"/>
      <c r="HX307" s="106"/>
      <c r="HY307" s="106"/>
      <c r="HZ307" s="106"/>
      <c r="IA307" s="106"/>
      <c r="IB307" s="106"/>
      <c r="IC307" s="106"/>
      <c r="ID307" s="106"/>
      <c r="IE307" s="106"/>
    </row>
    <row r="308" spans="1:239" s="107" customFormat="1" hidden="1">
      <c r="A308" s="97" t="s">
        <v>770</v>
      </c>
      <c r="B308" s="117" t="s">
        <v>771</v>
      </c>
      <c r="C308" s="139" t="s">
        <v>35</v>
      </c>
      <c r="D308" s="60">
        <v>141549.79</v>
      </c>
      <c r="HO308" s="106"/>
      <c r="HP308" s="106"/>
      <c r="HQ308" s="106"/>
      <c r="HR308" s="106"/>
      <c r="HS308" s="106"/>
      <c r="HT308" s="106"/>
      <c r="HU308" s="106"/>
      <c r="HV308" s="106"/>
      <c r="HW308" s="106"/>
      <c r="HX308" s="106"/>
      <c r="HY308" s="106"/>
      <c r="HZ308" s="106"/>
      <c r="IA308" s="106"/>
      <c r="IB308" s="106"/>
      <c r="IC308" s="106"/>
      <c r="ID308" s="106"/>
      <c r="IE308" s="106"/>
    </row>
    <row r="309" spans="1:239" s="107" customFormat="1" hidden="1">
      <c r="A309" s="97" t="s">
        <v>772</v>
      </c>
      <c r="B309" s="117" t="s">
        <v>773</v>
      </c>
      <c r="C309" s="139" t="s">
        <v>249</v>
      </c>
      <c r="D309" s="60">
        <v>188732.76</v>
      </c>
      <c r="HO309" s="106"/>
      <c r="HP309" s="106"/>
      <c r="HQ309" s="106"/>
      <c r="HR309" s="106"/>
      <c r="HS309" s="106"/>
      <c r="HT309" s="106"/>
      <c r="HU309" s="106"/>
      <c r="HV309" s="106"/>
      <c r="HW309" s="106"/>
      <c r="HX309" s="106"/>
      <c r="HY309" s="106"/>
      <c r="HZ309" s="106"/>
      <c r="IA309" s="106"/>
      <c r="IB309" s="106"/>
      <c r="IC309" s="106"/>
      <c r="ID309" s="106"/>
      <c r="IE309" s="106"/>
    </row>
    <row r="310" spans="1:239" s="107" customFormat="1" ht="22.5">
      <c r="A310" s="99" t="s">
        <v>774</v>
      </c>
      <c r="B310" s="116" t="s">
        <v>775</v>
      </c>
      <c r="C310" s="136"/>
      <c r="D310" s="58">
        <v>708392.16</v>
      </c>
      <c r="HO310" s="106"/>
      <c r="HP310" s="106"/>
      <c r="HQ310" s="106"/>
      <c r="HR310" s="106"/>
      <c r="HS310" s="106"/>
      <c r="HT310" s="106"/>
      <c r="HU310" s="106"/>
      <c r="HV310" s="106"/>
      <c r="HW310" s="106"/>
      <c r="HX310" s="106"/>
      <c r="HY310" s="106"/>
      <c r="HZ310" s="106"/>
      <c r="IA310" s="106"/>
      <c r="IB310" s="106"/>
      <c r="IC310" s="106"/>
      <c r="ID310" s="106"/>
      <c r="IE310" s="106"/>
    </row>
    <row r="311" spans="1:239" s="107" customFormat="1">
      <c r="A311" s="97" t="s">
        <v>776</v>
      </c>
      <c r="B311" s="117" t="s">
        <v>777</v>
      </c>
      <c r="C311" s="139" t="s">
        <v>29</v>
      </c>
      <c r="D311" s="60">
        <v>708392.16</v>
      </c>
      <c r="HO311" s="106"/>
      <c r="HP311" s="106"/>
      <c r="HQ311" s="106"/>
      <c r="HR311" s="106"/>
      <c r="HS311" s="106"/>
      <c r="HT311" s="106"/>
      <c r="HU311" s="106"/>
      <c r="HV311" s="106"/>
      <c r="HW311" s="106"/>
      <c r="HX311" s="106"/>
      <c r="HY311" s="106"/>
      <c r="HZ311" s="106"/>
      <c r="IA311" s="106"/>
      <c r="IB311" s="106"/>
      <c r="IC311" s="106"/>
      <c r="ID311" s="106"/>
      <c r="IE311" s="106"/>
    </row>
    <row r="312" spans="1:239" s="107" customFormat="1" ht="22.5">
      <c r="A312" s="99" t="s">
        <v>780</v>
      </c>
      <c r="B312" s="116" t="s">
        <v>1682</v>
      </c>
      <c r="C312" s="136"/>
      <c r="D312" s="141">
        <v>21490829.23</v>
      </c>
      <c r="HO312" s="106"/>
      <c r="HP312" s="106"/>
      <c r="HQ312" s="106"/>
      <c r="HR312" s="106"/>
      <c r="HS312" s="106"/>
      <c r="HT312" s="106"/>
      <c r="HU312" s="106"/>
      <c r="HV312" s="106"/>
      <c r="HW312" s="106"/>
      <c r="HX312" s="106"/>
      <c r="HY312" s="106"/>
      <c r="HZ312" s="106"/>
      <c r="IA312" s="106"/>
      <c r="IB312" s="106"/>
      <c r="IC312" s="106"/>
      <c r="ID312" s="106"/>
      <c r="IE312" s="106"/>
    </row>
    <row r="313" spans="1:239" s="107" customFormat="1">
      <c r="A313" s="99" t="s">
        <v>782</v>
      </c>
      <c r="B313" s="116" t="s">
        <v>783</v>
      </c>
      <c r="C313" s="136"/>
      <c r="D313" s="58">
        <v>9345290.3200000003</v>
      </c>
      <c r="HO313" s="106"/>
      <c r="HP313" s="106"/>
      <c r="HQ313" s="106"/>
      <c r="HR313" s="106"/>
      <c r="HS313" s="106"/>
      <c r="HT313" s="106"/>
      <c r="HU313" s="106"/>
      <c r="HV313" s="106"/>
      <c r="HW313" s="106"/>
      <c r="HX313" s="106"/>
      <c r="HY313" s="106"/>
      <c r="HZ313" s="106"/>
      <c r="IA313" s="106"/>
      <c r="IB313" s="106"/>
      <c r="IC313" s="106"/>
      <c r="ID313" s="106"/>
      <c r="IE313" s="106"/>
    </row>
    <row r="314" spans="1:239" s="107" customFormat="1">
      <c r="A314" s="99" t="s">
        <v>784</v>
      </c>
      <c r="B314" s="116" t="s">
        <v>785</v>
      </c>
      <c r="C314" s="136"/>
      <c r="D314" s="58">
        <v>6333976.3200000003</v>
      </c>
      <c r="HO314" s="106"/>
      <c r="HP314" s="106"/>
      <c r="HQ314" s="106"/>
      <c r="HR314" s="106"/>
      <c r="HS314" s="106"/>
      <c r="HT314" s="106"/>
      <c r="HU314" s="106"/>
      <c r="HV314" s="106"/>
      <c r="HW314" s="106"/>
      <c r="HX314" s="106"/>
      <c r="HY314" s="106"/>
      <c r="HZ314" s="106"/>
      <c r="IA314" s="106"/>
      <c r="IB314" s="106"/>
      <c r="IC314" s="106"/>
      <c r="ID314" s="106"/>
      <c r="IE314" s="106"/>
    </row>
    <row r="315" spans="1:239" s="107" customFormat="1">
      <c r="A315" s="97" t="s">
        <v>786</v>
      </c>
      <c r="B315" s="117" t="s">
        <v>787</v>
      </c>
      <c r="C315" s="139" t="s">
        <v>260</v>
      </c>
      <c r="D315" s="60">
        <v>6333976.3200000003</v>
      </c>
      <c r="HO315" s="106"/>
      <c r="HP315" s="106"/>
      <c r="HQ315" s="106"/>
      <c r="HR315" s="106"/>
      <c r="HS315" s="106"/>
      <c r="HT315" s="106"/>
      <c r="HU315" s="106"/>
      <c r="HV315" s="106"/>
      <c r="HW315" s="106"/>
      <c r="HX315" s="106"/>
      <c r="HY315" s="106"/>
      <c r="HZ315" s="106"/>
      <c r="IA315" s="106"/>
      <c r="IB315" s="106"/>
      <c r="IC315" s="106"/>
      <c r="ID315" s="106"/>
      <c r="IE315" s="106"/>
    </row>
    <row r="316" spans="1:239" s="107" customFormat="1">
      <c r="A316" s="99" t="s">
        <v>790</v>
      </c>
      <c r="B316" s="116" t="s">
        <v>791</v>
      </c>
      <c r="C316" s="136"/>
      <c r="D316" s="58">
        <v>3011314</v>
      </c>
      <c r="HO316" s="106"/>
      <c r="HP316" s="106"/>
      <c r="HQ316" s="106"/>
      <c r="HR316" s="106"/>
      <c r="HS316" s="106"/>
      <c r="HT316" s="106"/>
      <c r="HU316" s="106"/>
      <c r="HV316" s="106"/>
      <c r="HW316" s="106"/>
      <c r="HX316" s="106"/>
      <c r="HY316" s="106"/>
      <c r="HZ316" s="106"/>
      <c r="IA316" s="106"/>
      <c r="IB316" s="106"/>
      <c r="IC316" s="106"/>
      <c r="ID316" s="106"/>
      <c r="IE316" s="106"/>
    </row>
    <row r="317" spans="1:239" s="107" customFormat="1" hidden="1">
      <c r="A317" s="97"/>
      <c r="B317" s="117" t="s">
        <v>793</v>
      </c>
      <c r="C317" s="139" t="s">
        <v>286</v>
      </c>
      <c r="D317" s="60"/>
      <c r="HO317" s="106"/>
      <c r="HP317" s="106"/>
      <c r="HQ317" s="106"/>
      <c r="HR317" s="106"/>
      <c r="HS317" s="106"/>
      <c r="HT317" s="106"/>
      <c r="HU317" s="106"/>
      <c r="HV317" s="106"/>
      <c r="HW317" s="106"/>
      <c r="HX317" s="106"/>
      <c r="HY317" s="106"/>
      <c r="HZ317" s="106"/>
      <c r="IA317" s="106"/>
      <c r="IB317" s="106"/>
      <c r="IC317" s="106"/>
      <c r="ID317" s="106"/>
      <c r="IE317" s="106"/>
    </row>
    <row r="318" spans="1:239" s="107" customFormat="1" hidden="1">
      <c r="A318" s="97" t="s">
        <v>794</v>
      </c>
      <c r="B318" s="117" t="s">
        <v>795</v>
      </c>
      <c r="C318" s="139" t="s">
        <v>373</v>
      </c>
      <c r="D318" s="60">
        <v>438000</v>
      </c>
      <c r="HO318" s="106"/>
      <c r="HP318" s="106"/>
      <c r="HQ318" s="106"/>
      <c r="HR318" s="106"/>
      <c r="HS318" s="106"/>
      <c r="HT318" s="106"/>
      <c r="HU318" s="106"/>
      <c r="HV318" s="106"/>
      <c r="HW318" s="106"/>
      <c r="HX318" s="106"/>
      <c r="HY318" s="106"/>
      <c r="HZ318" s="106"/>
      <c r="IA318" s="106"/>
      <c r="IB318" s="106"/>
      <c r="IC318" s="106"/>
      <c r="ID318" s="106"/>
      <c r="IE318" s="106"/>
    </row>
    <row r="319" spans="1:239" s="107" customFormat="1" hidden="1">
      <c r="A319" s="97" t="s">
        <v>796</v>
      </c>
      <c r="B319" s="117" t="s">
        <v>797</v>
      </c>
      <c r="C319" s="139" t="s">
        <v>265</v>
      </c>
      <c r="D319" s="60">
        <v>161180</v>
      </c>
      <c r="HO319" s="106"/>
      <c r="HP319" s="106"/>
      <c r="HQ319" s="106"/>
      <c r="HR319" s="106"/>
      <c r="HS319" s="106"/>
      <c r="HT319" s="106"/>
      <c r="HU319" s="106"/>
      <c r="HV319" s="106"/>
      <c r="HW319" s="106"/>
      <c r="HX319" s="106"/>
      <c r="HY319" s="106"/>
      <c r="HZ319" s="106"/>
      <c r="IA319" s="106"/>
      <c r="IB319" s="106"/>
      <c r="IC319" s="106"/>
      <c r="ID319" s="106"/>
      <c r="IE319" s="106"/>
    </row>
    <row r="320" spans="1:239" s="107" customFormat="1" hidden="1">
      <c r="A320" s="97" t="s">
        <v>798</v>
      </c>
      <c r="B320" s="117" t="s">
        <v>1683</v>
      </c>
      <c r="C320" s="139" t="s">
        <v>265</v>
      </c>
      <c r="D320" s="60">
        <v>2301458</v>
      </c>
      <c r="HO320" s="106"/>
      <c r="HP320" s="106"/>
      <c r="HQ320" s="106"/>
      <c r="HR320" s="106"/>
      <c r="HS320" s="106"/>
      <c r="HT320" s="106"/>
      <c r="HU320" s="106"/>
      <c r="HV320" s="106"/>
      <c r="HW320" s="106"/>
      <c r="HX320" s="106"/>
      <c r="HY320" s="106"/>
      <c r="HZ320" s="106"/>
      <c r="IA320" s="106"/>
      <c r="IB320" s="106"/>
      <c r="IC320" s="106"/>
      <c r="ID320" s="106"/>
      <c r="IE320" s="106"/>
    </row>
    <row r="321" spans="1:239" s="107" customFormat="1" hidden="1">
      <c r="A321" s="97" t="s">
        <v>1684</v>
      </c>
      <c r="B321" s="117" t="s">
        <v>1685</v>
      </c>
      <c r="C321" s="139" t="s">
        <v>265</v>
      </c>
      <c r="D321" s="60">
        <v>110676</v>
      </c>
      <c r="HO321" s="106"/>
      <c r="HP321" s="106"/>
      <c r="HQ321" s="106"/>
      <c r="HR321" s="106"/>
      <c r="HS321" s="106"/>
      <c r="HT321" s="106"/>
      <c r="HU321" s="106"/>
      <c r="HV321" s="106"/>
      <c r="HW321" s="106"/>
      <c r="HX321" s="106"/>
      <c r="HY321" s="106"/>
      <c r="HZ321" s="106"/>
      <c r="IA321" s="106"/>
      <c r="IB321" s="106"/>
      <c r="IC321" s="106"/>
      <c r="ID321" s="106"/>
      <c r="IE321" s="106"/>
    </row>
    <row r="322" spans="1:239" s="107" customFormat="1" ht="15.75" customHeight="1">
      <c r="A322" s="99" t="s">
        <v>800</v>
      </c>
      <c r="B322" s="116" t="s">
        <v>801</v>
      </c>
      <c r="C322" s="136"/>
      <c r="D322" s="58">
        <v>9314347.2400000002</v>
      </c>
      <c r="HO322" s="106"/>
      <c r="HP322" s="106"/>
      <c r="HQ322" s="106"/>
      <c r="HR322" s="106"/>
      <c r="HS322" s="106"/>
      <c r="HT322" s="106"/>
      <c r="HU322" s="106"/>
      <c r="HV322" s="106"/>
      <c r="HW322" s="106"/>
      <c r="HX322" s="106"/>
      <c r="HY322" s="106"/>
      <c r="HZ322" s="106"/>
      <c r="IA322" s="106"/>
      <c r="IB322" s="106"/>
      <c r="IC322" s="106"/>
      <c r="ID322" s="106"/>
      <c r="IE322" s="106"/>
    </row>
    <row r="323" spans="1:239" s="107" customFormat="1" ht="20.25" customHeight="1">
      <c r="A323" s="99" t="s">
        <v>802</v>
      </c>
      <c r="B323" s="116" t="s">
        <v>803</v>
      </c>
      <c r="C323" s="136"/>
      <c r="D323" s="58">
        <v>9314347.2400000002</v>
      </c>
      <c r="HO323" s="106"/>
      <c r="HP323" s="106"/>
      <c r="HQ323" s="106"/>
      <c r="HR323" s="106"/>
      <c r="HS323" s="106"/>
      <c r="HT323" s="106"/>
      <c r="HU323" s="106"/>
      <c r="HV323" s="106"/>
      <c r="HW323" s="106"/>
      <c r="HX323" s="106"/>
      <c r="HY323" s="106"/>
      <c r="HZ323" s="106"/>
      <c r="IA323" s="106"/>
      <c r="IB323" s="106"/>
      <c r="IC323" s="106"/>
      <c r="ID323" s="106"/>
      <c r="IE323" s="106"/>
    </row>
    <row r="324" spans="1:239" s="107" customFormat="1" ht="12.75" hidden="1" customHeight="1">
      <c r="A324" s="97" t="s">
        <v>804</v>
      </c>
      <c r="B324" s="117" t="s">
        <v>805</v>
      </c>
      <c r="C324" s="139" t="s">
        <v>295</v>
      </c>
      <c r="D324" s="60">
        <v>158400</v>
      </c>
      <c r="HO324" s="106"/>
      <c r="HP324" s="106"/>
      <c r="HQ324" s="106"/>
      <c r="HR324" s="106"/>
      <c r="HS324" s="106"/>
      <c r="HT324" s="106"/>
      <c r="HU324" s="106"/>
      <c r="HV324" s="106"/>
      <c r="HW324" s="106"/>
      <c r="HX324" s="106"/>
      <c r="HY324" s="106"/>
      <c r="HZ324" s="106"/>
      <c r="IA324" s="106"/>
      <c r="IB324" s="106"/>
      <c r="IC324" s="106"/>
      <c r="ID324" s="106"/>
      <c r="IE324" s="106"/>
    </row>
    <row r="325" spans="1:239" s="107" customFormat="1" ht="12" hidden="1" customHeight="1">
      <c r="A325" s="97" t="s">
        <v>806</v>
      </c>
      <c r="B325" s="117" t="s">
        <v>807</v>
      </c>
      <c r="C325" s="139" t="s">
        <v>298</v>
      </c>
      <c r="D325" s="60">
        <v>460000</v>
      </c>
      <c r="HO325" s="106"/>
      <c r="HP325" s="106"/>
      <c r="HQ325" s="106"/>
      <c r="HR325" s="106"/>
      <c r="HS325" s="106"/>
      <c r="HT325" s="106"/>
      <c r="HU325" s="106"/>
      <c r="HV325" s="106"/>
      <c r="HW325" s="106"/>
      <c r="HX325" s="106"/>
      <c r="HY325" s="106"/>
      <c r="HZ325" s="106"/>
      <c r="IA325" s="106"/>
      <c r="IB325" s="106"/>
      <c r="IC325" s="106"/>
      <c r="ID325" s="106"/>
      <c r="IE325" s="106"/>
    </row>
    <row r="326" spans="1:239" s="107" customFormat="1" hidden="1">
      <c r="A326" s="97" t="s">
        <v>808</v>
      </c>
      <c r="B326" s="117" t="s">
        <v>809</v>
      </c>
      <c r="C326" s="139" t="s">
        <v>307</v>
      </c>
      <c r="D326" s="60">
        <v>934500</v>
      </c>
      <c r="HO326" s="106"/>
      <c r="HP326" s="106"/>
      <c r="HQ326" s="106"/>
      <c r="HR326" s="106"/>
      <c r="HS326" s="106"/>
      <c r="HT326" s="106"/>
      <c r="HU326" s="106"/>
      <c r="HV326" s="106"/>
      <c r="HW326" s="106"/>
      <c r="HX326" s="106"/>
      <c r="HY326" s="106"/>
      <c r="HZ326" s="106"/>
      <c r="IA326" s="106"/>
      <c r="IB326" s="106"/>
      <c r="IC326" s="106"/>
      <c r="ID326" s="106"/>
      <c r="IE326" s="106"/>
    </row>
    <row r="327" spans="1:239" s="107" customFormat="1" hidden="1">
      <c r="A327" s="97" t="s">
        <v>812</v>
      </c>
      <c r="B327" s="97" t="s">
        <v>813</v>
      </c>
      <c r="C327" s="98" t="s">
        <v>307</v>
      </c>
      <c r="D327" s="60">
        <v>6000000</v>
      </c>
      <c r="HO327" s="106"/>
      <c r="HP327" s="106"/>
      <c r="HQ327" s="106"/>
      <c r="HR327" s="106"/>
      <c r="HS327" s="106"/>
      <c r="HT327" s="106"/>
      <c r="HU327" s="106"/>
      <c r="HV327" s="106"/>
      <c r="HW327" s="106"/>
      <c r="HX327" s="106"/>
      <c r="HY327" s="106"/>
      <c r="HZ327" s="106"/>
      <c r="IA327" s="106"/>
      <c r="IB327" s="106"/>
      <c r="IC327" s="106"/>
      <c r="ID327" s="106"/>
      <c r="IE327" s="106"/>
    </row>
    <row r="328" spans="1:239" s="107" customFormat="1" hidden="1">
      <c r="A328" s="97"/>
      <c r="B328" s="97" t="s">
        <v>815</v>
      </c>
      <c r="C328" s="98" t="s">
        <v>257</v>
      </c>
      <c r="D328" s="60">
        <v>24132.240000000002</v>
      </c>
      <c r="HO328" s="106"/>
      <c r="HP328" s="106"/>
      <c r="HQ328" s="106"/>
      <c r="HR328" s="106"/>
      <c r="HS328" s="106"/>
      <c r="HT328" s="106"/>
      <c r="HU328" s="106"/>
      <c r="HV328" s="106"/>
      <c r="HW328" s="106"/>
      <c r="HX328" s="106"/>
      <c r="HY328" s="106"/>
      <c r="HZ328" s="106"/>
      <c r="IA328" s="106"/>
      <c r="IB328" s="106"/>
      <c r="IC328" s="106"/>
      <c r="ID328" s="106"/>
      <c r="IE328" s="106"/>
    </row>
    <row r="329" spans="1:239" s="107" customFormat="1" hidden="1">
      <c r="A329" s="97" t="s">
        <v>816</v>
      </c>
      <c r="B329" s="97" t="s">
        <v>817</v>
      </c>
      <c r="C329" s="98" t="s">
        <v>1564</v>
      </c>
      <c r="D329" s="60">
        <v>1737315</v>
      </c>
      <c r="HO329" s="106"/>
      <c r="HP329" s="106"/>
      <c r="HQ329" s="106"/>
      <c r="HR329" s="106"/>
      <c r="HS329" s="106"/>
      <c r="HT329" s="106"/>
      <c r="HU329" s="106"/>
      <c r="HV329" s="106"/>
      <c r="HW329" s="106"/>
      <c r="HX329" s="106"/>
      <c r="HY329" s="106"/>
      <c r="HZ329" s="106"/>
      <c r="IA329" s="106"/>
      <c r="IB329" s="106"/>
      <c r="IC329" s="106"/>
      <c r="ID329" s="106"/>
      <c r="IE329" s="106"/>
    </row>
    <row r="330" spans="1:239" s="107" customFormat="1">
      <c r="A330" s="99" t="s">
        <v>818</v>
      </c>
      <c r="B330" s="116" t="s">
        <v>819</v>
      </c>
      <c r="C330" s="136"/>
      <c r="D330" s="58">
        <v>1370902.2700000003</v>
      </c>
      <c r="HO330" s="106"/>
      <c r="HP330" s="106"/>
      <c r="HQ330" s="106"/>
      <c r="HR330" s="106"/>
      <c r="HS330" s="106"/>
      <c r="HT330" s="106"/>
      <c r="HU330" s="106"/>
      <c r="HV330" s="106"/>
      <c r="HW330" s="106"/>
      <c r="HX330" s="106"/>
      <c r="HY330" s="106"/>
      <c r="HZ330" s="106"/>
      <c r="IA330" s="106"/>
      <c r="IB330" s="106"/>
      <c r="IC330" s="106"/>
      <c r="ID330" s="106"/>
      <c r="IE330" s="106"/>
    </row>
    <row r="331" spans="1:239" s="107" customFormat="1" ht="16.5" customHeight="1">
      <c r="A331" s="99" t="s">
        <v>820</v>
      </c>
      <c r="B331" s="116" t="s">
        <v>821</v>
      </c>
      <c r="C331" s="136"/>
      <c r="D331" s="58">
        <v>563374.91</v>
      </c>
      <c r="HO331" s="106"/>
      <c r="HP331" s="106"/>
      <c r="HQ331" s="106"/>
      <c r="HR331" s="106"/>
      <c r="HS331" s="106"/>
      <c r="HT331" s="106"/>
      <c r="HU331" s="106"/>
      <c r="HV331" s="106"/>
      <c r="HW331" s="106"/>
      <c r="HX331" s="106"/>
      <c r="HY331" s="106"/>
      <c r="HZ331" s="106"/>
      <c r="IA331" s="106"/>
      <c r="IB331" s="106"/>
      <c r="IC331" s="106"/>
      <c r="ID331" s="106"/>
      <c r="IE331" s="106"/>
    </row>
    <row r="332" spans="1:239" s="107" customFormat="1" ht="15" hidden="1" customHeight="1">
      <c r="A332" s="97" t="s">
        <v>824</v>
      </c>
      <c r="B332" s="117" t="s">
        <v>825</v>
      </c>
      <c r="C332" s="139" t="s">
        <v>277</v>
      </c>
      <c r="D332" s="60">
        <v>183333.26</v>
      </c>
      <c r="HO332" s="106"/>
      <c r="HP332" s="106"/>
      <c r="HQ332" s="106"/>
      <c r="HR332" s="106"/>
      <c r="HS332" s="106"/>
      <c r="HT332" s="106"/>
      <c r="HU332" s="106"/>
      <c r="HV332" s="106"/>
      <c r="HW332" s="106"/>
      <c r="HX332" s="106"/>
      <c r="HY332" s="106"/>
      <c r="HZ332" s="106"/>
      <c r="IA332" s="106"/>
      <c r="IB332" s="106"/>
      <c r="IC332" s="106"/>
      <c r="ID332" s="106"/>
      <c r="IE332" s="106"/>
    </row>
    <row r="333" spans="1:239" s="107" customFormat="1" hidden="1">
      <c r="A333" s="97" t="s">
        <v>1686</v>
      </c>
      <c r="B333" s="97" t="s">
        <v>1687</v>
      </c>
      <c r="C333" s="98" t="s">
        <v>277</v>
      </c>
      <c r="D333" s="60">
        <v>0</v>
      </c>
      <c r="HO333" s="106"/>
      <c r="HP333" s="106"/>
      <c r="HQ333" s="106"/>
      <c r="HR333" s="106"/>
      <c r="HS333" s="106"/>
      <c r="HT333" s="106"/>
      <c r="HU333" s="106"/>
      <c r="HV333" s="106"/>
      <c r="HW333" s="106"/>
      <c r="HX333" s="106"/>
      <c r="HY333" s="106"/>
      <c r="HZ333" s="106"/>
      <c r="IA333" s="106"/>
      <c r="IB333" s="106"/>
      <c r="IC333" s="106"/>
      <c r="ID333" s="106"/>
      <c r="IE333" s="106"/>
    </row>
    <row r="334" spans="1:239" s="107" customFormat="1" hidden="1">
      <c r="A334" s="97" t="s">
        <v>1688</v>
      </c>
      <c r="B334" s="97" t="s">
        <v>1689</v>
      </c>
      <c r="C334" s="98" t="s">
        <v>277</v>
      </c>
      <c r="D334" s="60">
        <v>380041.65</v>
      </c>
      <c r="HO334" s="106"/>
      <c r="HP334" s="106"/>
      <c r="HQ334" s="106"/>
      <c r="HR334" s="106"/>
      <c r="HS334" s="106"/>
      <c r="HT334" s="106"/>
      <c r="HU334" s="106"/>
      <c r="HV334" s="106"/>
      <c r="HW334" s="106"/>
      <c r="HX334" s="106"/>
      <c r="HY334" s="106"/>
      <c r="HZ334" s="106"/>
      <c r="IA334" s="106"/>
      <c r="IB334" s="106"/>
      <c r="IC334" s="106"/>
      <c r="ID334" s="106"/>
      <c r="IE334" s="106"/>
    </row>
    <row r="335" spans="1:239" s="107" customFormat="1">
      <c r="A335" s="99" t="s">
        <v>832</v>
      </c>
      <c r="B335" s="116" t="s">
        <v>833</v>
      </c>
      <c r="C335" s="136"/>
      <c r="D335" s="58">
        <v>675616.33000000007</v>
      </c>
      <c r="HO335" s="106"/>
      <c r="HP335" s="106"/>
      <c r="HQ335" s="106"/>
      <c r="HR335" s="106"/>
      <c r="HS335" s="106"/>
      <c r="HT335" s="106"/>
      <c r="HU335" s="106"/>
      <c r="HV335" s="106"/>
      <c r="HW335" s="106"/>
      <c r="HX335" s="106"/>
      <c r="HY335" s="106"/>
      <c r="HZ335" s="106"/>
      <c r="IA335" s="106"/>
      <c r="IB335" s="106"/>
      <c r="IC335" s="106"/>
      <c r="ID335" s="106"/>
      <c r="IE335" s="106"/>
    </row>
    <row r="336" spans="1:239" s="107" customFormat="1" hidden="1">
      <c r="A336" s="97" t="s">
        <v>834</v>
      </c>
      <c r="B336" s="117" t="s">
        <v>835</v>
      </c>
      <c r="C336" s="139" t="s">
        <v>277</v>
      </c>
      <c r="D336" s="60">
        <v>510904.14</v>
      </c>
      <c r="HO336" s="106"/>
      <c r="HP336" s="106"/>
      <c r="HQ336" s="106"/>
      <c r="HR336" s="106"/>
      <c r="HS336" s="106"/>
      <c r="HT336" s="106"/>
      <c r="HU336" s="106"/>
      <c r="HV336" s="106"/>
      <c r="HW336" s="106"/>
      <c r="HX336" s="106"/>
      <c r="HY336" s="106"/>
      <c r="HZ336" s="106"/>
      <c r="IA336" s="106"/>
      <c r="IB336" s="106"/>
      <c r="IC336" s="106"/>
      <c r="ID336" s="106"/>
      <c r="IE336" s="106"/>
    </row>
    <row r="337" spans="1:239" s="107" customFormat="1" hidden="1">
      <c r="A337" s="97" t="s">
        <v>836</v>
      </c>
      <c r="B337" s="97" t="s">
        <v>837</v>
      </c>
      <c r="C337" s="98" t="s">
        <v>277</v>
      </c>
      <c r="D337" s="60">
        <v>118845.43</v>
      </c>
      <c r="HO337" s="106"/>
      <c r="HP337" s="106"/>
      <c r="HQ337" s="106"/>
      <c r="HR337" s="106"/>
      <c r="HS337" s="106"/>
      <c r="HT337" s="106"/>
      <c r="HU337" s="106"/>
      <c r="HV337" s="106"/>
      <c r="HW337" s="106"/>
      <c r="HX337" s="106"/>
      <c r="HY337" s="106"/>
      <c r="HZ337" s="106"/>
      <c r="IA337" s="106"/>
      <c r="IB337" s="106"/>
      <c r="IC337" s="106"/>
      <c r="ID337" s="106"/>
      <c r="IE337" s="106"/>
    </row>
    <row r="338" spans="1:239" s="107" customFormat="1" hidden="1">
      <c r="A338" s="97" t="s">
        <v>838</v>
      </c>
      <c r="B338" s="97" t="s">
        <v>839</v>
      </c>
      <c r="C338" s="98" t="s">
        <v>277</v>
      </c>
      <c r="D338" s="60">
        <v>45866.76</v>
      </c>
      <c r="HO338" s="106"/>
      <c r="HP338" s="106"/>
      <c r="HQ338" s="106"/>
      <c r="HR338" s="106"/>
      <c r="HS338" s="106"/>
      <c r="HT338" s="106"/>
      <c r="HU338" s="106"/>
      <c r="HV338" s="106"/>
      <c r="HW338" s="106"/>
      <c r="HX338" s="106"/>
      <c r="HY338" s="106"/>
      <c r="HZ338" s="106"/>
      <c r="IA338" s="106"/>
      <c r="IB338" s="106"/>
      <c r="IC338" s="106"/>
      <c r="ID338" s="106"/>
      <c r="IE338" s="106"/>
    </row>
    <row r="339" spans="1:239" s="107" customFormat="1">
      <c r="A339" s="99" t="s">
        <v>840</v>
      </c>
      <c r="B339" s="116" t="s">
        <v>841</v>
      </c>
      <c r="C339" s="136"/>
      <c r="D339" s="58">
        <v>131911.03</v>
      </c>
      <c r="HO339" s="106"/>
      <c r="HP339" s="106"/>
      <c r="HQ339" s="106"/>
      <c r="HR339" s="106"/>
      <c r="HS339" s="106"/>
      <c r="HT339" s="106"/>
      <c r="HU339" s="106"/>
      <c r="HV339" s="106"/>
      <c r="HW339" s="106"/>
      <c r="HX339" s="106"/>
      <c r="HY339" s="106"/>
      <c r="HZ339" s="106"/>
      <c r="IA339" s="106"/>
      <c r="IB339" s="106"/>
      <c r="IC339" s="106"/>
      <c r="ID339" s="106"/>
      <c r="IE339" s="106"/>
    </row>
    <row r="340" spans="1:239" s="107" customFormat="1">
      <c r="A340" s="97" t="s">
        <v>842</v>
      </c>
      <c r="B340" s="117" t="s">
        <v>843</v>
      </c>
      <c r="C340" s="139" t="s">
        <v>277</v>
      </c>
      <c r="D340" s="60">
        <v>131911.03</v>
      </c>
      <c r="HO340" s="106"/>
      <c r="HP340" s="106"/>
      <c r="HQ340" s="106"/>
      <c r="HR340" s="106"/>
      <c r="HS340" s="106"/>
      <c r="HT340" s="106"/>
      <c r="HU340" s="106"/>
      <c r="HV340" s="106"/>
      <c r="HW340" s="106"/>
      <c r="HX340" s="106"/>
      <c r="HY340" s="106"/>
      <c r="HZ340" s="106"/>
      <c r="IA340" s="106"/>
      <c r="IB340" s="106"/>
      <c r="IC340" s="106"/>
      <c r="ID340" s="106"/>
      <c r="IE340" s="106"/>
    </row>
    <row r="341" spans="1:239" s="107" customFormat="1">
      <c r="A341" s="99" t="s">
        <v>848</v>
      </c>
      <c r="B341" s="116" t="s">
        <v>849</v>
      </c>
      <c r="C341" s="136"/>
      <c r="D341" s="58">
        <v>1430289.4</v>
      </c>
      <c r="HO341" s="106"/>
      <c r="HP341" s="106"/>
      <c r="HQ341" s="106"/>
      <c r="HR341" s="106"/>
      <c r="HS341" s="106"/>
      <c r="HT341" s="106"/>
      <c r="HU341" s="106"/>
      <c r="HV341" s="106"/>
      <c r="HW341" s="106"/>
      <c r="HX341" s="106"/>
      <c r="HY341" s="106"/>
      <c r="HZ341" s="106"/>
      <c r="IA341" s="106"/>
      <c r="IB341" s="106"/>
      <c r="IC341" s="106"/>
      <c r="ID341" s="106"/>
      <c r="IE341" s="106"/>
    </row>
    <row r="342" spans="1:239" s="107" customFormat="1" ht="14.25" customHeight="1">
      <c r="A342" s="99" t="s">
        <v>854</v>
      </c>
      <c r="B342" s="116" t="s">
        <v>855</v>
      </c>
      <c r="C342" s="136"/>
      <c r="D342" s="58">
        <v>1430289.4</v>
      </c>
      <c r="HO342" s="106"/>
      <c r="HP342" s="106"/>
      <c r="HQ342" s="106"/>
      <c r="HR342" s="106"/>
      <c r="HS342" s="106"/>
      <c r="HT342" s="106"/>
      <c r="HU342" s="106"/>
      <c r="HV342" s="106"/>
      <c r="HW342" s="106"/>
      <c r="HX342" s="106"/>
      <c r="HY342" s="106"/>
      <c r="HZ342" s="106"/>
      <c r="IA342" s="106"/>
      <c r="IB342" s="106"/>
      <c r="IC342" s="106"/>
      <c r="ID342" s="106"/>
      <c r="IE342" s="106"/>
    </row>
    <row r="343" spans="1:239" s="107" customFormat="1">
      <c r="A343" s="97" t="s">
        <v>856</v>
      </c>
      <c r="B343" s="117" t="s">
        <v>857</v>
      </c>
      <c r="C343" s="139" t="s">
        <v>280</v>
      </c>
      <c r="D343" s="60">
        <v>1430289.4</v>
      </c>
      <c r="HO343" s="106"/>
      <c r="HP343" s="106"/>
      <c r="HQ343" s="106"/>
      <c r="HR343" s="106"/>
      <c r="HS343" s="106"/>
      <c r="HT343" s="106"/>
      <c r="HU343" s="106"/>
      <c r="HV343" s="106"/>
      <c r="HW343" s="106"/>
      <c r="HX343" s="106"/>
      <c r="HY343" s="106"/>
      <c r="HZ343" s="106"/>
      <c r="IA343" s="106"/>
      <c r="IB343" s="106"/>
      <c r="IC343" s="106"/>
      <c r="ID343" s="106"/>
      <c r="IE343" s="106"/>
    </row>
    <row r="344" spans="1:239" s="107" customFormat="1">
      <c r="A344" s="99" t="s">
        <v>858</v>
      </c>
      <c r="B344" s="116" t="s">
        <v>859</v>
      </c>
      <c r="C344" s="136"/>
      <c r="D344" s="58">
        <v>30000</v>
      </c>
      <c r="HO344" s="106"/>
      <c r="HP344" s="106"/>
      <c r="HQ344" s="106"/>
      <c r="HR344" s="106"/>
      <c r="HS344" s="106"/>
      <c r="HT344" s="106"/>
      <c r="HU344" s="106"/>
      <c r="HV344" s="106"/>
      <c r="HW344" s="106"/>
      <c r="HX344" s="106"/>
      <c r="HY344" s="106"/>
      <c r="HZ344" s="106"/>
      <c r="IA344" s="106"/>
      <c r="IB344" s="106"/>
      <c r="IC344" s="106"/>
      <c r="ID344" s="106"/>
      <c r="IE344" s="106"/>
    </row>
    <row r="345" spans="1:239" s="107" customFormat="1" ht="12.75" customHeight="1">
      <c r="A345" s="97" t="s">
        <v>1690</v>
      </c>
      <c r="B345" s="117" t="s">
        <v>1691</v>
      </c>
      <c r="C345" s="139" t="s">
        <v>316</v>
      </c>
      <c r="D345" s="60">
        <v>30000</v>
      </c>
      <c r="HO345" s="106"/>
      <c r="HP345" s="106"/>
      <c r="HQ345" s="106"/>
      <c r="HR345" s="106"/>
      <c r="HS345" s="106"/>
      <c r="HT345" s="106"/>
      <c r="HU345" s="106"/>
      <c r="HV345" s="106"/>
      <c r="HW345" s="106"/>
      <c r="HX345" s="106"/>
      <c r="HY345" s="106"/>
      <c r="HZ345" s="106"/>
      <c r="IA345" s="106"/>
      <c r="IB345" s="106"/>
      <c r="IC345" s="106"/>
      <c r="ID345" s="106"/>
      <c r="IE345" s="106"/>
    </row>
    <row r="346" spans="1:239" s="107" customFormat="1" ht="22.5">
      <c r="A346" s="99" t="s">
        <v>866</v>
      </c>
      <c r="B346" s="116" t="s">
        <v>1692</v>
      </c>
      <c r="C346" s="136"/>
      <c r="D346" s="58">
        <v>2487937.6700000004</v>
      </c>
      <c r="HO346" s="106"/>
      <c r="HP346" s="106"/>
      <c r="HQ346" s="106"/>
      <c r="HR346" s="106"/>
      <c r="HS346" s="106"/>
      <c r="HT346" s="106"/>
      <c r="HU346" s="106"/>
      <c r="HV346" s="106"/>
      <c r="HW346" s="106"/>
      <c r="HX346" s="106"/>
      <c r="HY346" s="106"/>
      <c r="HZ346" s="106"/>
      <c r="IA346" s="106"/>
      <c r="IB346" s="106"/>
      <c r="IC346" s="106"/>
      <c r="ID346" s="106"/>
      <c r="IE346" s="106"/>
    </row>
    <row r="347" spans="1:239" s="107" customFormat="1" hidden="1">
      <c r="A347" s="97" t="s">
        <v>871</v>
      </c>
      <c r="B347" s="117" t="s">
        <v>872</v>
      </c>
      <c r="C347" s="139" t="s">
        <v>405</v>
      </c>
      <c r="D347" s="60">
        <v>708500</v>
      </c>
      <c r="HO347" s="106"/>
      <c r="HP347" s="106"/>
      <c r="HQ347" s="106"/>
      <c r="HR347" s="106"/>
      <c r="HS347" s="106"/>
      <c r="HT347" s="106"/>
      <c r="HU347" s="106"/>
      <c r="HV347" s="106"/>
      <c r="HW347" s="106"/>
      <c r="HX347" s="106"/>
      <c r="HY347" s="106"/>
      <c r="HZ347" s="106"/>
      <c r="IA347" s="106"/>
      <c r="IB347" s="106"/>
      <c r="IC347" s="106"/>
      <c r="ID347" s="106"/>
      <c r="IE347" s="106"/>
    </row>
    <row r="348" spans="1:239" s="107" customFormat="1" hidden="1">
      <c r="A348" s="97" t="s">
        <v>873</v>
      </c>
      <c r="B348" s="117" t="s">
        <v>874</v>
      </c>
      <c r="C348" s="139" t="s">
        <v>402</v>
      </c>
      <c r="D348" s="60">
        <v>504000</v>
      </c>
      <c r="HO348" s="106"/>
      <c r="HP348" s="106"/>
      <c r="HQ348" s="106"/>
      <c r="HR348" s="106"/>
      <c r="HS348" s="106"/>
      <c r="HT348" s="106"/>
      <c r="HU348" s="106"/>
      <c r="HV348" s="106"/>
      <c r="HW348" s="106"/>
      <c r="HX348" s="106"/>
      <c r="HY348" s="106"/>
      <c r="HZ348" s="106"/>
      <c r="IA348" s="106"/>
      <c r="IB348" s="106"/>
      <c r="IC348" s="106"/>
      <c r="ID348" s="106"/>
      <c r="IE348" s="106"/>
    </row>
    <row r="349" spans="1:239" s="107" customFormat="1" hidden="1">
      <c r="A349" s="97" t="s">
        <v>875</v>
      </c>
      <c r="B349" s="117" t="s">
        <v>876</v>
      </c>
      <c r="C349" s="139" t="s">
        <v>408</v>
      </c>
      <c r="D349" s="60">
        <v>797747.93</v>
      </c>
      <c r="HO349" s="106"/>
      <c r="HP349" s="106"/>
      <c r="HQ349" s="106"/>
      <c r="HR349" s="106"/>
      <c r="HS349" s="106"/>
      <c r="HT349" s="106"/>
      <c r="HU349" s="106"/>
      <c r="HV349" s="106"/>
      <c r="HW349" s="106"/>
      <c r="HX349" s="106"/>
      <c r="HY349" s="106"/>
      <c r="HZ349" s="106"/>
      <c r="IA349" s="106"/>
      <c r="IB349" s="106"/>
      <c r="IC349" s="106"/>
      <c r="ID349" s="106"/>
      <c r="IE349" s="106"/>
    </row>
    <row r="350" spans="1:239" s="107" customFormat="1" hidden="1">
      <c r="A350" s="97" t="s">
        <v>877</v>
      </c>
      <c r="B350" s="117" t="s">
        <v>878</v>
      </c>
      <c r="C350" s="139" t="s">
        <v>411</v>
      </c>
      <c r="D350" s="60">
        <v>0</v>
      </c>
      <c r="HO350" s="106"/>
      <c r="HP350" s="106"/>
      <c r="HQ350" s="106"/>
      <c r="HR350" s="106"/>
      <c r="HS350" s="106"/>
      <c r="HT350" s="106"/>
      <c r="HU350" s="106"/>
      <c r="HV350" s="106"/>
      <c r="HW350" s="106"/>
      <c r="HX350" s="106"/>
      <c r="HY350" s="106"/>
      <c r="HZ350" s="106"/>
      <c r="IA350" s="106"/>
      <c r="IB350" s="106"/>
      <c r="IC350" s="106"/>
      <c r="ID350" s="106"/>
      <c r="IE350" s="106"/>
    </row>
    <row r="351" spans="1:239" s="107" customFormat="1" hidden="1">
      <c r="A351" s="97" t="s">
        <v>879</v>
      </c>
      <c r="B351" s="117" t="s">
        <v>880</v>
      </c>
      <c r="C351" s="139" t="s">
        <v>441</v>
      </c>
      <c r="D351" s="60">
        <v>280280.65999999997</v>
      </c>
      <c r="HO351" s="106"/>
      <c r="HP351" s="106"/>
      <c r="HQ351" s="106"/>
      <c r="HR351" s="106"/>
      <c r="HS351" s="106"/>
      <c r="HT351" s="106"/>
      <c r="HU351" s="106"/>
      <c r="HV351" s="106"/>
      <c r="HW351" s="106"/>
      <c r="HX351" s="106"/>
      <c r="HY351" s="106"/>
      <c r="HZ351" s="106"/>
      <c r="IA351" s="106"/>
      <c r="IB351" s="106"/>
      <c r="IC351" s="106"/>
      <c r="ID351" s="106"/>
      <c r="IE351" s="106"/>
    </row>
    <row r="352" spans="1:239" s="107" customFormat="1" hidden="1">
      <c r="A352" s="97" t="s">
        <v>881</v>
      </c>
      <c r="B352" s="117" t="s">
        <v>882</v>
      </c>
      <c r="C352" s="139" t="s">
        <v>459</v>
      </c>
      <c r="D352" s="60">
        <v>89509.08</v>
      </c>
      <c r="HO352" s="106"/>
      <c r="HP352" s="106"/>
      <c r="HQ352" s="106"/>
      <c r="HR352" s="106"/>
      <c r="HS352" s="106"/>
      <c r="HT352" s="106"/>
      <c r="HU352" s="106"/>
      <c r="HV352" s="106"/>
      <c r="HW352" s="106"/>
      <c r="HX352" s="106"/>
      <c r="HY352" s="106"/>
      <c r="HZ352" s="106"/>
      <c r="IA352" s="106"/>
      <c r="IB352" s="106"/>
      <c r="IC352" s="106"/>
      <c r="ID352" s="106"/>
      <c r="IE352" s="106"/>
    </row>
    <row r="353" spans="1:239" s="107" customFormat="1" hidden="1">
      <c r="A353" s="97" t="s">
        <v>883</v>
      </c>
      <c r="B353" s="117" t="s">
        <v>884</v>
      </c>
      <c r="C353" s="139" t="s">
        <v>462</v>
      </c>
      <c r="D353" s="60">
        <v>0</v>
      </c>
      <c r="HO353" s="106"/>
      <c r="HP353" s="106"/>
      <c r="HQ353" s="106"/>
      <c r="HR353" s="106"/>
      <c r="HS353" s="106"/>
      <c r="HT353" s="106"/>
      <c r="HU353" s="106"/>
      <c r="HV353" s="106"/>
      <c r="HW353" s="106"/>
      <c r="HX353" s="106"/>
      <c r="HY353" s="106"/>
      <c r="HZ353" s="106"/>
      <c r="IA353" s="106"/>
      <c r="IB353" s="106"/>
      <c r="IC353" s="106"/>
      <c r="ID353" s="106"/>
      <c r="IE353" s="106"/>
    </row>
    <row r="354" spans="1:239" s="107" customFormat="1" hidden="1">
      <c r="A354" s="97" t="s">
        <v>887</v>
      </c>
      <c r="B354" s="97" t="s">
        <v>888</v>
      </c>
      <c r="C354" s="98" t="s">
        <v>468</v>
      </c>
      <c r="D354" s="60">
        <v>0</v>
      </c>
      <c r="HO354" s="106"/>
      <c r="HP354" s="106"/>
      <c r="HQ354" s="106"/>
      <c r="HR354" s="106"/>
      <c r="HS354" s="106"/>
      <c r="HT354" s="106"/>
      <c r="HU354" s="106"/>
      <c r="HV354" s="106"/>
      <c r="HW354" s="106"/>
      <c r="HX354" s="106"/>
      <c r="HY354" s="106"/>
      <c r="HZ354" s="106"/>
      <c r="IA354" s="106"/>
      <c r="IB354" s="106"/>
      <c r="IC354" s="106"/>
      <c r="ID354" s="106"/>
      <c r="IE354" s="106"/>
    </row>
    <row r="355" spans="1:239" s="107" customFormat="1" hidden="1">
      <c r="A355" s="97" t="s">
        <v>889</v>
      </c>
      <c r="B355" s="97" t="s">
        <v>890</v>
      </c>
      <c r="C355" s="98" t="s">
        <v>477</v>
      </c>
      <c r="D355" s="60">
        <v>107900</v>
      </c>
      <c r="HO355" s="106"/>
      <c r="HP355" s="106"/>
      <c r="HQ355" s="106"/>
      <c r="HR355" s="106"/>
      <c r="HS355" s="106"/>
      <c r="HT355" s="106"/>
      <c r="HU355" s="106"/>
      <c r="HV355" s="106"/>
      <c r="HW355" s="106"/>
      <c r="HX355" s="106"/>
      <c r="HY355" s="106"/>
      <c r="HZ355" s="106"/>
      <c r="IA355" s="106"/>
      <c r="IB355" s="106"/>
      <c r="IC355" s="106"/>
      <c r="ID355" s="106"/>
      <c r="IE355" s="106"/>
    </row>
    <row r="356" spans="1:239" hidden="1">
      <c r="A356" s="97" t="s">
        <v>1693</v>
      </c>
      <c r="B356" s="117" t="s">
        <v>1694</v>
      </c>
      <c r="C356" s="139" t="s">
        <v>426</v>
      </c>
      <c r="D356" s="60">
        <v>0</v>
      </c>
    </row>
    <row r="357" spans="1:239" ht="22.5">
      <c r="A357" s="99" t="s">
        <v>891</v>
      </c>
      <c r="B357" s="116" t="s">
        <v>892</v>
      </c>
      <c r="C357" s="136"/>
      <c r="D357" s="58">
        <v>9113798.2300000004</v>
      </c>
    </row>
    <row r="358" spans="1:239">
      <c r="A358" s="97" t="s">
        <v>893</v>
      </c>
      <c r="B358" s="117" t="s">
        <v>1695</v>
      </c>
      <c r="C358" s="139" t="s">
        <v>485</v>
      </c>
      <c r="D358" s="60">
        <v>6674638.4699999997</v>
      </c>
    </row>
    <row r="359" spans="1:239" ht="18">
      <c r="A359" s="97" t="s">
        <v>895</v>
      </c>
      <c r="B359" s="117" t="s">
        <v>1696</v>
      </c>
      <c r="C359" s="139" t="s">
        <v>500</v>
      </c>
      <c r="D359" s="60">
        <v>5600</v>
      </c>
    </row>
    <row r="360" spans="1:239" ht="18">
      <c r="A360" s="97" t="s">
        <v>897</v>
      </c>
      <c r="B360" s="117" t="s">
        <v>1697</v>
      </c>
      <c r="C360" s="139" t="s">
        <v>488</v>
      </c>
      <c r="D360" s="60">
        <v>1144714</v>
      </c>
    </row>
    <row r="361" spans="1:239" ht="21" customHeight="1">
      <c r="A361" s="97" t="s">
        <v>899</v>
      </c>
      <c r="B361" s="117" t="s">
        <v>1698</v>
      </c>
      <c r="C361" s="139" t="s">
        <v>491</v>
      </c>
      <c r="D361" s="60">
        <v>94190.11</v>
      </c>
    </row>
    <row r="362" spans="1:239" ht="22.5">
      <c r="A362" s="99" t="s">
        <v>901</v>
      </c>
      <c r="B362" s="116" t="s">
        <v>1699</v>
      </c>
      <c r="C362" s="136"/>
      <c r="D362" s="58">
        <v>1194655.6500000001</v>
      </c>
    </row>
    <row r="363" spans="1:239" hidden="1">
      <c r="A363" s="97" t="s">
        <v>903</v>
      </c>
      <c r="B363" s="117" t="s">
        <v>1700</v>
      </c>
      <c r="C363" s="139" t="s">
        <v>564</v>
      </c>
      <c r="D363" s="60">
        <v>0</v>
      </c>
    </row>
    <row r="364" spans="1:239" ht="12.75" hidden="1" customHeight="1">
      <c r="A364" s="97" t="s">
        <v>905</v>
      </c>
      <c r="B364" s="117" t="s">
        <v>1701</v>
      </c>
      <c r="C364" s="139" t="s">
        <v>482</v>
      </c>
      <c r="D364" s="60">
        <v>488348</v>
      </c>
    </row>
    <row r="365" spans="1:239" hidden="1">
      <c r="A365" s="97" t="s">
        <v>907</v>
      </c>
      <c r="B365" s="117" t="s">
        <v>908</v>
      </c>
      <c r="C365" s="139" t="s">
        <v>506</v>
      </c>
      <c r="D365" s="60">
        <v>205956.8</v>
      </c>
    </row>
    <row r="366" spans="1:239" ht="18" hidden="1">
      <c r="A366" s="97" t="s">
        <v>1702</v>
      </c>
      <c r="B366" s="117" t="s">
        <v>1703</v>
      </c>
      <c r="C366" s="98" t="s">
        <v>494</v>
      </c>
      <c r="D366" s="60">
        <v>452190</v>
      </c>
    </row>
    <row r="367" spans="1:239" hidden="1">
      <c r="A367" s="97" t="s">
        <v>1704</v>
      </c>
      <c r="B367" s="117" t="s">
        <v>1032</v>
      </c>
      <c r="C367" s="98" t="s">
        <v>530</v>
      </c>
      <c r="D367" s="60">
        <v>48160.85</v>
      </c>
    </row>
    <row r="368" spans="1:239" ht="22.5">
      <c r="A368" s="99" t="s">
        <v>909</v>
      </c>
      <c r="B368" s="116" t="s">
        <v>910</v>
      </c>
      <c r="C368" s="136"/>
      <c r="D368" s="58">
        <v>569207.04000000004</v>
      </c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106"/>
      <c r="AY368" s="106"/>
      <c r="AZ368" s="106"/>
      <c r="BA368" s="106"/>
      <c r="BB368" s="106"/>
      <c r="BC368" s="106"/>
      <c r="BD368" s="106"/>
      <c r="BE368" s="106"/>
      <c r="BF368" s="106"/>
      <c r="BG368" s="106"/>
      <c r="BH368" s="106"/>
      <c r="BI368" s="106"/>
      <c r="BJ368" s="106"/>
      <c r="BK368" s="106"/>
      <c r="BL368" s="106"/>
      <c r="BM368" s="106"/>
      <c r="BN368" s="106"/>
      <c r="BO368" s="106"/>
      <c r="BP368" s="106"/>
      <c r="BQ368" s="106"/>
      <c r="BR368" s="106"/>
      <c r="BS368" s="106"/>
      <c r="BT368" s="106"/>
      <c r="BU368" s="106"/>
      <c r="BV368" s="106"/>
      <c r="BW368" s="106"/>
      <c r="BX368" s="106"/>
      <c r="BY368" s="106"/>
      <c r="BZ368" s="106"/>
      <c r="CA368" s="106"/>
      <c r="CB368" s="106"/>
      <c r="CC368" s="106"/>
      <c r="CD368" s="106"/>
      <c r="CE368" s="106"/>
      <c r="CF368" s="106"/>
      <c r="CG368" s="106"/>
      <c r="CH368" s="106"/>
      <c r="CI368" s="106"/>
      <c r="CJ368" s="106"/>
      <c r="CK368" s="106"/>
      <c r="CL368" s="106"/>
      <c r="CM368" s="106"/>
      <c r="CN368" s="106"/>
      <c r="CO368" s="106"/>
      <c r="CP368" s="106"/>
      <c r="CQ368" s="106"/>
      <c r="CR368" s="106"/>
      <c r="CS368" s="106"/>
      <c r="CT368" s="106"/>
      <c r="CU368" s="106"/>
      <c r="CV368" s="106"/>
      <c r="CW368" s="106"/>
      <c r="CX368" s="106"/>
      <c r="CY368" s="106"/>
      <c r="CZ368" s="106"/>
      <c r="DA368" s="106"/>
      <c r="DB368" s="106"/>
      <c r="DC368" s="106"/>
      <c r="DD368" s="106"/>
      <c r="DE368" s="106"/>
      <c r="DF368" s="106"/>
      <c r="DG368" s="106"/>
      <c r="DH368" s="106"/>
      <c r="DI368" s="106"/>
      <c r="DJ368" s="106"/>
      <c r="DK368" s="106"/>
      <c r="DL368" s="106"/>
      <c r="DM368" s="106"/>
      <c r="DN368" s="106"/>
      <c r="DO368" s="106"/>
      <c r="DP368" s="106"/>
      <c r="DQ368" s="106"/>
      <c r="DR368" s="106"/>
      <c r="DS368" s="106"/>
      <c r="DT368" s="106"/>
      <c r="DU368" s="106"/>
      <c r="DV368" s="106"/>
      <c r="DW368" s="106"/>
      <c r="DX368" s="106"/>
      <c r="DY368" s="106"/>
      <c r="DZ368" s="106"/>
      <c r="EA368" s="106"/>
      <c r="EB368" s="106"/>
      <c r="EC368" s="106"/>
      <c r="ED368" s="106"/>
      <c r="EE368" s="106"/>
      <c r="EF368" s="106"/>
      <c r="EG368" s="106"/>
      <c r="EH368" s="106"/>
      <c r="EI368" s="106"/>
      <c r="EJ368" s="106"/>
      <c r="EK368" s="106"/>
      <c r="EL368" s="106"/>
      <c r="EM368" s="106"/>
      <c r="EN368" s="106"/>
      <c r="EO368" s="106"/>
      <c r="EP368" s="106"/>
      <c r="EQ368" s="106"/>
      <c r="ER368" s="106"/>
      <c r="ES368" s="106"/>
      <c r="ET368" s="106"/>
      <c r="EU368" s="106"/>
      <c r="EV368" s="106"/>
      <c r="EW368" s="106"/>
      <c r="EX368" s="106"/>
      <c r="EY368" s="106"/>
      <c r="EZ368" s="106"/>
      <c r="FA368" s="106"/>
      <c r="FB368" s="106"/>
      <c r="FC368" s="106"/>
      <c r="FD368" s="106"/>
      <c r="FE368" s="106"/>
      <c r="FF368" s="106"/>
      <c r="FG368" s="106"/>
      <c r="FH368" s="106"/>
      <c r="FI368" s="106"/>
      <c r="FJ368" s="106"/>
      <c r="FK368" s="106"/>
      <c r="FL368" s="106"/>
      <c r="FM368" s="106"/>
      <c r="FN368" s="106"/>
      <c r="FO368" s="106"/>
      <c r="FP368" s="106"/>
      <c r="FQ368" s="106"/>
      <c r="FR368" s="106"/>
      <c r="FS368" s="106"/>
      <c r="FT368" s="106"/>
      <c r="FU368" s="106"/>
      <c r="FV368" s="106"/>
      <c r="FW368" s="106"/>
      <c r="FX368" s="106"/>
      <c r="FY368" s="106"/>
      <c r="FZ368" s="106"/>
      <c r="GA368" s="106"/>
      <c r="GB368" s="106"/>
      <c r="GC368" s="106"/>
      <c r="GD368" s="106"/>
      <c r="GE368" s="106"/>
      <c r="GF368" s="106"/>
      <c r="GG368" s="106"/>
      <c r="GH368" s="106"/>
      <c r="GI368" s="106"/>
      <c r="GJ368" s="106"/>
      <c r="GK368" s="106"/>
      <c r="GL368" s="106"/>
      <c r="GM368" s="106"/>
      <c r="GN368" s="106"/>
      <c r="GO368" s="106"/>
      <c r="GP368" s="106"/>
      <c r="GQ368" s="106"/>
      <c r="GR368" s="106"/>
      <c r="GS368" s="106"/>
      <c r="GT368" s="106"/>
      <c r="GU368" s="106"/>
      <c r="GV368" s="106"/>
      <c r="GW368" s="106"/>
      <c r="GX368" s="106"/>
      <c r="GY368" s="106"/>
      <c r="GZ368" s="106"/>
      <c r="HA368" s="106"/>
      <c r="HB368" s="106"/>
      <c r="HC368" s="106"/>
      <c r="HD368" s="106"/>
      <c r="HE368" s="106"/>
      <c r="HF368" s="106"/>
      <c r="HG368" s="106"/>
      <c r="HH368" s="106"/>
      <c r="HI368" s="106"/>
      <c r="HJ368" s="106"/>
      <c r="HK368" s="106"/>
      <c r="HL368" s="106"/>
      <c r="HM368" s="106"/>
      <c r="HN368" s="106"/>
    </row>
    <row r="369" spans="1:222" ht="13.5" hidden="1" customHeight="1">
      <c r="A369" s="97" t="s">
        <v>911</v>
      </c>
      <c r="B369" s="117" t="s">
        <v>912</v>
      </c>
      <c r="C369" s="139" t="s">
        <v>29</v>
      </c>
      <c r="D369" s="60">
        <v>341524.2</v>
      </c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06"/>
      <c r="BC369" s="106"/>
      <c r="BD369" s="106"/>
      <c r="BE369" s="106"/>
      <c r="BF369" s="106"/>
      <c r="BG369" s="106"/>
      <c r="BH369" s="106"/>
      <c r="BI369" s="106"/>
      <c r="BJ369" s="106"/>
      <c r="BK369" s="106"/>
      <c r="BL369" s="106"/>
      <c r="BM369" s="106"/>
      <c r="BN369" s="106"/>
      <c r="BO369" s="106"/>
      <c r="BP369" s="106"/>
      <c r="BQ369" s="106"/>
      <c r="BR369" s="106"/>
      <c r="BS369" s="106"/>
      <c r="BT369" s="106"/>
      <c r="BU369" s="106"/>
      <c r="BV369" s="106"/>
      <c r="BW369" s="106"/>
      <c r="BX369" s="106"/>
      <c r="BY369" s="106"/>
      <c r="BZ369" s="106"/>
      <c r="CA369" s="106"/>
      <c r="CB369" s="106"/>
      <c r="CC369" s="106"/>
      <c r="CD369" s="106"/>
      <c r="CE369" s="106"/>
      <c r="CF369" s="106"/>
      <c r="CG369" s="106"/>
      <c r="CH369" s="106"/>
      <c r="CI369" s="106"/>
      <c r="CJ369" s="106"/>
      <c r="CK369" s="106"/>
      <c r="CL369" s="106"/>
      <c r="CM369" s="106"/>
      <c r="CN369" s="106"/>
      <c r="CO369" s="106"/>
      <c r="CP369" s="106"/>
      <c r="CQ369" s="106"/>
      <c r="CR369" s="106"/>
      <c r="CS369" s="106"/>
      <c r="CT369" s="106"/>
      <c r="CU369" s="106"/>
      <c r="CV369" s="106"/>
      <c r="CW369" s="106"/>
      <c r="CX369" s="106"/>
      <c r="CY369" s="106"/>
      <c r="CZ369" s="106"/>
      <c r="DA369" s="106"/>
      <c r="DB369" s="106"/>
      <c r="DC369" s="106"/>
      <c r="DD369" s="106"/>
      <c r="DE369" s="106"/>
      <c r="DF369" s="106"/>
      <c r="DG369" s="106"/>
      <c r="DH369" s="106"/>
      <c r="DI369" s="106"/>
      <c r="DJ369" s="106"/>
      <c r="DK369" s="106"/>
      <c r="DL369" s="106"/>
      <c r="DM369" s="106"/>
      <c r="DN369" s="106"/>
      <c r="DO369" s="106"/>
      <c r="DP369" s="106"/>
      <c r="DQ369" s="106"/>
      <c r="DR369" s="106"/>
      <c r="DS369" s="106"/>
      <c r="DT369" s="106"/>
      <c r="DU369" s="106"/>
      <c r="DV369" s="106"/>
      <c r="DW369" s="106"/>
      <c r="DX369" s="106"/>
      <c r="DY369" s="106"/>
      <c r="DZ369" s="106"/>
      <c r="EA369" s="106"/>
      <c r="EB369" s="106"/>
      <c r="EC369" s="106"/>
      <c r="ED369" s="106"/>
      <c r="EE369" s="106"/>
      <c r="EF369" s="106"/>
      <c r="EG369" s="106"/>
      <c r="EH369" s="106"/>
      <c r="EI369" s="106"/>
      <c r="EJ369" s="106"/>
      <c r="EK369" s="106"/>
      <c r="EL369" s="106"/>
      <c r="EM369" s="106"/>
      <c r="EN369" s="106"/>
      <c r="EO369" s="106"/>
      <c r="EP369" s="106"/>
      <c r="EQ369" s="106"/>
      <c r="ER369" s="106"/>
      <c r="ES369" s="106"/>
      <c r="ET369" s="106"/>
      <c r="EU369" s="106"/>
      <c r="EV369" s="106"/>
      <c r="EW369" s="106"/>
      <c r="EX369" s="106"/>
      <c r="EY369" s="106"/>
      <c r="EZ369" s="106"/>
      <c r="FA369" s="106"/>
      <c r="FB369" s="106"/>
      <c r="FC369" s="106"/>
      <c r="FD369" s="106"/>
      <c r="FE369" s="106"/>
      <c r="FF369" s="106"/>
      <c r="FG369" s="106"/>
      <c r="FH369" s="106"/>
      <c r="FI369" s="106"/>
      <c r="FJ369" s="106"/>
      <c r="FK369" s="106"/>
      <c r="FL369" s="106"/>
      <c r="FM369" s="106"/>
      <c r="FN369" s="106"/>
      <c r="FO369" s="106"/>
      <c r="FP369" s="106"/>
      <c r="FQ369" s="106"/>
      <c r="FR369" s="106"/>
      <c r="FS369" s="106"/>
      <c r="FT369" s="106"/>
      <c r="FU369" s="106"/>
      <c r="FV369" s="106"/>
      <c r="FW369" s="106"/>
      <c r="FX369" s="106"/>
      <c r="FY369" s="106"/>
      <c r="FZ369" s="106"/>
      <c r="GA369" s="106"/>
      <c r="GB369" s="106"/>
      <c r="GC369" s="106"/>
      <c r="GD369" s="106"/>
      <c r="GE369" s="106"/>
      <c r="GF369" s="106"/>
      <c r="GG369" s="106"/>
      <c r="GH369" s="106"/>
      <c r="GI369" s="106"/>
      <c r="GJ369" s="106"/>
      <c r="GK369" s="106"/>
      <c r="GL369" s="106"/>
      <c r="GM369" s="106"/>
      <c r="GN369" s="106"/>
      <c r="GO369" s="106"/>
      <c r="GP369" s="106"/>
      <c r="GQ369" s="106"/>
      <c r="GR369" s="106"/>
      <c r="GS369" s="106"/>
      <c r="GT369" s="106"/>
      <c r="GU369" s="106"/>
      <c r="GV369" s="106"/>
      <c r="GW369" s="106"/>
      <c r="GX369" s="106"/>
      <c r="GY369" s="106"/>
      <c r="GZ369" s="106"/>
      <c r="HA369" s="106"/>
      <c r="HB369" s="106"/>
      <c r="HC369" s="106"/>
      <c r="HD369" s="106"/>
      <c r="HE369" s="106"/>
      <c r="HF369" s="106"/>
      <c r="HG369" s="106"/>
      <c r="HH369" s="106"/>
      <c r="HI369" s="106"/>
      <c r="HJ369" s="106"/>
      <c r="HK369" s="106"/>
      <c r="HL369" s="106"/>
      <c r="HM369" s="106"/>
      <c r="HN369" s="106"/>
    </row>
    <row r="370" spans="1:222" hidden="1">
      <c r="A370" s="97" t="s">
        <v>913</v>
      </c>
      <c r="B370" s="117" t="s">
        <v>914</v>
      </c>
      <c r="C370" s="139" t="s">
        <v>32</v>
      </c>
      <c r="D370" s="60">
        <v>28460.400000000001</v>
      </c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  <c r="AZ370" s="106"/>
      <c r="BA370" s="106"/>
      <c r="BB370" s="106"/>
      <c r="BC370" s="106"/>
      <c r="BD370" s="106"/>
      <c r="BE370" s="106"/>
      <c r="BF370" s="106"/>
      <c r="BG370" s="106"/>
      <c r="BH370" s="106"/>
      <c r="BI370" s="106"/>
      <c r="BJ370" s="106"/>
      <c r="BK370" s="106"/>
      <c r="BL370" s="106"/>
      <c r="BM370" s="106"/>
      <c r="BN370" s="106"/>
      <c r="BO370" s="106"/>
      <c r="BP370" s="106"/>
      <c r="BQ370" s="106"/>
      <c r="BR370" s="106"/>
      <c r="BS370" s="106"/>
      <c r="BT370" s="106"/>
      <c r="BU370" s="106"/>
      <c r="BV370" s="106"/>
      <c r="BW370" s="106"/>
      <c r="BX370" s="106"/>
      <c r="BY370" s="106"/>
      <c r="BZ370" s="106"/>
      <c r="CA370" s="106"/>
      <c r="CB370" s="106"/>
      <c r="CC370" s="106"/>
      <c r="CD370" s="106"/>
      <c r="CE370" s="106"/>
      <c r="CF370" s="106"/>
      <c r="CG370" s="106"/>
      <c r="CH370" s="106"/>
      <c r="CI370" s="106"/>
      <c r="CJ370" s="106"/>
      <c r="CK370" s="106"/>
      <c r="CL370" s="106"/>
      <c r="CM370" s="106"/>
      <c r="CN370" s="106"/>
      <c r="CO370" s="106"/>
      <c r="CP370" s="106"/>
      <c r="CQ370" s="106"/>
      <c r="CR370" s="106"/>
      <c r="CS370" s="106"/>
      <c r="CT370" s="106"/>
      <c r="CU370" s="106"/>
      <c r="CV370" s="106"/>
      <c r="CW370" s="106"/>
      <c r="CX370" s="106"/>
      <c r="CY370" s="106"/>
      <c r="CZ370" s="106"/>
      <c r="DA370" s="106"/>
      <c r="DB370" s="106"/>
      <c r="DC370" s="106"/>
      <c r="DD370" s="106"/>
      <c r="DE370" s="106"/>
      <c r="DF370" s="106"/>
      <c r="DG370" s="106"/>
      <c r="DH370" s="106"/>
      <c r="DI370" s="106"/>
      <c r="DJ370" s="106"/>
      <c r="DK370" s="106"/>
      <c r="DL370" s="106"/>
      <c r="DM370" s="106"/>
      <c r="DN370" s="106"/>
      <c r="DO370" s="106"/>
      <c r="DP370" s="106"/>
      <c r="DQ370" s="106"/>
      <c r="DR370" s="106"/>
      <c r="DS370" s="106"/>
      <c r="DT370" s="106"/>
      <c r="DU370" s="106"/>
      <c r="DV370" s="106"/>
      <c r="DW370" s="106"/>
      <c r="DX370" s="106"/>
      <c r="DY370" s="106"/>
      <c r="DZ370" s="106"/>
      <c r="EA370" s="106"/>
      <c r="EB370" s="106"/>
      <c r="EC370" s="106"/>
      <c r="ED370" s="106"/>
      <c r="EE370" s="106"/>
      <c r="EF370" s="106"/>
      <c r="EG370" s="106"/>
      <c r="EH370" s="106"/>
      <c r="EI370" s="106"/>
      <c r="EJ370" s="106"/>
      <c r="EK370" s="106"/>
      <c r="EL370" s="106"/>
      <c r="EM370" s="106"/>
      <c r="EN370" s="106"/>
      <c r="EO370" s="106"/>
      <c r="EP370" s="106"/>
      <c r="EQ370" s="106"/>
      <c r="ER370" s="106"/>
      <c r="ES370" s="106"/>
      <c r="ET370" s="106"/>
      <c r="EU370" s="106"/>
      <c r="EV370" s="106"/>
      <c r="EW370" s="106"/>
      <c r="EX370" s="106"/>
      <c r="EY370" s="106"/>
      <c r="EZ370" s="106"/>
      <c r="FA370" s="106"/>
      <c r="FB370" s="106"/>
      <c r="FC370" s="106"/>
      <c r="FD370" s="106"/>
      <c r="FE370" s="106"/>
      <c r="FF370" s="106"/>
      <c r="FG370" s="106"/>
      <c r="FH370" s="106"/>
      <c r="FI370" s="106"/>
      <c r="FJ370" s="106"/>
      <c r="FK370" s="106"/>
      <c r="FL370" s="106"/>
      <c r="FM370" s="106"/>
      <c r="FN370" s="106"/>
      <c r="FO370" s="106"/>
      <c r="FP370" s="106"/>
      <c r="FQ370" s="106"/>
      <c r="FR370" s="106"/>
      <c r="FS370" s="106"/>
      <c r="FT370" s="106"/>
      <c r="FU370" s="106"/>
      <c r="FV370" s="106"/>
      <c r="FW370" s="106"/>
      <c r="FX370" s="106"/>
      <c r="FY370" s="106"/>
      <c r="FZ370" s="106"/>
      <c r="GA370" s="106"/>
      <c r="GB370" s="106"/>
      <c r="GC370" s="106"/>
      <c r="GD370" s="106"/>
      <c r="GE370" s="106"/>
      <c r="GF370" s="106"/>
      <c r="GG370" s="106"/>
      <c r="GH370" s="106"/>
      <c r="GI370" s="106"/>
      <c r="GJ370" s="106"/>
      <c r="GK370" s="106"/>
      <c r="GL370" s="106"/>
      <c r="GM370" s="106"/>
      <c r="GN370" s="106"/>
      <c r="GO370" s="106"/>
      <c r="GP370" s="106"/>
      <c r="GQ370" s="106"/>
      <c r="GR370" s="106"/>
      <c r="GS370" s="106"/>
      <c r="GT370" s="106"/>
      <c r="GU370" s="106"/>
      <c r="GV370" s="106"/>
      <c r="GW370" s="106"/>
      <c r="GX370" s="106"/>
      <c r="GY370" s="106"/>
      <c r="GZ370" s="106"/>
      <c r="HA370" s="106"/>
      <c r="HB370" s="106"/>
      <c r="HC370" s="106"/>
      <c r="HD370" s="106"/>
      <c r="HE370" s="106"/>
      <c r="HF370" s="106"/>
      <c r="HG370" s="106"/>
      <c r="HH370" s="106"/>
      <c r="HI370" s="106"/>
      <c r="HJ370" s="106"/>
      <c r="HK370" s="106"/>
      <c r="HL370" s="106"/>
      <c r="HM370" s="106"/>
      <c r="HN370" s="106"/>
    </row>
    <row r="371" spans="1:222" hidden="1">
      <c r="A371" s="97" t="s">
        <v>915</v>
      </c>
      <c r="B371" s="117" t="s">
        <v>916</v>
      </c>
      <c r="C371" s="139" t="s">
        <v>35</v>
      </c>
      <c r="D371" s="60">
        <v>85381.08</v>
      </c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6"/>
      <c r="AV371" s="106"/>
      <c r="AW371" s="106"/>
      <c r="AX371" s="106"/>
      <c r="AY371" s="106"/>
      <c r="AZ371" s="106"/>
      <c r="BA371" s="106"/>
      <c r="BB371" s="106"/>
      <c r="BC371" s="106"/>
      <c r="BD371" s="106"/>
      <c r="BE371" s="106"/>
      <c r="BF371" s="106"/>
      <c r="BG371" s="106"/>
      <c r="BH371" s="106"/>
      <c r="BI371" s="106"/>
      <c r="BJ371" s="106"/>
      <c r="BK371" s="106"/>
      <c r="BL371" s="106"/>
      <c r="BM371" s="106"/>
      <c r="BN371" s="106"/>
      <c r="BO371" s="106"/>
      <c r="BP371" s="106"/>
      <c r="BQ371" s="106"/>
      <c r="BR371" s="106"/>
      <c r="BS371" s="106"/>
      <c r="BT371" s="106"/>
      <c r="BU371" s="106"/>
      <c r="BV371" s="106"/>
      <c r="BW371" s="106"/>
      <c r="BX371" s="106"/>
      <c r="BY371" s="106"/>
      <c r="BZ371" s="106"/>
      <c r="CA371" s="106"/>
      <c r="CB371" s="106"/>
      <c r="CC371" s="106"/>
      <c r="CD371" s="106"/>
      <c r="CE371" s="106"/>
      <c r="CF371" s="106"/>
      <c r="CG371" s="106"/>
      <c r="CH371" s="106"/>
      <c r="CI371" s="106"/>
      <c r="CJ371" s="106"/>
      <c r="CK371" s="106"/>
      <c r="CL371" s="106"/>
      <c r="CM371" s="106"/>
      <c r="CN371" s="106"/>
      <c r="CO371" s="106"/>
      <c r="CP371" s="106"/>
      <c r="CQ371" s="106"/>
      <c r="CR371" s="106"/>
      <c r="CS371" s="106"/>
      <c r="CT371" s="106"/>
      <c r="CU371" s="106"/>
      <c r="CV371" s="106"/>
      <c r="CW371" s="106"/>
      <c r="CX371" s="106"/>
      <c r="CY371" s="106"/>
      <c r="CZ371" s="106"/>
      <c r="DA371" s="106"/>
      <c r="DB371" s="106"/>
      <c r="DC371" s="106"/>
      <c r="DD371" s="106"/>
      <c r="DE371" s="106"/>
      <c r="DF371" s="106"/>
      <c r="DG371" s="106"/>
      <c r="DH371" s="106"/>
      <c r="DI371" s="106"/>
      <c r="DJ371" s="106"/>
      <c r="DK371" s="106"/>
      <c r="DL371" s="106"/>
      <c r="DM371" s="106"/>
      <c r="DN371" s="106"/>
      <c r="DO371" s="106"/>
      <c r="DP371" s="106"/>
      <c r="DQ371" s="106"/>
      <c r="DR371" s="106"/>
      <c r="DS371" s="106"/>
      <c r="DT371" s="106"/>
      <c r="DU371" s="106"/>
      <c r="DV371" s="106"/>
      <c r="DW371" s="106"/>
      <c r="DX371" s="106"/>
      <c r="DY371" s="106"/>
      <c r="DZ371" s="106"/>
      <c r="EA371" s="106"/>
      <c r="EB371" s="106"/>
      <c r="EC371" s="106"/>
      <c r="ED371" s="106"/>
      <c r="EE371" s="106"/>
      <c r="EF371" s="106"/>
      <c r="EG371" s="106"/>
      <c r="EH371" s="106"/>
      <c r="EI371" s="106"/>
      <c r="EJ371" s="106"/>
      <c r="EK371" s="106"/>
      <c r="EL371" s="106"/>
      <c r="EM371" s="106"/>
      <c r="EN371" s="106"/>
      <c r="EO371" s="106"/>
      <c r="EP371" s="106"/>
      <c r="EQ371" s="106"/>
      <c r="ER371" s="106"/>
      <c r="ES371" s="106"/>
      <c r="ET371" s="106"/>
      <c r="EU371" s="106"/>
      <c r="EV371" s="106"/>
      <c r="EW371" s="106"/>
      <c r="EX371" s="106"/>
      <c r="EY371" s="106"/>
      <c r="EZ371" s="106"/>
      <c r="FA371" s="106"/>
      <c r="FB371" s="106"/>
      <c r="FC371" s="106"/>
      <c r="FD371" s="106"/>
      <c r="FE371" s="106"/>
      <c r="FF371" s="106"/>
      <c r="FG371" s="106"/>
      <c r="FH371" s="106"/>
      <c r="FI371" s="106"/>
      <c r="FJ371" s="106"/>
      <c r="FK371" s="106"/>
      <c r="FL371" s="106"/>
      <c r="FM371" s="106"/>
      <c r="FN371" s="106"/>
      <c r="FO371" s="106"/>
      <c r="FP371" s="106"/>
      <c r="FQ371" s="106"/>
      <c r="FR371" s="106"/>
      <c r="FS371" s="106"/>
      <c r="FT371" s="106"/>
      <c r="FU371" s="106"/>
      <c r="FV371" s="106"/>
      <c r="FW371" s="106"/>
      <c r="FX371" s="106"/>
      <c r="FY371" s="106"/>
      <c r="FZ371" s="106"/>
      <c r="GA371" s="106"/>
      <c r="GB371" s="106"/>
      <c r="GC371" s="106"/>
      <c r="GD371" s="106"/>
      <c r="GE371" s="106"/>
      <c r="GF371" s="106"/>
      <c r="GG371" s="106"/>
      <c r="GH371" s="106"/>
      <c r="GI371" s="106"/>
      <c r="GJ371" s="106"/>
      <c r="GK371" s="106"/>
      <c r="GL371" s="106"/>
      <c r="GM371" s="106"/>
      <c r="GN371" s="106"/>
      <c r="GO371" s="106"/>
      <c r="GP371" s="106"/>
      <c r="GQ371" s="106"/>
      <c r="GR371" s="106"/>
      <c r="GS371" s="106"/>
      <c r="GT371" s="106"/>
      <c r="GU371" s="106"/>
      <c r="GV371" s="106"/>
      <c r="GW371" s="106"/>
      <c r="GX371" s="106"/>
      <c r="GY371" s="106"/>
      <c r="GZ371" s="106"/>
      <c r="HA371" s="106"/>
      <c r="HB371" s="106"/>
      <c r="HC371" s="106"/>
      <c r="HD371" s="106"/>
      <c r="HE371" s="106"/>
      <c r="HF371" s="106"/>
      <c r="HG371" s="106"/>
      <c r="HH371" s="106"/>
      <c r="HI371" s="106"/>
      <c r="HJ371" s="106"/>
      <c r="HK371" s="106"/>
      <c r="HL371" s="106"/>
      <c r="HM371" s="106"/>
      <c r="HN371" s="106"/>
    </row>
    <row r="372" spans="1:222" hidden="1">
      <c r="A372" s="97" t="s">
        <v>917</v>
      </c>
      <c r="B372" s="117" t="s">
        <v>918</v>
      </c>
      <c r="C372" s="139" t="s">
        <v>249</v>
      </c>
      <c r="D372" s="60">
        <v>113841.36</v>
      </c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  <c r="AZ372" s="106"/>
      <c r="BA372" s="106"/>
      <c r="BB372" s="106"/>
      <c r="BC372" s="106"/>
      <c r="BD372" s="106"/>
      <c r="BE372" s="106"/>
      <c r="BF372" s="106"/>
      <c r="BG372" s="106"/>
      <c r="BH372" s="106"/>
      <c r="BI372" s="106"/>
      <c r="BJ372" s="106"/>
      <c r="BK372" s="106"/>
      <c r="BL372" s="106"/>
      <c r="BM372" s="106"/>
      <c r="BN372" s="106"/>
      <c r="BO372" s="106"/>
      <c r="BP372" s="106"/>
      <c r="BQ372" s="106"/>
      <c r="BR372" s="106"/>
      <c r="BS372" s="106"/>
      <c r="BT372" s="106"/>
      <c r="BU372" s="106"/>
      <c r="BV372" s="106"/>
      <c r="BW372" s="106"/>
      <c r="BX372" s="106"/>
      <c r="BY372" s="106"/>
      <c r="BZ372" s="106"/>
      <c r="CA372" s="106"/>
      <c r="CB372" s="106"/>
      <c r="CC372" s="106"/>
      <c r="CD372" s="106"/>
      <c r="CE372" s="106"/>
      <c r="CF372" s="106"/>
      <c r="CG372" s="106"/>
      <c r="CH372" s="106"/>
      <c r="CI372" s="106"/>
      <c r="CJ372" s="106"/>
      <c r="CK372" s="106"/>
      <c r="CL372" s="106"/>
      <c r="CM372" s="106"/>
      <c r="CN372" s="106"/>
      <c r="CO372" s="106"/>
      <c r="CP372" s="106"/>
      <c r="CQ372" s="106"/>
      <c r="CR372" s="106"/>
      <c r="CS372" s="106"/>
      <c r="CT372" s="106"/>
      <c r="CU372" s="106"/>
      <c r="CV372" s="106"/>
      <c r="CW372" s="106"/>
      <c r="CX372" s="106"/>
      <c r="CY372" s="106"/>
      <c r="CZ372" s="106"/>
      <c r="DA372" s="106"/>
      <c r="DB372" s="106"/>
      <c r="DC372" s="106"/>
      <c r="DD372" s="106"/>
      <c r="DE372" s="106"/>
      <c r="DF372" s="106"/>
      <c r="DG372" s="106"/>
      <c r="DH372" s="106"/>
      <c r="DI372" s="106"/>
      <c r="DJ372" s="106"/>
      <c r="DK372" s="106"/>
      <c r="DL372" s="106"/>
      <c r="DM372" s="106"/>
      <c r="DN372" s="106"/>
      <c r="DO372" s="106"/>
      <c r="DP372" s="106"/>
      <c r="DQ372" s="106"/>
      <c r="DR372" s="106"/>
      <c r="DS372" s="106"/>
      <c r="DT372" s="106"/>
      <c r="DU372" s="106"/>
      <c r="DV372" s="106"/>
      <c r="DW372" s="106"/>
      <c r="DX372" s="106"/>
      <c r="DY372" s="106"/>
      <c r="DZ372" s="106"/>
      <c r="EA372" s="106"/>
      <c r="EB372" s="106"/>
      <c r="EC372" s="106"/>
      <c r="ED372" s="106"/>
      <c r="EE372" s="106"/>
      <c r="EF372" s="106"/>
      <c r="EG372" s="106"/>
      <c r="EH372" s="106"/>
      <c r="EI372" s="106"/>
      <c r="EJ372" s="106"/>
      <c r="EK372" s="106"/>
      <c r="EL372" s="106"/>
      <c r="EM372" s="106"/>
      <c r="EN372" s="106"/>
      <c r="EO372" s="106"/>
      <c r="EP372" s="106"/>
      <c r="EQ372" s="106"/>
      <c r="ER372" s="106"/>
      <c r="ES372" s="106"/>
      <c r="ET372" s="106"/>
      <c r="EU372" s="106"/>
      <c r="EV372" s="106"/>
      <c r="EW372" s="106"/>
      <c r="EX372" s="106"/>
      <c r="EY372" s="106"/>
      <c r="EZ372" s="106"/>
      <c r="FA372" s="106"/>
      <c r="FB372" s="106"/>
      <c r="FC372" s="106"/>
      <c r="FD372" s="106"/>
      <c r="FE372" s="106"/>
      <c r="FF372" s="106"/>
      <c r="FG372" s="106"/>
      <c r="FH372" s="106"/>
      <c r="FI372" s="106"/>
      <c r="FJ372" s="106"/>
      <c r="FK372" s="106"/>
      <c r="FL372" s="106"/>
      <c r="FM372" s="106"/>
      <c r="FN372" s="106"/>
      <c r="FO372" s="106"/>
      <c r="FP372" s="106"/>
      <c r="FQ372" s="106"/>
      <c r="FR372" s="106"/>
      <c r="FS372" s="106"/>
      <c r="FT372" s="106"/>
      <c r="FU372" s="106"/>
      <c r="FV372" s="106"/>
      <c r="FW372" s="106"/>
      <c r="FX372" s="106"/>
      <c r="FY372" s="106"/>
      <c r="FZ372" s="106"/>
      <c r="GA372" s="106"/>
      <c r="GB372" s="106"/>
      <c r="GC372" s="106"/>
      <c r="GD372" s="106"/>
      <c r="GE372" s="106"/>
      <c r="GF372" s="106"/>
      <c r="GG372" s="106"/>
      <c r="GH372" s="106"/>
      <c r="GI372" s="106"/>
      <c r="GJ372" s="106"/>
      <c r="GK372" s="106"/>
      <c r="GL372" s="106"/>
      <c r="GM372" s="106"/>
      <c r="GN372" s="106"/>
      <c r="GO372" s="106"/>
      <c r="GP372" s="106"/>
      <c r="GQ372" s="106"/>
      <c r="GR372" s="106"/>
      <c r="GS372" s="106"/>
      <c r="GT372" s="106"/>
      <c r="GU372" s="106"/>
      <c r="GV372" s="106"/>
      <c r="GW372" s="106"/>
      <c r="GX372" s="106"/>
      <c r="GY372" s="106"/>
      <c r="GZ372" s="106"/>
      <c r="HA372" s="106"/>
      <c r="HB372" s="106"/>
      <c r="HC372" s="106"/>
      <c r="HD372" s="106"/>
      <c r="HE372" s="106"/>
      <c r="HF372" s="106"/>
      <c r="HG372" s="106"/>
      <c r="HH372" s="106"/>
      <c r="HI372" s="106"/>
      <c r="HJ372" s="106"/>
      <c r="HK372" s="106"/>
      <c r="HL372" s="106"/>
      <c r="HM372" s="106"/>
      <c r="HN372" s="106"/>
    </row>
    <row r="373" spans="1:222">
      <c r="A373" s="99" t="s">
        <v>919</v>
      </c>
      <c r="B373" s="116" t="s">
        <v>920</v>
      </c>
      <c r="C373" s="136"/>
      <c r="D373" s="58">
        <v>1525362.77</v>
      </c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  <c r="AZ373" s="106"/>
      <c r="BA373" s="106"/>
      <c r="BB373" s="106"/>
      <c r="BC373" s="106"/>
      <c r="BD373" s="106"/>
      <c r="BE373" s="106"/>
      <c r="BF373" s="106"/>
      <c r="BG373" s="106"/>
      <c r="BH373" s="106"/>
      <c r="BI373" s="106"/>
      <c r="BJ373" s="106"/>
      <c r="BK373" s="106"/>
      <c r="BL373" s="106"/>
      <c r="BM373" s="106"/>
      <c r="BN373" s="106"/>
      <c r="BO373" s="106"/>
      <c r="BP373" s="106"/>
      <c r="BQ373" s="106"/>
      <c r="BR373" s="106"/>
      <c r="BS373" s="106"/>
      <c r="BT373" s="106"/>
      <c r="BU373" s="106"/>
      <c r="BV373" s="106"/>
      <c r="BW373" s="106"/>
      <c r="BX373" s="106"/>
      <c r="BY373" s="106"/>
      <c r="BZ373" s="106"/>
      <c r="CA373" s="106"/>
      <c r="CB373" s="106"/>
      <c r="CC373" s="106"/>
      <c r="CD373" s="106"/>
      <c r="CE373" s="106"/>
      <c r="CF373" s="106"/>
      <c r="CG373" s="106"/>
      <c r="CH373" s="106"/>
      <c r="CI373" s="106"/>
      <c r="CJ373" s="106"/>
      <c r="CK373" s="106"/>
      <c r="CL373" s="106"/>
      <c r="CM373" s="106"/>
      <c r="CN373" s="106"/>
      <c r="CO373" s="106"/>
      <c r="CP373" s="106"/>
      <c r="CQ373" s="106"/>
      <c r="CR373" s="106"/>
      <c r="CS373" s="106"/>
      <c r="CT373" s="106"/>
      <c r="CU373" s="106"/>
      <c r="CV373" s="106"/>
      <c r="CW373" s="106"/>
      <c r="CX373" s="106"/>
      <c r="CY373" s="106"/>
      <c r="CZ373" s="106"/>
      <c r="DA373" s="106"/>
      <c r="DB373" s="106"/>
      <c r="DC373" s="106"/>
      <c r="DD373" s="106"/>
      <c r="DE373" s="106"/>
      <c r="DF373" s="106"/>
      <c r="DG373" s="106"/>
      <c r="DH373" s="106"/>
      <c r="DI373" s="106"/>
      <c r="DJ373" s="106"/>
      <c r="DK373" s="106"/>
      <c r="DL373" s="106"/>
      <c r="DM373" s="106"/>
      <c r="DN373" s="106"/>
      <c r="DO373" s="106"/>
      <c r="DP373" s="106"/>
      <c r="DQ373" s="106"/>
      <c r="DR373" s="106"/>
      <c r="DS373" s="106"/>
      <c r="DT373" s="106"/>
      <c r="DU373" s="106"/>
      <c r="DV373" s="106"/>
      <c r="DW373" s="106"/>
      <c r="DX373" s="106"/>
      <c r="DY373" s="106"/>
      <c r="DZ373" s="106"/>
      <c r="EA373" s="106"/>
      <c r="EB373" s="106"/>
      <c r="EC373" s="106"/>
      <c r="ED373" s="106"/>
      <c r="EE373" s="106"/>
      <c r="EF373" s="106"/>
      <c r="EG373" s="106"/>
      <c r="EH373" s="106"/>
      <c r="EI373" s="106"/>
      <c r="EJ373" s="106"/>
      <c r="EK373" s="106"/>
      <c r="EL373" s="106"/>
      <c r="EM373" s="106"/>
      <c r="EN373" s="106"/>
      <c r="EO373" s="106"/>
      <c r="EP373" s="106"/>
      <c r="EQ373" s="106"/>
      <c r="ER373" s="106"/>
      <c r="ES373" s="106"/>
      <c r="ET373" s="106"/>
      <c r="EU373" s="106"/>
      <c r="EV373" s="106"/>
      <c r="EW373" s="106"/>
      <c r="EX373" s="106"/>
      <c r="EY373" s="106"/>
      <c r="EZ373" s="106"/>
      <c r="FA373" s="106"/>
      <c r="FB373" s="106"/>
      <c r="FC373" s="106"/>
      <c r="FD373" s="106"/>
      <c r="FE373" s="106"/>
      <c r="FF373" s="106"/>
      <c r="FG373" s="106"/>
      <c r="FH373" s="106"/>
      <c r="FI373" s="106"/>
      <c r="FJ373" s="106"/>
      <c r="FK373" s="106"/>
      <c r="FL373" s="106"/>
      <c r="FM373" s="106"/>
      <c r="FN373" s="106"/>
      <c r="FO373" s="106"/>
      <c r="FP373" s="106"/>
      <c r="FQ373" s="106"/>
      <c r="FR373" s="106"/>
      <c r="FS373" s="106"/>
      <c r="FT373" s="106"/>
      <c r="FU373" s="106"/>
      <c r="FV373" s="106"/>
      <c r="FW373" s="106"/>
      <c r="FX373" s="106"/>
      <c r="FY373" s="106"/>
      <c r="FZ373" s="106"/>
      <c r="GA373" s="106"/>
      <c r="GB373" s="106"/>
      <c r="GC373" s="106"/>
      <c r="GD373" s="106"/>
      <c r="GE373" s="106"/>
      <c r="GF373" s="106"/>
      <c r="GG373" s="106"/>
      <c r="GH373" s="106"/>
      <c r="GI373" s="106"/>
      <c r="GJ373" s="106"/>
      <c r="GK373" s="106"/>
      <c r="GL373" s="106"/>
      <c r="GM373" s="106"/>
      <c r="GN373" s="106"/>
      <c r="GO373" s="106"/>
      <c r="GP373" s="106"/>
      <c r="GQ373" s="106"/>
      <c r="GR373" s="106"/>
      <c r="GS373" s="106"/>
      <c r="GT373" s="106"/>
      <c r="GU373" s="106"/>
      <c r="GV373" s="106"/>
      <c r="GW373" s="106"/>
      <c r="GX373" s="106"/>
      <c r="GY373" s="106"/>
      <c r="GZ373" s="106"/>
      <c r="HA373" s="106"/>
      <c r="HB373" s="106"/>
      <c r="HC373" s="106"/>
      <c r="HD373" s="106"/>
      <c r="HE373" s="106"/>
      <c r="HF373" s="106"/>
      <c r="HG373" s="106"/>
      <c r="HH373" s="106"/>
      <c r="HI373" s="106"/>
      <c r="HJ373" s="106"/>
      <c r="HK373" s="106"/>
      <c r="HL373" s="106"/>
      <c r="HM373" s="106"/>
      <c r="HN373" s="106"/>
    </row>
    <row r="374" spans="1:222" s="144" customFormat="1" ht="12.75" customHeight="1">
      <c r="A374" s="97" t="s">
        <v>921</v>
      </c>
      <c r="B374" s="117" t="s">
        <v>1705</v>
      </c>
      <c r="C374" s="139" t="s">
        <v>29</v>
      </c>
      <c r="D374" s="60">
        <v>538128.80000000005</v>
      </c>
    </row>
    <row r="375" spans="1:222" s="144" customFormat="1">
      <c r="A375" s="97" t="s">
        <v>923</v>
      </c>
      <c r="B375" s="117" t="s">
        <v>924</v>
      </c>
      <c r="C375" s="139" t="s">
        <v>29</v>
      </c>
      <c r="D375" s="60">
        <v>272243.84999999998</v>
      </c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3"/>
      <c r="AP375" s="143"/>
      <c r="AQ375" s="143"/>
      <c r="AR375" s="143"/>
      <c r="AS375" s="143"/>
      <c r="AT375" s="143"/>
      <c r="AU375" s="143"/>
      <c r="AV375" s="143"/>
      <c r="AW375" s="143"/>
      <c r="AX375" s="143"/>
      <c r="AY375" s="143"/>
      <c r="AZ375" s="143"/>
      <c r="BA375" s="143"/>
      <c r="BB375" s="143"/>
      <c r="BC375" s="143"/>
      <c r="BD375" s="143"/>
      <c r="BE375" s="143"/>
      <c r="BF375" s="143"/>
      <c r="BG375" s="143"/>
      <c r="BH375" s="143"/>
      <c r="BI375" s="143"/>
      <c r="BJ375" s="143"/>
      <c r="BK375" s="143"/>
      <c r="BL375" s="143"/>
      <c r="BM375" s="143"/>
      <c r="BN375" s="143"/>
      <c r="BO375" s="143"/>
      <c r="BP375" s="143"/>
      <c r="BQ375" s="143"/>
      <c r="BR375" s="143"/>
      <c r="BS375" s="143"/>
      <c r="BT375" s="143"/>
      <c r="BU375" s="143"/>
      <c r="BV375" s="143"/>
      <c r="BW375" s="143"/>
      <c r="BX375" s="143"/>
      <c r="BY375" s="143"/>
      <c r="BZ375" s="143"/>
      <c r="CA375" s="143"/>
      <c r="CB375" s="143"/>
      <c r="CC375" s="143"/>
      <c r="CD375" s="143"/>
      <c r="CE375" s="143"/>
      <c r="CF375" s="143"/>
      <c r="CG375" s="143"/>
      <c r="CH375" s="143"/>
      <c r="CI375" s="143"/>
      <c r="CJ375" s="143"/>
      <c r="CK375" s="143"/>
      <c r="CL375" s="143"/>
      <c r="CM375" s="143"/>
      <c r="CN375" s="143"/>
      <c r="CO375" s="143"/>
      <c r="CP375" s="143"/>
      <c r="CQ375" s="143"/>
      <c r="CR375" s="143"/>
      <c r="CS375" s="143"/>
      <c r="CT375" s="143"/>
      <c r="CU375" s="143"/>
      <c r="CV375" s="143"/>
      <c r="CW375" s="143"/>
      <c r="CX375" s="143"/>
      <c r="CY375" s="143"/>
      <c r="CZ375" s="143"/>
      <c r="DA375" s="143"/>
      <c r="DB375" s="143"/>
      <c r="DC375" s="143"/>
      <c r="DD375" s="143"/>
      <c r="DE375" s="143"/>
      <c r="DF375" s="143"/>
      <c r="DG375" s="143"/>
      <c r="DH375" s="143"/>
      <c r="DI375" s="143"/>
      <c r="DJ375" s="143"/>
      <c r="DK375" s="143"/>
      <c r="DL375" s="143"/>
      <c r="DM375" s="143"/>
      <c r="DN375" s="143"/>
      <c r="DO375" s="143"/>
      <c r="DP375" s="143"/>
      <c r="DQ375" s="143"/>
      <c r="DR375" s="143"/>
      <c r="DS375" s="143"/>
      <c r="DT375" s="143"/>
      <c r="DU375" s="143"/>
      <c r="DV375" s="143"/>
      <c r="DW375" s="143"/>
      <c r="DX375" s="143"/>
      <c r="DY375" s="143"/>
      <c r="DZ375" s="143"/>
      <c r="EA375" s="143"/>
      <c r="EB375" s="143"/>
      <c r="EC375" s="143"/>
      <c r="ED375" s="143"/>
      <c r="EE375" s="143"/>
      <c r="EF375" s="143"/>
      <c r="EG375" s="143"/>
      <c r="EH375" s="143"/>
      <c r="EI375" s="143"/>
      <c r="EJ375" s="143"/>
      <c r="EK375" s="143"/>
      <c r="EL375" s="143"/>
      <c r="EM375" s="143"/>
      <c r="EN375" s="143"/>
      <c r="EO375" s="143"/>
      <c r="EP375" s="143"/>
      <c r="EQ375" s="143"/>
      <c r="ER375" s="143"/>
      <c r="ES375" s="143"/>
      <c r="ET375" s="143"/>
      <c r="EU375" s="143"/>
      <c r="EV375" s="143"/>
      <c r="EW375" s="143"/>
      <c r="EX375" s="143"/>
      <c r="EY375" s="143"/>
      <c r="EZ375" s="143"/>
      <c r="FA375" s="143"/>
      <c r="FB375" s="143"/>
      <c r="FC375" s="143"/>
      <c r="FD375" s="143"/>
      <c r="FE375" s="143"/>
      <c r="FF375" s="143"/>
      <c r="FG375" s="143"/>
      <c r="FH375" s="143"/>
      <c r="FI375" s="143"/>
      <c r="FJ375" s="143"/>
      <c r="FK375" s="143"/>
      <c r="FL375" s="143"/>
      <c r="FM375" s="143"/>
      <c r="FN375" s="143"/>
      <c r="FO375" s="143"/>
      <c r="FP375" s="143"/>
      <c r="FQ375" s="143"/>
      <c r="FR375" s="143"/>
      <c r="FS375" s="143"/>
      <c r="FT375" s="143"/>
      <c r="FU375" s="143"/>
      <c r="FV375" s="143"/>
      <c r="FW375" s="143"/>
      <c r="FX375" s="143"/>
      <c r="FY375" s="143"/>
      <c r="FZ375" s="143"/>
      <c r="GA375" s="143"/>
      <c r="GB375" s="143"/>
      <c r="GC375" s="143"/>
      <c r="GD375" s="143"/>
      <c r="GE375" s="143"/>
      <c r="GF375" s="143"/>
      <c r="GG375" s="143"/>
      <c r="GH375" s="143"/>
      <c r="GI375" s="143"/>
      <c r="GJ375" s="143"/>
      <c r="GK375" s="143"/>
      <c r="GL375" s="143"/>
      <c r="GM375" s="143"/>
      <c r="GN375" s="143"/>
      <c r="GO375" s="143"/>
      <c r="GP375" s="143"/>
      <c r="GQ375" s="143"/>
      <c r="GR375" s="143"/>
      <c r="GS375" s="143"/>
      <c r="GT375" s="143"/>
      <c r="GU375" s="143"/>
      <c r="GV375" s="143"/>
      <c r="GW375" s="143"/>
      <c r="GX375" s="143"/>
      <c r="GY375" s="143"/>
      <c r="GZ375" s="143"/>
      <c r="HA375" s="143"/>
      <c r="HB375" s="143"/>
      <c r="HC375" s="143"/>
      <c r="HD375" s="143"/>
      <c r="HE375" s="143"/>
      <c r="HF375" s="143"/>
      <c r="HG375" s="143"/>
      <c r="HH375" s="143"/>
      <c r="HI375" s="143"/>
      <c r="HJ375" s="143"/>
      <c r="HK375" s="143"/>
      <c r="HL375" s="143"/>
      <c r="HM375" s="143"/>
      <c r="HN375" s="143"/>
    </row>
    <row r="376" spans="1:222" s="144" customFormat="1">
      <c r="A376" s="99" t="s">
        <v>1706</v>
      </c>
      <c r="B376" s="116" t="s">
        <v>920</v>
      </c>
      <c r="C376" s="139"/>
      <c r="D376" s="60">
        <v>714990.12</v>
      </c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  <c r="AQ376" s="143"/>
      <c r="AR376" s="143"/>
      <c r="AS376" s="143"/>
      <c r="AT376" s="143"/>
      <c r="AU376" s="143"/>
      <c r="AV376" s="143"/>
      <c r="AW376" s="143"/>
      <c r="AX376" s="143"/>
      <c r="AY376" s="143"/>
      <c r="AZ376" s="143"/>
      <c r="BA376" s="143"/>
      <c r="BB376" s="143"/>
      <c r="BC376" s="143"/>
      <c r="BD376" s="143"/>
      <c r="BE376" s="143"/>
      <c r="BF376" s="143"/>
      <c r="BG376" s="143"/>
      <c r="BH376" s="143"/>
      <c r="BI376" s="143"/>
      <c r="BJ376" s="143"/>
      <c r="BK376" s="143"/>
      <c r="BL376" s="143"/>
      <c r="BM376" s="143"/>
      <c r="BN376" s="143"/>
      <c r="BO376" s="143"/>
      <c r="BP376" s="143"/>
      <c r="BQ376" s="143"/>
      <c r="BR376" s="143"/>
      <c r="BS376" s="143"/>
      <c r="BT376" s="143"/>
      <c r="BU376" s="143"/>
      <c r="BV376" s="143"/>
      <c r="BW376" s="143"/>
      <c r="BX376" s="143"/>
      <c r="BY376" s="143"/>
      <c r="BZ376" s="143"/>
      <c r="CA376" s="143"/>
      <c r="CB376" s="143"/>
      <c r="CC376" s="143"/>
      <c r="CD376" s="143"/>
      <c r="CE376" s="143"/>
      <c r="CF376" s="143"/>
      <c r="CG376" s="143"/>
      <c r="CH376" s="143"/>
      <c r="CI376" s="143"/>
      <c r="CJ376" s="143"/>
      <c r="CK376" s="143"/>
      <c r="CL376" s="143"/>
      <c r="CM376" s="143"/>
      <c r="CN376" s="143"/>
      <c r="CO376" s="143"/>
      <c r="CP376" s="143"/>
      <c r="CQ376" s="143"/>
      <c r="CR376" s="143"/>
      <c r="CS376" s="143"/>
      <c r="CT376" s="143"/>
      <c r="CU376" s="143"/>
      <c r="CV376" s="143"/>
      <c r="CW376" s="143"/>
      <c r="CX376" s="143"/>
      <c r="CY376" s="143"/>
      <c r="CZ376" s="143"/>
      <c r="DA376" s="143"/>
      <c r="DB376" s="143"/>
      <c r="DC376" s="143"/>
      <c r="DD376" s="143"/>
      <c r="DE376" s="143"/>
      <c r="DF376" s="143"/>
      <c r="DG376" s="143"/>
      <c r="DH376" s="143"/>
      <c r="DI376" s="143"/>
      <c r="DJ376" s="143"/>
      <c r="DK376" s="143"/>
      <c r="DL376" s="143"/>
      <c r="DM376" s="143"/>
      <c r="DN376" s="143"/>
      <c r="DO376" s="143"/>
      <c r="DP376" s="143"/>
      <c r="DQ376" s="143"/>
      <c r="DR376" s="143"/>
      <c r="DS376" s="143"/>
      <c r="DT376" s="143"/>
      <c r="DU376" s="143"/>
      <c r="DV376" s="143"/>
      <c r="DW376" s="143"/>
      <c r="DX376" s="143"/>
      <c r="DY376" s="143"/>
      <c r="DZ376" s="143"/>
      <c r="EA376" s="143"/>
      <c r="EB376" s="143"/>
      <c r="EC376" s="143"/>
      <c r="ED376" s="143"/>
      <c r="EE376" s="143"/>
      <c r="EF376" s="143"/>
      <c r="EG376" s="143"/>
      <c r="EH376" s="143"/>
      <c r="EI376" s="143"/>
      <c r="EJ376" s="143"/>
      <c r="EK376" s="143"/>
      <c r="EL376" s="143"/>
      <c r="EM376" s="143"/>
      <c r="EN376" s="143"/>
      <c r="EO376" s="143"/>
      <c r="EP376" s="143"/>
      <c r="EQ376" s="143"/>
      <c r="ER376" s="143"/>
      <c r="ES376" s="143"/>
      <c r="ET376" s="143"/>
      <c r="EU376" s="143"/>
      <c r="EV376" s="143"/>
      <c r="EW376" s="143"/>
      <c r="EX376" s="143"/>
      <c r="EY376" s="143"/>
      <c r="EZ376" s="143"/>
      <c r="FA376" s="143"/>
      <c r="FB376" s="143"/>
      <c r="FC376" s="143"/>
      <c r="FD376" s="143"/>
      <c r="FE376" s="143"/>
      <c r="FF376" s="143"/>
      <c r="FG376" s="143"/>
      <c r="FH376" s="143"/>
      <c r="FI376" s="143"/>
      <c r="FJ376" s="143"/>
      <c r="FK376" s="143"/>
      <c r="FL376" s="143"/>
      <c r="FM376" s="143"/>
      <c r="FN376" s="143"/>
      <c r="FO376" s="143"/>
      <c r="FP376" s="143"/>
      <c r="FQ376" s="143"/>
      <c r="FR376" s="143"/>
      <c r="FS376" s="143"/>
      <c r="FT376" s="143"/>
      <c r="FU376" s="143"/>
      <c r="FV376" s="143"/>
      <c r="FW376" s="143"/>
      <c r="FX376" s="143"/>
      <c r="FY376" s="143"/>
      <c r="FZ376" s="143"/>
      <c r="GA376" s="143"/>
      <c r="GB376" s="143"/>
      <c r="GC376" s="143"/>
      <c r="GD376" s="143"/>
      <c r="GE376" s="143"/>
      <c r="GF376" s="143"/>
      <c r="GG376" s="143"/>
      <c r="GH376" s="143"/>
      <c r="GI376" s="143"/>
      <c r="GJ376" s="143"/>
      <c r="GK376" s="143"/>
      <c r="GL376" s="143"/>
      <c r="GM376" s="143"/>
      <c r="GN376" s="143"/>
      <c r="GO376" s="143"/>
      <c r="GP376" s="143"/>
      <c r="GQ376" s="143"/>
      <c r="GR376" s="143"/>
      <c r="GS376" s="143"/>
      <c r="GT376" s="143"/>
      <c r="GU376" s="143"/>
      <c r="GV376" s="143"/>
      <c r="GW376" s="143"/>
      <c r="GX376" s="143"/>
      <c r="GY376" s="143"/>
      <c r="GZ376" s="143"/>
      <c r="HA376" s="143"/>
      <c r="HB376" s="143"/>
      <c r="HC376" s="143"/>
      <c r="HD376" s="143"/>
      <c r="HE376" s="143"/>
      <c r="HF376" s="143"/>
      <c r="HG376" s="143"/>
      <c r="HH376" s="143"/>
      <c r="HI376" s="143"/>
      <c r="HJ376" s="143"/>
      <c r="HK376" s="143"/>
      <c r="HL376" s="143"/>
      <c r="HM376" s="143"/>
      <c r="HN376" s="143"/>
    </row>
    <row r="377" spans="1:222" ht="14.25" hidden="1" customHeight="1">
      <c r="A377" s="97" t="s">
        <v>1707</v>
      </c>
      <c r="B377" s="117" t="s">
        <v>1708</v>
      </c>
      <c r="C377" s="139" t="s">
        <v>1709</v>
      </c>
      <c r="D377" s="60">
        <v>155101.88</v>
      </c>
    </row>
    <row r="378" spans="1:222" ht="14.25" hidden="1" customHeight="1">
      <c r="A378" s="97" t="s">
        <v>1710</v>
      </c>
      <c r="B378" s="117" t="s">
        <v>1711</v>
      </c>
      <c r="C378" s="139" t="s">
        <v>1712</v>
      </c>
      <c r="D378" s="60">
        <v>299791.03999999998</v>
      </c>
    </row>
    <row r="379" spans="1:222" ht="14.25" hidden="1" customHeight="1">
      <c r="A379" s="97" t="s">
        <v>1713</v>
      </c>
      <c r="B379" s="117" t="s">
        <v>1714</v>
      </c>
      <c r="C379" s="139" t="s">
        <v>1715</v>
      </c>
      <c r="D379" s="60"/>
    </row>
    <row r="380" spans="1:222" ht="11.25" hidden="1" customHeight="1">
      <c r="A380" s="97" t="s">
        <v>1716</v>
      </c>
      <c r="B380" s="117" t="s">
        <v>1717</v>
      </c>
      <c r="C380" s="139" t="s">
        <v>1052</v>
      </c>
      <c r="D380" s="60">
        <v>260097.2</v>
      </c>
    </row>
    <row r="381" spans="1:222">
      <c r="A381" s="132" t="s">
        <v>929</v>
      </c>
      <c r="B381" s="133" t="s">
        <v>930</v>
      </c>
      <c r="C381" s="134"/>
      <c r="D381" s="135">
        <v>136196834.66</v>
      </c>
    </row>
    <row r="382" spans="1:222">
      <c r="A382" s="99" t="s">
        <v>931</v>
      </c>
      <c r="B382" s="116" t="s">
        <v>932</v>
      </c>
      <c r="C382" s="136"/>
      <c r="D382" s="58">
        <v>129374217.11</v>
      </c>
    </row>
    <row r="383" spans="1:222">
      <c r="A383" s="99" t="s">
        <v>933</v>
      </c>
      <c r="B383" s="116" t="s">
        <v>934</v>
      </c>
      <c r="C383" s="136"/>
      <c r="D383" s="58">
        <v>91926908.589999989</v>
      </c>
    </row>
    <row r="384" spans="1:222" hidden="1">
      <c r="A384" s="97" t="s">
        <v>935</v>
      </c>
      <c r="B384" s="117" t="s">
        <v>936</v>
      </c>
      <c r="C384" s="139" t="s">
        <v>29</v>
      </c>
      <c r="D384" s="60">
        <v>55156145.140000001</v>
      </c>
    </row>
    <row r="385" spans="1:239" hidden="1">
      <c r="A385" s="97" t="s">
        <v>937</v>
      </c>
      <c r="B385" s="117" t="s">
        <v>938</v>
      </c>
      <c r="C385" s="139" t="s">
        <v>32</v>
      </c>
      <c r="D385" s="60">
        <v>4596345.4400000004</v>
      </c>
    </row>
    <row r="386" spans="1:239" hidden="1">
      <c r="A386" s="97" t="s">
        <v>939</v>
      </c>
      <c r="B386" s="117" t="s">
        <v>940</v>
      </c>
      <c r="C386" s="139" t="s">
        <v>35</v>
      </c>
      <c r="D386" s="60">
        <v>13789036.27</v>
      </c>
    </row>
    <row r="387" spans="1:239" ht="12.75" hidden="1" customHeight="1">
      <c r="A387" s="97" t="s">
        <v>941</v>
      </c>
      <c r="B387" s="117" t="s">
        <v>942</v>
      </c>
      <c r="C387" s="139" t="s">
        <v>249</v>
      </c>
      <c r="D387" s="60">
        <v>18385381.739999998</v>
      </c>
    </row>
    <row r="388" spans="1:239">
      <c r="A388" s="99" t="s">
        <v>943</v>
      </c>
      <c r="B388" s="116" t="s">
        <v>944</v>
      </c>
      <c r="C388" s="136"/>
      <c r="D388" s="58">
        <v>35638688.030000001</v>
      </c>
    </row>
    <row r="389" spans="1:239" hidden="1">
      <c r="A389" s="97" t="s">
        <v>945</v>
      </c>
      <c r="B389" s="117" t="s">
        <v>946</v>
      </c>
      <c r="C389" s="139" t="s">
        <v>29</v>
      </c>
      <c r="D389" s="60">
        <v>21383193.32</v>
      </c>
    </row>
    <row r="390" spans="1:239" hidden="1">
      <c r="A390" s="97" t="s">
        <v>947</v>
      </c>
      <c r="B390" s="117" t="s">
        <v>948</v>
      </c>
      <c r="C390" s="139" t="s">
        <v>32</v>
      </c>
      <c r="D390" s="60">
        <v>1781942.94</v>
      </c>
    </row>
    <row r="391" spans="1:239" s="107" customFormat="1" hidden="1">
      <c r="A391" s="97" t="s">
        <v>949</v>
      </c>
      <c r="B391" s="117" t="s">
        <v>950</v>
      </c>
      <c r="C391" s="139" t="s">
        <v>35</v>
      </c>
      <c r="D391" s="60">
        <v>5345813.5</v>
      </c>
      <c r="HO391" s="106"/>
      <c r="HP391" s="106"/>
      <c r="HQ391" s="106"/>
      <c r="HR391" s="106"/>
      <c r="HS391" s="106"/>
      <c r="HT391" s="106"/>
      <c r="HU391" s="106"/>
      <c r="HV391" s="106"/>
      <c r="HW391" s="106"/>
      <c r="HX391" s="106"/>
      <c r="HY391" s="106"/>
      <c r="HZ391" s="106"/>
      <c r="IA391" s="106"/>
      <c r="IB391" s="106"/>
      <c r="IC391" s="106"/>
      <c r="ID391" s="106"/>
      <c r="IE391" s="106"/>
    </row>
    <row r="392" spans="1:239" s="107" customFormat="1" hidden="1">
      <c r="A392" s="97" t="s">
        <v>951</v>
      </c>
      <c r="B392" s="117" t="s">
        <v>952</v>
      </c>
      <c r="C392" s="139" t="s">
        <v>249</v>
      </c>
      <c r="D392" s="60">
        <v>7127738.2699999996</v>
      </c>
      <c r="HO392" s="106"/>
      <c r="HP392" s="106"/>
      <c r="HQ392" s="106"/>
      <c r="HR392" s="106"/>
      <c r="HS392" s="106"/>
      <c r="HT392" s="106"/>
      <c r="HU392" s="106"/>
      <c r="HV392" s="106"/>
      <c r="HW392" s="106"/>
      <c r="HX392" s="106"/>
      <c r="HY392" s="106"/>
      <c r="HZ392" s="106"/>
      <c r="IA392" s="106"/>
      <c r="IB392" s="106"/>
      <c r="IC392" s="106"/>
      <c r="ID392" s="106"/>
      <c r="IE392" s="106"/>
    </row>
    <row r="393" spans="1:239" s="107" customFormat="1">
      <c r="A393" s="99" t="s">
        <v>953</v>
      </c>
      <c r="B393" s="116" t="s">
        <v>954</v>
      </c>
      <c r="C393" s="136"/>
      <c r="D393" s="58">
        <v>1389248.18</v>
      </c>
      <c r="HO393" s="106"/>
      <c r="HP393" s="106"/>
      <c r="HQ393" s="106"/>
      <c r="HR393" s="106"/>
      <c r="HS393" s="106"/>
      <c r="HT393" s="106"/>
      <c r="HU393" s="106"/>
      <c r="HV393" s="106"/>
      <c r="HW393" s="106"/>
      <c r="HX393" s="106"/>
      <c r="HY393" s="106"/>
      <c r="HZ393" s="106"/>
      <c r="IA393" s="106"/>
      <c r="IB393" s="106"/>
      <c r="IC393" s="106"/>
      <c r="ID393" s="106"/>
      <c r="IE393" s="106"/>
    </row>
    <row r="394" spans="1:239" s="107" customFormat="1" hidden="1">
      <c r="A394" s="97" t="s">
        <v>955</v>
      </c>
      <c r="B394" s="117" t="s">
        <v>956</v>
      </c>
      <c r="C394" s="139" t="s">
        <v>29</v>
      </c>
      <c r="D394" s="60">
        <v>833548.62</v>
      </c>
      <c r="HO394" s="106"/>
      <c r="HP394" s="106"/>
      <c r="HQ394" s="106"/>
      <c r="HR394" s="106"/>
      <c r="HS394" s="106"/>
      <c r="HT394" s="106"/>
      <c r="HU394" s="106"/>
      <c r="HV394" s="106"/>
      <c r="HW394" s="106"/>
      <c r="HX394" s="106"/>
      <c r="HY394" s="106"/>
      <c r="HZ394" s="106"/>
      <c r="IA394" s="106"/>
      <c r="IB394" s="106"/>
      <c r="IC394" s="106"/>
      <c r="ID394" s="106"/>
      <c r="IE394" s="106"/>
    </row>
    <row r="395" spans="1:239" s="107" customFormat="1" hidden="1">
      <c r="A395" s="97" t="s">
        <v>957</v>
      </c>
      <c r="B395" s="117" t="s">
        <v>958</v>
      </c>
      <c r="C395" s="139" t="s">
        <v>32</v>
      </c>
      <c r="D395" s="60">
        <v>69462.53</v>
      </c>
      <c r="HO395" s="106"/>
      <c r="HP395" s="106"/>
      <c r="HQ395" s="106"/>
      <c r="HR395" s="106"/>
      <c r="HS395" s="106"/>
      <c r="HT395" s="106"/>
      <c r="HU395" s="106"/>
      <c r="HV395" s="106"/>
      <c r="HW395" s="106"/>
      <c r="HX395" s="106"/>
      <c r="HY395" s="106"/>
      <c r="HZ395" s="106"/>
      <c r="IA395" s="106"/>
      <c r="IB395" s="106"/>
      <c r="IC395" s="106"/>
      <c r="ID395" s="106"/>
      <c r="IE395" s="106"/>
    </row>
    <row r="396" spans="1:239" s="107" customFormat="1" hidden="1">
      <c r="A396" s="97" t="s">
        <v>959</v>
      </c>
      <c r="B396" s="117" t="s">
        <v>960</v>
      </c>
      <c r="C396" s="139" t="s">
        <v>35</v>
      </c>
      <c r="D396" s="60">
        <v>208387.34</v>
      </c>
      <c r="HO396" s="106"/>
      <c r="HP396" s="106"/>
      <c r="HQ396" s="106"/>
      <c r="HR396" s="106"/>
      <c r="HS396" s="106"/>
      <c r="HT396" s="106"/>
      <c r="HU396" s="106"/>
      <c r="HV396" s="106"/>
      <c r="HW396" s="106"/>
      <c r="HX396" s="106"/>
      <c r="HY396" s="106"/>
      <c r="HZ396" s="106"/>
      <c r="IA396" s="106"/>
      <c r="IB396" s="106"/>
      <c r="IC396" s="106"/>
      <c r="ID396" s="106"/>
      <c r="IE396" s="106"/>
    </row>
    <row r="397" spans="1:239" s="107" customFormat="1" hidden="1">
      <c r="A397" s="97" t="s">
        <v>961</v>
      </c>
      <c r="B397" s="117" t="s">
        <v>962</v>
      </c>
      <c r="C397" s="139" t="s">
        <v>249</v>
      </c>
      <c r="D397" s="60">
        <v>277849.69</v>
      </c>
      <c r="HO397" s="106"/>
      <c r="HP397" s="106"/>
      <c r="HQ397" s="106"/>
      <c r="HR397" s="106"/>
      <c r="HS397" s="106"/>
      <c r="HT397" s="106"/>
      <c r="HU397" s="106"/>
      <c r="HV397" s="106"/>
      <c r="HW397" s="106"/>
      <c r="HX397" s="106"/>
      <c r="HY397" s="106"/>
      <c r="HZ397" s="106"/>
      <c r="IA397" s="106"/>
      <c r="IB397" s="106"/>
      <c r="IC397" s="106"/>
      <c r="ID397" s="106"/>
      <c r="IE397" s="106"/>
    </row>
    <row r="398" spans="1:239" s="107" customFormat="1" ht="22.5">
      <c r="A398" s="99" t="s">
        <v>963</v>
      </c>
      <c r="B398" s="116" t="s">
        <v>964</v>
      </c>
      <c r="C398" s="136" t="s">
        <v>397</v>
      </c>
      <c r="D398" s="58">
        <v>419372.31</v>
      </c>
      <c r="HO398" s="106"/>
      <c r="HP398" s="106"/>
      <c r="HQ398" s="106"/>
      <c r="HR398" s="106"/>
      <c r="HS398" s="106"/>
      <c r="HT398" s="106"/>
      <c r="HU398" s="106"/>
      <c r="HV398" s="106"/>
      <c r="HW398" s="106"/>
      <c r="HX398" s="106"/>
      <c r="HY398" s="106"/>
      <c r="HZ398" s="106"/>
      <c r="IA398" s="106"/>
      <c r="IB398" s="106"/>
      <c r="IC398" s="106"/>
      <c r="ID398" s="106"/>
      <c r="IE398" s="106"/>
    </row>
    <row r="399" spans="1:239" s="107" customFormat="1" ht="22.5">
      <c r="A399" s="99" t="s">
        <v>969</v>
      </c>
      <c r="B399" s="116" t="s">
        <v>970</v>
      </c>
      <c r="C399" s="136"/>
      <c r="D399" s="58">
        <v>6803581.959999999</v>
      </c>
      <c r="HO399" s="106"/>
      <c r="HP399" s="106"/>
      <c r="HQ399" s="106"/>
      <c r="HR399" s="106"/>
      <c r="HS399" s="106"/>
      <c r="HT399" s="106"/>
      <c r="HU399" s="106"/>
      <c r="HV399" s="106"/>
      <c r="HW399" s="106"/>
      <c r="HX399" s="106"/>
      <c r="HY399" s="106"/>
      <c r="HZ399" s="106"/>
      <c r="IA399" s="106"/>
      <c r="IB399" s="106"/>
      <c r="IC399" s="106"/>
      <c r="ID399" s="106"/>
      <c r="IE399" s="106"/>
    </row>
    <row r="400" spans="1:239" s="107" customFormat="1" hidden="1">
      <c r="A400" s="97" t="s">
        <v>973</v>
      </c>
      <c r="B400" s="117" t="s">
        <v>974</v>
      </c>
      <c r="C400" s="139" t="s">
        <v>352</v>
      </c>
      <c r="D400" s="60">
        <v>844873.89</v>
      </c>
      <c r="HO400" s="106"/>
      <c r="HP400" s="106"/>
      <c r="HQ400" s="106"/>
      <c r="HR400" s="106"/>
      <c r="HS400" s="106"/>
      <c r="HT400" s="106"/>
      <c r="HU400" s="106"/>
      <c r="HV400" s="106"/>
      <c r="HW400" s="106"/>
      <c r="HX400" s="106"/>
      <c r="HY400" s="106"/>
      <c r="HZ400" s="106"/>
      <c r="IA400" s="106"/>
      <c r="IB400" s="106"/>
      <c r="IC400" s="106"/>
      <c r="ID400" s="106"/>
      <c r="IE400" s="106"/>
    </row>
    <row r="401" spans="1:239" s="107" customFormat="1" hidden="1">
      <c r="A401" s="97" t="s">
        <v>1718</v>
      </c>
      <c r="B401" s="117" t="s">
        <v>1719</v>
      </c>
      <c r="C401" s="139" t="s">
        <v>310</v>
      </c>
      <c r="D401" s="60">
        <v>93876.72</v>
      </c>
      <c r="HO401" s="106"/>
      <c r="HP401" s="106"/>
      <c r="HQ401" s="106"/>
      <c r="HR401" s="106"/>
      <c r="HS401" s="106"/>
      <c r="HT401" s="106"/>
      <c r="HU401" s="106"/>
      <c r="HV401" s="106"/>
      <c r="HW401" s="106"/>
      <c r="HX401" s="106"/>
      <c r="HY401" s="106"/>
      <c r="HZ401" s="106"/>
      <c r="IA401" s="106"/>
      <c r="IB401" s="106"/>
      <c r="IC401" s="106"/>
      <c r="ID401" s="106"/>
      <c r="IE401" s="106"/>
    </row>
    <row r="402" spans="1:239" s="107" customFormat="1" hidden="1">
      <c r="A402" s="97" t="s">
        <v>975</v>
      </c>
      <c r="B402" s="117" t="s">
        <v>976</v>
      </c>
      <c r="C402" s="139" t="s">
        <v>301</v>
      </c>
      <c r="D402" s="60">
        <v>280000</v>
      </c>
      <c r="HO402" s="106"/>
      <c r="HP402" s="106"/>
      <c r="HQ402" s="106"/>
      <c r="HR402" s="106"/>
      <c r="HS402" s="106"/>
      <c r="HT402" s="106"/>
      <c r="HU402" s="106"/>
      <c r="HV402" s="106"/>
      <c r="HW402" s="106"/>
      <c r="HX402" s="106"/>
      <c r="HY402" s="106"/>
      <c r="HZ402" s="106"/>
      <c r="IA402" s="106"/>
      <c r="IB402" s="106"/>
      <c r="IC402" s="106"/>
      <c r="ID402" s="106"/>
      <c r="IE402" s="106"/>
    </row>
    <row r="403" spans="1:239" s="107" customFormat="1" hidden="1">
      <c r="A403" s="97" t="s">
        <v>977</v>
      </c>
      <c r="B403" s="117" t="s">
        <v>978</v>
      </c>
      <c r="C403" s="139" t="s">
        <v>283</v>
      </c>
      <c r="D403" s="60">
        <v>371920.88</v>
      </c>
      <c r="HO403" s="106"/>
      <c r="HP403" s="106"/>
      <c r="HQ403" s="106"/>
      <c r="HR403" s="106"/>
      <c r="HS403" s="106"/>
      <c r="HT403" s="106"/>
      <c r="HU403" s="106"/>
      <c r="HV403" s="106"/>
      <c r="HW403" s="106"/>
      <c r="HX403" s="106"/>
      <c r="HY403" s="106"/>
      <c r="HZ403" s="106"/>
      <c r="IA403" s="106"/>
      <c r="IB403" s="106"/>
      <c r="IC403" s="106"/>
      <c r="ID403" s="106"/>
      <c r="IE403" s="106"/>
    </row>
    <row r="404" spans="1:239" s="107" customFormat="1" hidden="1">
      <c r="A404" s="97" t="s">
        <v>979</v>
      </c>
      <c r="B404" s="117" t="s">
        <v>980</v>
      </c>
      <c r="C404" s="139" t="s">
        <v>334</v>
      </c>
      <c r="D404" s="60">
        <v>76000</v>
      </c>
      <c r="HO404" s="106"/>
      <c r="HP404" s="106"/>
      <c r="HQ404" s="106"/>
      <c r="HR404" s="106"/>
      <c r="HS404" s="106"/>
      <c r="HT404" s="106"/>
      <c r="HU404" s="106"/>
      <c r="HV404" s="106"/>
      <c r="HW404" s="106"/>
      <c r="HX404" s="106"/>
      <c r="HY404" s="106"/>
      <c r="HZ404" s="106"/>
      <c r="IA404" s="106"/>
      <c r="IB404" s="106"/>
      <c r="IC404" s="106"/>
      <c r="ID404" s="106"/>
      <c r="IE404" s="106"/>
    </row>
    <row r="405" spans="1:239" s="107" customFormat="1" hidden="1">
      <c r="A405" s="97" t="s">
        <v>1720</v>
      </c>
      <c r="B405" s="117" t="s">
        <v>1721</v>
      </c>
      <c r="C405" s="139" t="s">
        <v>1568</v>
      </c>
      <c r="D405" s="60">
        <v>73995.75</v>
      </c>
      <c r="HO405" s="106"/>
      <c r="HP405" s="106"/>
      <c r="HQ405" s="106"/>
      <c r="HR405" s="106"/>
      <c r="HS405" s="106"/>
      <c r="HT405" s="106"/>
      <c r="HU405" s="106"/>
      <c r="HV405" s="106"/>
      <c r="HW405" s="106"/>
      <c r="HX405" s="106"/>
      <c r="HY405" s="106"/>
      <c r="HZ405" s="106"/>
      <c r="IA405" s="106"/>
      <c r="IB405" s="106"/>
      <c r="IC405" s="106"/>
      <c r="ID405" s="106"/>
      <c r="IE405" s="106"/>
    </row>
    <row r="406" spans="1:239" s="107" customFormat="1" hidden="1">
      <c r="A406" s="97" t="s">
        <v>1722</v>
      </c>
      <c r="B406" s="117" t="s">
        <v>1723</v>
      </c>
      <c r="C406" s="139" t="s">
        <v>268</v>
      </c>
      <c r="D406" s="60">
        <v>0</v>
      </c>
      <c r="HO406" s="106"/>
      <c r="HP406" s="106"/>
      <c r="HQ406" s="106"/>
      <c r="HR406" s="106"/>
      <c r="HS406" s="106"/>
      <c r="HT406" s="106"/>
      <c r="HU406" s="106"/>
      <c r="HV406" s="106"/>
      <c r="HW406" s="106"/>
      <c r="HX406" s="106"/>
      <c r="HY406" s="106"/>
      <c r="HZ406" s="106"/>
      <c r="IA406" s="106"/>
      <c r="IB406" s="106"/>
      <c r="IC406" s="106"/>
      <c r="ID406" s="106"/>
      <c r="IE406" s="106"/>
    </row>
    <row r="407" spans="1:239" s="107" customFormat="1" hidden="1">
      <c r="A407" s="97" t="s">
        <v>981</v>
      </c>
      <c r="B407" s="117" t="s">
        <v>982</v>
      </c>
      <c r="C407" s="139" t="s">
        <v>268</v>
      </c>
      <c r="D407" s="60">
        <v>591358</v>
      </c>
      <c r="HO407" s="106"/>
      <c r="HP407" s="106"/>
      <c r="HQ407" s="106"/>
      <c r="HR407" s="106"/>
      <c r="HS407" s="106"/>
      <c r="HT407" s="106"/>
      <c r="HU407" s="106"/>
      <c r="HV407" s="106"/>
      <c r="HW407" s="106"/>
      <c r="HX407" s="106"/>
      <c r="HY407" s="106"/>
      <c r="HZ407" s="106"/>
      <c r="IA407" s="106"/>
      <c r="IB407" s="106"/>
      <c r="IC407" s="106"/>
      <c r="ID407" s="106"/>
      <c r="IE407" s="106"/>
    </row>
    <row r="408" spans="1:239" s="107" customFormat="1" hidden="1">
      <c r="A408" s="97" t="s">
        <v>983</v>
      </c>
      <c r="B408" s="117" t="s">
        <v>984</v>
      </c>
      <c r="C408" s="139" t="s">
        <v>283</v>
      </c>
      <c r="D408" s="60">
        <v>0</v>
      </c>
      <c r="HO408" s="106"/>
      <c r="HP408" s="106"/>
      <c r="HQ408" s="106"/>
      <c r="HR408" s="106"/>
      <c r="HS408" s="106"/>
      <c r="HT408" s="106"/>
      <c r="HU408" s="106"/>
      <c r="HV408" s="106"/>
      <c r="HW408" s="106"/>
      <c r="HX408" s="106"/>
      <c r="HY408" s="106"/>
      <c r="HZ408" s="106"/>
      <c r="IA408" s="106"/>
      <c r="IB408" s="106"/>
      <c r="IC408" s="106"/>
      <c r="ID408" s="106"/>
      <c r="IE408" s="106"/>
    </row>
    <row r="409" spans="1:239" s="107" customFormat="1" hidden="1">
      <c r="A409" s="97" t="s">
        <v>985</v>
      </c>
      <c r="B409" s="117" t="s">
        <v>986</v>
      </c>
      <c r="C409" s="139" t="s">
        <v>358</v>
      </c>
      <c r="D409" s="60">
        <v>70726.63</v>
      </c>
      <c r="HO409" s="106"/>
      <c r="HP409" s="106"/>
      <c r="HQ409" s="106"/>
      <c r="HR409" s="106"/>
      <c r="HS409" s="106"/>
      <c r="HT409" s="106"/>
      <c r="HU409" s="106"/>
      <c r="HV409" s="106"/>
      <c r="HW409" s="106"/>
      <c r="HX409" s="106"/>
      <c r="HY409" s="106"/>
      <c r="HZ409" s="106"/>
      <c r="IA409" s="106"/>
      <c r="IB409" s="106"/>
      <c r="IC409" s="106"/>
      <c r="ID409" s="106"/>
      <c r="IE409" s="106"/>
    </row>
    <row r="410" spans="1:239" s="107" customFormat="1" hidden="1">
      <c r="A410" s="97" t="s">
        <v>987</v>
      </c>
      <c r="B410" s="117" t="s">
        <v>988</v>
      </c>
      <c r="C410" s="139" t="s">
        <v>358</v>
      </c>
      <c r="D410" s="60">
        <v>0</v>
      </c>
      <c r="HO410" s="106"/>
      <c r="HP410" s="106"/>
      <c r="HQ410" s="106"/>
      <c r="HR410" s="106"/>
      <c r="HS410" s="106"/>
      <c r="HT410" s="106"/>
      <c r="HU410" s="106"/>
      <c r="HV410" s="106"/>
      <c r="HW410" s="106"/>
      <c r="HX410" s="106"/>
      <c r="HY410" s="106"/>
      <c r="HZ410" s="106"/>
      <c r="IA410" s="106"/>
      <c r="IB410" s="106"/>
      <c r="IC410" s="106"/>
      <c r="ID410" s="106"/>
      <c r="IE410" s="106"/>
    </row>
    <row r="411" spans="1:239" s="107" customFormat="1" hidden="1">
      <c r="A411" s="97" t="s">
        <v>989</v>
      </c>
      <c r="B411" s="117" t="s">
        <v>990</v>
      </c>
      <c r="C411" s="139" t="s">
        <v>364</v>
      </c>
      <c r="D411" s="60">
        <v>1065836.9099999999</v>
      </c>
      <c r="HO411" s="106"/>
      <c r="HP411" s="106"/>
      <c r="HQ411" s="106"/>
      <c r="HR411" s="106"/>
      <c r="HS411" s="106"/>
      <c r="HT411" s="106"/>
      <c r="HU411" s="106"/>
      <c r="HV411" s="106"/>
      <c r="HW411" s="106"/>
      <c r="HX411" s="106"/>
      <c r="HY411" s="106"/>
      <c r="HZ411" s="106"/>
      <c r="IA411" s="106"/>
      <c r="IB411" s="106"/>
      <c r="IC411" s="106"/>
      <c r="ID411" s="106"/>
      <c r="IE411" s="106"/>
    </row>
    <row r="412" spans="1:239" s="107" customFormat="1" hidden="1">
      <c r="A412" s="97" t="s">
        <v>991</v>
      </c>
      <c r="B412" s="97" t="s">
        <v>992</v>
      </c>
      <c r="C412" s="98" t="s">
        <v>352</v>
      </c>
      <c r="D412" s="60">
        <v>2100000</v>
      </c>
      <c r="HO412" s="106"/>
      <c r="HP412" s="106"/>
      <c r="HQ412" s="106"/>
      <c r="HR412" s="106"/>
      <c r="HS412" s="106"/>
      <c r="HT412" s="106"/>
      <c r="HU412" s="106"/>
      <c r="HV412" s="106"/>
      <c r="HW412" s="106"/>
      <c r="HX412" s="106"/>
      <c r="HY412" s="106"/>
      <c r="HZ412" s="106"/>
      <c r="IA412" s="106"/>
      <c r="IB412" s="106"/>
      <c r="IC412" s="106"/>
      <c r="ID412" s="106"/>
      <c r="IE412" s="106"/>
    </row>
    <row r="413" spans="1:239" s="107" customFormat="1" hidden="1">
      <c r="A413" s="97" t="s">
        <v>1724</v>
      </c>
      <c r="B413" s="97" t="s">
        <v>1725</v>
      </c>
      <c r="C413" s="98" t="s">
        <v>370</v>
      </c>
      <c r="D413" s="60"/>
      <c r="HO413" s="106"/>
      <c r="HP413" s="106"/>
      <c r="HQ413" s="106"/>
      <c r="HR413" s="106"/>
      <c r="HS413" s="106"/>
      <c r="HT413" s="106"/>
      <c r="HU413" s="106"/>
      <c r="HV413" s="106"/>
      <c r="HW413" s="106"/>
      <c r="HX413" s="106"/>
      <c r="HY413" s="106"/>
      <c r="HZ413" s="106"/>
      <c r="IA413" s="106"/>
      <c r="IB413" s="106"/>
      <c r="IC413" s="106"/>
      <c r="ID413" s="106"/>
      <c r="IE413" s="106"/>
    </row>
    <row r="414" spans="1:239" s="107" customFormat="1" hidden="1">
      <c r="A414" s="97" t="s">
        <v>993</v>
      </c>
      <c r="B414" s="97" t="s">
        <v>994</v>
      </c>
      <c r="C414" s="98" t="s">
        <v>328</v>
      </c>
      <c r="D414" s="60">
        <v>760911.18</v>
      </c>
      <c r="HO414" s="106"/>
      <c r="HP414" s="106"/>
      <c r="HQ414" s="106"/>
      <c r="HR414" s="106"/>
      <c r="HS414" s="106"/>
      <c r="HT414" s="106"/>
      <c r="HU414" s="106"/>
      <c r="HV414" s="106"/>
      <c r="HW414" s="106"/>
      <c r="HX414" s="106"/>
      <c r="HY414" s="106"/>
      <c r="HZ414" s="106"/>
      <c r="IA414" s="106"/>
      <c r="IB414" s="106"/>
      <c r="IC414" s="106"/>
      <c r="ID414" s="106"/>
      <c r="IE414" s="106"/>
    </row>
    <row r="415" spans="1:239" s="107" customFormat="1" hidden="1">
      <c r="A415" s="97" t="s">
        <v>995</v>
      </c>
      <c r="B415" s="97" t="s">
        <v>996</v>
      </c>
      <c r="C415" s="98" t="s">
        <v>268</v>
      </c>
      <c r="D415" s="60">
        <v>21000</v>
      </c>
      <c r="HO415" s="106"/>
      <c r="HP415" s="106"/>
      <c r="HQ415" s="106"/>
      <c r="HR415" s="106"/>
      <c r="HS415" s="106"/>
      <c r="HT415" s="106"/>
      <c r="HU415" s="106"/>
      <c r="HV415" s="106"/>
      <c r="HW415" s="106"/>
      <c r="HX415" s="106"/>
      <c r="HY415" s="106"/>
      <c r="HZ415" s="106"/>
      <c r="IA415" s="106"/>
      <c r="IB415" s="106"/>
      <c r="IC415" s="106"/>
      <c r="ID415" s="106"/>
      <c r="IE415" s="106"/>
    </row>
    <row r="416" spans="1:239" s="107" customFormat="1" hidden="1">
      <c r="A416" s="97" t="s">
        <v>1726</v>
      </c>
      <c r="B416" s="97" t="s">
        <v>1727</v>
      </c>
      <c r="C416" s="98" t="s">
        <v>382</v>
      </c>
      <c r="D416" s="60"/>
      <c r="HO416" s="106"/>
      <c r="HP416" s="106"/>
      <c r="HQ416" s="106"/>
      <c r="HR416" s="106"/>
      <c r="HS416" s="106"/>
      <c r="HT416" s="106"/>
      <c r="HU416" s="106"/>
      <c r="HV416" s="106"/>
      <c r="HW416" s="106"/>
      <c r="HX416" s="106"/>
      <c r="HY416" s="106"/>
      <c r="HZ416" s="106"/>
      <c r="IA416" s="106"/>
      <c r="IB416" s="106"/>
      <c r="IC416" s="106"/>
      <c r="ID416" s="106"/>
      <c r="IE416" s="106"/>
    </row>
    <row r="417" spans="1:239" s="107" customFormat="1" hidden="1">
      <c r="A417" s="97" t="s">
        <v>997</v>
      </c>
      <c r="B417" s="97" t="s">
        <v>998</v>
      </c>
      <c r="C417" s="98" t="s">
        <v>283</v>
      </c>
      <c r="D417" s="60">
        <v>453082</v>
      </c>
      <c r="HO417" s="106"/>
      <c r="HP417" s="106"/>
      <c r="HQ417" s="106"/>
      <c r="HR417" s="106"/>
      <c r="HS417" s="106"/>
      <c r="HT417" s="106"/>
      <c r="HU417" s="106"/>
      <c r="HV417" s="106"/>
      <c r="HW417" s="106"/>
      <c r="HX417" s="106"/>
      <c r="HY417" s="106"/>
      <c r="HZ417" s="106"/>
      <c r="IA417" s="106"/>
      <c r="IB417" s="106"/>
      <c r="IC417" s="106"/>
      <c r="ID417" s="106"/>
      <c r="IE417" s="106"/>
    </row>
    <row r="418" spans="1:239" s="107" customFormat="1">
      <c r="A418" s="99" t="s">
        <v>1003</v>
      </c>
      <c r="B418" s="116" t="s">
        <v>1004</v>
      </c>
      <c r="C418" s="136"/>
      <c r="D418" s="58">
        <v>19035.59</v>
      </c>
      <c r="HO418" s="106"/>
      <c r="HP418" s="106"/>
      <c r="HQ418" s="106"/>
      <c r="HR418" s="106"/>
      <c r="HS418" s="106"/>
      <c r="HT418" s="106"/>
      <c r="HU418" s="106"/>
      <c r="HV418" s="106"/>
      <c r="HW418" s="106"/>
      <c r="HX418" s="106"/>
      <c r="HY418" s="106"/>
      <c r="HZ418" s="106"/>
      <c r="IA418" s="106"/>
      <c r="IB418" s="106"/>
      <c r="IC418" s="106"/>
      <c r="ID418" s="106"/>
      <c r="IE418" s="106"/>
    </row>
    <row r="419" spans="1:239" s="107" customFormat="1">
      <c r="A419" s="97" t="s">
        <v>1005</v>
      </c>
      <c r="B419" s="117" t="s">
        <v>1006</v>
      </c>
      <c r="C419" s="139" t="s">
        <v>542</v>
      </c>
      <c r="D419" s="60">
        <v>19035.59</v>
      </c>
      <c r="HO419" s="106"/>
      <c r="HP419" s="106"/>
      <c r="HQ419" s="106"/>
      <c r="HR419" s="106"/>
      <c r="HS419" s="106"/>
      <c r="HT419" s="106"/>
      <c r="HU419" s="106"/>
      <c r="HV419" s="106"/>
      <c r="HW419" s="106"/>
      <c r="HX419" s="106"/>
      <c r="HY419" s="106"/>
      <c r="HZ419" s="106"/>
      <c r="IA419" s="106"/>
      <c r="IB419" s="106"/>
      <c r="IC419" s="106"/>
      <c r="ID419" s="106"/>
      <c r="IE419" s="106"/>
    </row>
    <row r="420" spans="1:239" s="107" customFormat="1">
      <c r="A420" s="97" t="s">
        <v>1009</v>
      </c>
      <c r="B420" s="97" t="s">
        <v>1010</v>
      </c>
      <c r="C420" s="98" t="s">
        <v>680</v>
      </c>
      <c r="D420" s="60"/>
      <c r="HO420" s="106"/>
      <c r="HP420" s="106"/>
      <c r="HQ420" s="106"/>
      <c r="HR420" s="106"/>
      <c r="HS420" s="106"/>
      <c r="HT420" s="106"/>
      <c r="HU420" s="106"/>
      <c r="HV420" s="106"/>
      <c r="HW420" s="106"/>
      <c r="HX420" s="106"/>
      <c r="HY420" s="106"/>
      <c r="HZ420" s="106"/>
      <c r="IA420" s="106"/>
      <c r="IB420" s="106"/>
      <c r="IC420" s="106"/>
      <c r="ID420" s="106"/>
      <c r="IE420" s="106"/>
    </row>
    <row r="421" spans="1:239" s="107" customFormat="1">
      <c r="A421" s="132" t="s">
        <v>1011</v>
      </c>
      <c r="B421" s="133" t="s">
        <v>1012</v>
      </c>
      <c r="C421" s="134"/>
      <c r="D421" s="135">
        <v>82461806.469999999</v>
      </c>
      <c r="HO421" s="106"/>
      <c r="HP421" s="106"/>
      <c r="HQ421" s="106"/>
      <c r="HR421" s="106"/>
      <c r="HS421" s="106"/>
      <c r="HT421" s="106"/>
      <c r="HU421" s="106"/>
      <c r="HV421" s="106"/>
      <c r="HW421" s="106"/>
      <c r="HX421" s="106"/>
      <c r="HY421" s="106"/>
      <c r="HZ421" s="106"/>
      <c r="IA421" s="106"/>
      <c r="IB421" s="106"/>
      <c r="IC421" s="106"/>
      <c r="ID421" s="106"/>
      <c r="IE421" s="106"/>
    </row>
    <row r="422" spans="1:239" s="107" customFormat="1">
      <c r="A422" s="97" t="s">
        <v>1013</v>
      </c>
      <c r="B422" s="117" t="s">
        <v>1014</v>
      </c>
      <c r="C422" s="139" t="s">
        <v>249</v>
      </c>
      <c r="D422" s="60">
        <v>82461806.469999999</v>
      </c>
      <c r="HO422" s="106"/>
      <c r="HP422" s="106"/>
      <c r="HQ422" s="106"/>
      <c r="HR422" s="106"/>
      <c r="HS422" s="106"/>
      <c r="HT422" s="106"/>
      <c r="HU422" s="106"/>
      <c r="HV422" s="106"/>
      <c r="HW422" s="106"/>
      <c r="HX422" s="106"/>
      <c r="HY422" s="106"/>
      <c r="HZ422" s="106"/>
      <c r="IA422" s="106"/>
      <c r="IB422" s="106"/>
      <c r="IC422" s="106"/>
      <c r="ID422" s="106"/>
      <c r="IE422" s="106"/>
    </row>
    <row r="423" spans="1:239" s="107" customFormat="1">
      <c r="A423" s="129" t="s">
        <v>1728</v>
      </c>
      <c r="B423" s="130" t="s">
        <v>1729</v>
      </c>
      <c r="C423" s="131"/>
      <c r="D423" s="128">
        <v>331165.73</v>
      </c>
      <c r="HO423" s="106"/>
      <c r="HP423" s="106"/>
      <c r="HQ423" s="106"/>
      <c r="HR423" s="106"/>
      <c r="HS423" s="106"/>
      <c r="HT423" s="106"/>
      <c r="HU423" s="106"/>
      <c r="HV423" s="106"/>
      <c r="HW423" s="106"/>
      <c r="HX423" s="106"/>
      <c r="HY423" s="106"/>
      <c r="HZ423" s="106"/>
      <c r="IA423" s="106"/>
      <c r="IB423" s="106"/>
      <c r="IC423" s="106"/>
      <c r="ID423" s="106"/>
      <c r="IE423" s="106"/>
    </row>
    <row r="424" spans="1:239" s="107" customFormat="1" ht="22.5">
      <c r="A424" s="132" t="s">
        <v>1730</v>
      </c>
      <c r="B424" s="133" t="s">
        <v>1731</v>
      </c>
      <c r="C424" s="134" t="s">
        <v>218</v>
      </c>
      <c r="D424" s="135">
        <v>322917.73</v>
      </c>
      <c r="HO424" s="106"/>
      <c r="HP424" s="106"/>
      <c r="HQ424" s="106"/>
      <c r="HR424" s="106"/>
      <c r="HS424" s="106"/>
      <c r="HT424" s="106"/>
      <c r="HU424" s="106"/>
      <c r="HV424" s="106"/>
      <c r="HW424" s="106"/>
      <c r="HX424" s="106"/>
      <c r="HY424" s="106"/>
      <c r="HZ424" s="106"/>
      <c r="IA424" s="106"/>
      <c r="IB424" s="106"/>
      <c r="IC424" s="106"/>
      <c r="ID424" s="106"/>
      <c r="IE424" s="106"/>
    </row>
    <row r="425" spans="1:239" s="107" customFormat="1">
      <c r="A425" s="132" t="s">
        <v>1732</v>
      </c>
      <c r="B425" s="133" t="s">
        <v>1733</v>
      </c>
      <c r="C425" s="134" t="s">
        <v>221</v>
      </c>
      <c r="D425" s="135">
        <v>0</v>
      </c>
      <c r="HO425" s="106"/>
      <c r="HP425" s="106"/>
      <c r="HQ425" s="106"/>
      <c r="HR425" s="106"/>
      <c r="HS425" s="106"/>
      <c r="HT425" s="106"/>
      <c r="HU425" s="106"/>
      <c r="HV425" s="106"/>
      <c r="HW425" s="106"/>
      <c r="HX425" s="106"/>
      <c r="HY425" s="106"/>
      <c r="HZ425" s="106"/>
      <c r="IA425" s="106"/>
      <c r="IB425" s="106"/>
      <c r="IC425" s="106"/>
      <c r="ID425" s="106"/>
      <c r="IE425" s="106"/>
    </row>
    <row r="426" spans="1:239" s="107" customFormat="1">
      <c r="A426" s="132" t="s">
        <v>1734</v>
      </c>
      <c r="B426" s="133" t="s">
        <v>1735</v>
      </c>
      <c r="C426" s="134" t="s">
        <v>471</v>
      </c>
      <c r="D426" s="135">
        <v>8248</v>
      </c>
      <c r="HO426" s="106"/>
      <c r="HP426" s="106"/>
      <c r="HQ426" s="106"/>
      <c r="HR426" s="106"/>
      <c r="HS426" s="106"/>
      <c r="HT426" s="106"/>
      <c r="HU426" s="106"/>
      <c r="HV426" s="106"/>
      <c r="HW426" s="106"/>
      <c r="HX426" s="106"/>
      <c r="HY426" s="106"/>
      <c r="HZ426" s="106"/>
      <c r="IA426" s="106"/>
      <c r="IB426" s="106"/>
      <c r="IC426" s="106"/>
      <c r="ID426" s="106"/>
      <c r="IE426" s="106"/>
    </row>
    <row r="427" spans="1:239" s="107" customFormat="1">
      <c r="A427" s="129" t="s">
        <v>1736</v>
      </c>
      <c r="B427" s="130" t="s">
        <v>1737</v>
      </c>
      <c r="C427" s="131"/>
      <c r="D427" s="128">
        <v>827860.23</v>
      </c>
      <c r="HO427" s="106"/>
      <c r="HP427" s="106"/>
      <c r="HQ427" s="106"/>
      <c r="HR427" s="106"/>
      <c r="HS427" s="106"/>
      <c r="HT427" s="106"/>
      <c r="HU427" s="106"/>
      <c r="HV427" s="106"/>
      <c r="HW427" s="106"/>
      <c r="HX427" s="106"/>
      <c r="HY427" s="106"/>
      <c r="HZ427" s="106"/>
      <c r="IA427" s="106"/>
      <c r="IB427" s="106"/>
      <c r="IC427" s="106"/>
      <c r="ID427" s="106"/>
      <c r="IE427" s="106"/>
    </row>
    <row r="428" spans="1:239" s="107" customFormat="1" ht="22.5">
      <c r="A428" s="132" t="s">
        <v>1738</v>
      </c>
      <c r="B428" s="133" t="s">
        <v>1739</v>
      </c>
      <c r="C428" s="134" t="s">
        <v>218</v>
      </c>
      <c r="D428" s="135">
        <v>515419.23</v>
      </c>
      <c r="HO428" s="106"/>
      <c r="HP428" s="106"/>
      <c r="HQ428" s="106"/>
      <c r="HR428" s="106"/>
      <c r="HS428" s="106"/>
      <c r="HT428" s="106"/>
      <c r="HU428" s="106"/>
      <c r="HV428" s="106"/>
      <c r="HW428" s="106"/>
      <c r="HX428" s="106"/>
      <c r="HY428" s="106"/>
      <c r="HZ428" s="106"/>
      <c r="IA428" s="106"/>
      <c r="IB428" s="106"/>
      <c r="IC428" s="106"/>
      <c r="ID428" s="106"/>
      <c r="IE428" s="106"/>
    </row>
    <row r="429" spans="1:239" s="107" customFormat="1">
      <c r="A429" s="132" t="s">
        <v>1740</v>
      </c>
      <c r="B429" s="133" t="s">
        <v>1741</v>
      </c>
      <c r="C429" s="134" t="s">
        <v>221</v>
      </c>
      <c r="D429" s="135">
        <v>82441</v>
      </c>
      <c r="HO429" s="106"/>
      <c r="HP429" s="106"/>
      <c r="HQ429" s="106"/>
      <c r="HR429" s="106"/>
      <c r="HS429" s="106"/>
      <c r="HT429" s="106"/>
      <c r="HU429" s="106"/>
      <c r="HV429" s="106"/>
      <c r="HW429" s="106"/>
      <c r="HX429" s="106"/>
      <c r="HY429" s="106"/>
      <c r="HZ429" s="106"/>
      <c r="IA429" s="106"/>
      <c r="IB429" s="106"/>
      <c r="IC429" s="106"/>
      <c r="ID429" s="106"/>
      <c r="IE429" s="106"/>
    </row>
    <row r="430" spans="1:239" s="107" customFormat="1">
      <c r="A430" s="132" t="s">
        <v>1742</v>
      </c>
      <c r="B430" s="133" t="s">
        <v>1741</v>
      </c>
      <c r="C430" s="134" t="s">
        <v>221</v>
      </c>
      <c r="D430" s="135">
        <v>230000</v>
      </c>
      <c r="HO430" s="106"/>
      <c r="HP430" s="106"/>
      <c r="HQ430" s="106"/>
      <c r="HR430" s="106"/>
      <c r="HS430" s="106"/>
      <c r="HT430" s="106"/>
      <c r="HU430" s="106"/>
      <c r="HV430" s="106"/>
      <c r="HW430" s="106"/>
      <c r="HX430" s="106"/>
      <c r="HY430" s="106"/>
      <c r="HZ430" s="106"/>
      <c r="IA430" s="106"/>
      <c r="IB430" s="106"/>
      <c r="IC430" s="106"/>
      <c r="ID430" s="106"/>
      <c r="IE430" s="106"/>
    </row>
    <row r="431" spans="1:239" s="107" customFormat="1">
      <c r="A431" s="129" t="s">
        <v>1015</v>
      </c>
      <c r="B431" s="130" t="s">
        <v>1016</v>
      </c>
      <c r="C431" s="131"/>
      <c r="D431" s="128">
        <v>330000</v>
      </c>
      <c r="HO431" s="106"/>
      <c r="HP431" s="106"/>
      <c r="HQ431" s="106"/>
      <c r="HR431" s="106"/>
      <c r="HS431" s="106"/>
      <c r="HT431" s="106"/>
      <c r="HU431" s="106"/>
      <c r="HV431" s="106"/>
      <c r="HW431" s="106"/>
      <c r="HX431" s="106"/>
      <c r="HY431" s="106"/>
      <c r="HZ431" s="106"/>
      <c r="IA431" s="106"/>
      <c r="IB431" s="106"/>
      <c r="IC431" s="106"/>
      <c r="ID431" s="106"/>
      <c r="IE431" s="106"/>
    </row>
    <row r="432" spans="1:239" s="107" customFormat="1">
      <c r="A432" s="132" t="s">
        <v>1017</v>
      </c>
      <c r="B432" s="133" t="s">
        <v>1018</v>
      </c>
      <c r="C432" s="134"/>
      <c r="D432" s="135">
        <v>330000</v>
      </c>
      <c r="HO432" s="106"/>
      <c r="HP432" s="106"/>
      <c r="HQ432" s="106"/>
      <c r="HR432" s="106"/>
      <c r="HS432" s="106"/>
      <c r="HT432" s="106"/>
      <c r="HU432" s="106"/>
      <c r="HV432" s="106"/>
      <c r="HW432" s="106"/>
      <c r="HX432" s="106"/>
      <c r="HY432" s="106"/>
      <c r="HZ432" s="106"/>
      <c r="IA432" s="106"/>
      <c r="IB432" s="106"/>
      <c r="IC432" s="106"/>
      <c r="ID432" s="106"/>
      <c r="IE432" s="106"/>
    </row>
    <row r="433" spans="1:239" s="107" customFormat="1" ht="22.5">
      <c r="A433" s="99" t="s">
        <v>1027</v>
      </c>
      <c r="B433" s="116" t="s">
        <v>1028</v>
      </c>
      <c r="C433" s="136"/>
      <c r="D433" s="58">
        <v>0</v>
      </c>
      <c r="HO433" s="106"/>
      <c r="HP433" s="106"/>
      <c r="HQ433" s="106"/>
      <c r="HR433" s="106"/>
      <c r="HS433" s="106"/>
      <c r="HT433" s="106"/>
      <c r="HU433" s="106"/>
      <c r="HV433" s="106"/>
      <c r="HW433" s="106"/>
      <c r="HX433" s="106"/>
      <c r="HY433" s="106"/>
      <c r="HZ433" s="106"/>
      <c r="IA433" s="106"/>
      <c r="IB433" s="106"/>
      <c r="IC433" s="106"/>
      <c r="ID433" s="106"/>
      <c r="IE433" s="106"/>
    </row>
    <row r="434" spans="1:239" s="107" customFormat="1" ht="16.5" customHeight="1">
      <c r="A434" s="97" t="s">
        <v>1029</v>
      </c>
      <c r="B434" s="117" t="s">
        <v>1030</v>
      </c>
      <c r="C434" s="139" t="s">
        <v>482</v>
      </c>
      <c r="D434" s="60">
        <v>0</v>
      </c>
      <c r="HO434" s="106"/>
      <c r="HP434" s="106"/>
      <c r="HQ434" s="106"/>
      <c r="HR434" s="106"/>
      <c r="HS434" s="106"/>
      <c r="HT434" s="106"/>
      <c r="HU434" s="106"/>
      <c r="HV434" s="106"/>
      <c r="HW434" s="106"/>
      <c r="HX434" s="106"/>
      <c r="HY434" s="106"/>
      <c r="HZ434" s="106"/>
      <c r="IA434" s="106"/>
      <c r="IB434" s="106"/>
      <c r="IC434" s="106"/>
      <c r="ID434" s="106"/>
      <c r="IE434" s="106"/>
    </row>
    <row r="435" spans="1:239" s="107" customFormat="1">
      <c r="A435" s="97" t="s">
        <v>1031</v>
      </c>
      <c r="B435" s="97" t="s">
        <v>1032</v>
      </c>
      <c r="C435" s="98" t="s">
        <v>530</v>
      </c>
      <c r="D435" s="60">
        <v>0</v>
      </c>
      <c r="HO435" s="106"/>
      <c r="HP435" s="106"/>
      <c r="HQ435" s="106"/>
      <c r="HR435" s="106"/>
      <c r="HS435" s="106"/>
      <c r="HT435" s="106"/>
      <c r="HU435" s="106"/>
      <c r="HV435" s="106"/>
      <c r="HW435" s="106"/>
      <c r="HX435" s="106"/>
      <c r="HY435" s="106"/>
      <c r="HZ435" s="106"/>
      <c r="IA435" s="106"/>
      <c r="IB435" s="106"/>
      <c r="IC435" s="106"/>
      <c r="ID435" s="106"/>
      <c r="IE435" s="106"/>
    </row>
    <row r="436" spans="1:239" s="107" customFormat="1" ht="22.5" customHeight="1">
      <c r="A436" s="99" t="s">
        <v>1033</v>
      </c>
      <c r="B436" s="116" t="s">
        <v>1743</v>
      </c>
      <c r="C436" s="136"/>
      <c r="D436" s="58">
        <v>330000</v>
      </c>
      <c r="HO436" s="106"/>
      <c r="HP436" s="106"/>
      <c r="HQ436" s="106"/>
      <c r="HR436" s="106"/>
      <c r="HS436" s="106"/>
      <c r="HT436" s="106"/>
      <c r="HU436" s="106"/>
      <c r="HV436" s="106"/>
      <c r="HW436" s="106"/>
      <c r="HX436" s="106"/>
      <c r="HY436" s="106"/>
      <c r="HZ436" s="106"/>
      <c r="IA436" s="106"/>
      <c r="IB436" s="106"/>
      <c r="IC436" s="106"/>
      <c r="ID436" s="106"/>
      <c r="IE436" s="106"/>
    </row>
    <row r="437" spans="1:239" s="107" customFormat="1" ht="12.75" hidden="1" customHeight="1">
      <c r="A437" s="97" t="s">
        <v>1744</v>
      </c>
      <c r="B437" s="97" t="s">
        <v>1745</v>
      </c>
      <c r="C437" s="98" t="s">
        <v>1582</v>
      </c>
      <c r="D437" s="58">
        <v>100000</v>
      </c>
      <c r="HO437" s="106"/>
      <c r="HP437" s="106"/>
      <c r="HQ437" s="106"/>
      <c r="HR437" s="106"/>
      <c r="HS437" s="106"/>
      <c r="HT437" s="106"/>
      <c r="HU437" s="106"/>
      <c r="HV437" s="106"/>
      <c r="HW437" s="106"/>
      <c r="HX437" s="106"/>
      <c r="HY437" s="106"/>
      <c r="HZ437" s="106"/>
      <c r="IA437" s="106"/>
      <c r="IB437" s="106"/>
      <c r="IC437" s="106"/>
      <c r="ID437" s="106"/>
      <c r="IE437" s="106"/>
    </row>
    <row r="438" spans="1:239" s="107" customFormat="1" ht="12" hidden="1" customHeight="1">
      <c r="A438" s="97" t="s">
        <v>1746</v>
      </c>
      <c r="B438" s="117" t="s">
        <v>1747</v>
      </c>
      <c r="C438" s="139" t="s">
        <v>1585</v>
      </c>
      <c r="D438" s="58">
        <v>100000</v>
      </c>
      <c r="HO438" s="106"/>
      <c r="HP438" s="106"/>
      <c r="HQ438" s="106"/>
      <c r="HR438" s="106"/>
      <c r="HS438" s="106"/>
      <c r="HT438" s="106"/>
      <c r="HU438" s="106"/>
      <c r="HV438" s="106"/>
      <c r="HW438" s="106"/>
      <c r="HX438" s="106"/>
      <c r="HY438" s="106"/>
      <c r="HZ438" s="106"/>
      <c r="IA438" s="106"/>
      <c r="IB438" s="106"/>
      <c r="IC438" s="106"/>
      <c r="ID438" s="106"/>
      <c r="IE438" s="106"/>
    </row>
    <row r="439" spans="1:239" s="107" customFormat="1" ht="12" hidden="1" customHeight="1">
      <c r="A439" s="97" t="s">
        <v>1748</v>
      </c>
      <c r="B439" s="117" t="s">
        <v>1749</v>
      </c>
      <c r="C439" s="139" t="s">
        <v>1587</v>
      </c>
      <c r="D439" s="58">
        <v>130000</v>
      </c>
      <c r="HO439" s="106"/>
      <c r="HP439" s="106"/>
      <c r="HQ439" s="106"/>
      <c r="HR439" s="106"/>
      <c r="HS439" s="106"/>
      <c r="HT439" s="106"/>
      <c r="HU439" s="106"/>
      <c r="HV439" s="106"/>
      <c r="HW439" s="106"/>
      <c r="HX439" s="106"/>
      <c r="HY439" s="106"/>
      <c r="HZ439" s="106"/>
      <c r="IA439" s="106"/>
      <c r="IB439" s="106"/>
      <c r="IC439" s="106"/>
      <c r="ID439" s="106"/>
      <c r="IE439" s="106"/>
    </row>
    <row r="440" spans="1:239" s="107" customFormat="1" ht="12.75" customHeight="1">
      <c r="A440" s="99" t="s">
        <v>1037</v>
      </c>
      <c r="B440" s="116" t="s">
        <v>1038</v>
      </c>
      <c r="C440" s="136"/>
      <c r="D440" s="141">
        <v>0</v>
      </c>
      <c r="HO440" s="106"/>
      <c r="HP440" s="106"/>
      <c r="HQ440" s="106"/>
      <c r="HR440" s="106"/>
      <c r="HS440" s="106"/>
      <c r="HT440" s="106"/>
      <c r="HU440" s="106"/>
      <c r="HV440" s="106"/>
      <c r="HW440" s="106"/>
      <c r="HX440" s="106"/>
      <c r="HY440" s="106"/>
      <c r="HZ440" s="106"/>
      <c r="IA440" s="106"/>
      <c r="IB440" s="106"/>
      <c r="IC440" s="106"/>
      <c r="ID440" s="106"/>
      <c r="IE440" s="106"/>
    </row>
    <row r="441" spans="1:239" s="107" customFormat="1" ht="12.75" customHeight="1">
      <c r="A441" s="97" t="s">
        <v>1051</v>
      </c>
      <c r="B441" s="97" t="s">
        <v>1750</v>
      </c>
      <c r="C441" s="98" t="s">
        <v>1052</v>
      </c>
      <c r="D441" s="58"/>
      <c r="HO441" s="106"/>
      <c r="HP441" s="106"/>
      <c r="HQ441" s="106"/>
      <c r="HR441" s="106"/>
      <c r="HS441" s="106"/>
      <c r="HT441" s="106"/>
      <c r="HU441" s="106"/>
      <c r="HV441" s="106"/>
      <c r="HW441" s="106"/>
      <c r="HX441" s="106"/>
      <c r="HY441" s="106"/>
      <c r="HZ441" s="106"/>
      <c r="IA441" s="106"/>
      <c r="IB441" s="106"/>
      <c r="IC441" s="106"/>
      <c r="ID441" s="106"/>
      <c r="IE441" s="106"/>
    </row>
    <row r="442" spans="1:239" s="107" customFormat="1" ht="22.5" customHeight="1">
      <c r="A442" s="132" t="s">
        <v>1054</v>
      </c>
      <c r="B442" s="133" t="s">
        <v>1751</v>
      </c>
      <c r="C442" s="134"/>
      <c r="D442" s="135">
        <v>0</v>
      </c>
      <c r="HO442" s="106"/>
      <c r="HP442" s="106"/>
      <c r="HQ442" s="106"/>
      <c r="HR442" s="106"/>
      <c r="HS442" s="106"/>
      <c r="HT442" s="106"/>
      <c r="HU442" s="106"/>
      <c r="HV442" s="106"/>
      <c r="HW442" s="106"/>
      <c r="HX442" s="106"/>
      <c r="HY442" s="106"/>
      <c r="HZ442" s="106"/>
      <c r="IA442" s="106"/>
      <c r="IB442" s="106"/>
      <c r="IC442" s="106"/>
      <c r="ID442" s="106"/>
      <c r="IE442" s="106"/>
    </row>
    <row r="443" spans="1:239" ht="12.75" customHeight="1">
      <c r="A443" s="97" t="s">
        <v>1077</v>
      </c>
      <c r="B443" s="117" t="s">
        <v>1078</v>
      </c>
      <c r="C443" s="139" t="s">
        <v>474</v>
      </c>
      <c r="D443" s="60"/>
    </row>
    <row r="444" spans="1:239">
      <c r="A444" s="125" t="s">
        <v>1085</v>
      </c>
      <c r="B444" s="126" t="s">
        <v>1086</v>
      </c>
      <c r="C444" s="127"/>
      <c r="D444" s="128">
        <v>34244182.482999995</v>
      </c>
    </row>
    <row r="445" spans="1:239">
      <c r="A445" s="129" t="s">
        <v>1087</v>
      </c>
      <c r="B445" s="130" t="s">
        <v>1088</v>
      </c>
      <c r="C445" s="131"/>
      <c r="D445" s="128">
        <v>7967917.9930000007</v>
      </c>
    </row>
    <row r="446" spans="1:239">
      <c r="A446" s="132" t="s">
        <v>1089</v>
      </c>
      <c r="B446" s="133" t="s">
        <v>1090</v>
      </c>
      <c r="C446" s="134"/>
      <c r="D446" s="135">
        <v>1760991.3329999999</v>
      </c>
    </row>
    <row r="447" spans="1:239" ht="15" customHeight="1">
      <c r="A447" s="31" t="s">
        <v>1752</v>
      </c>
      <c r="B447" s="32" t="s">
        <v>1753</v>
      </c>
      <c r="C447" s="24" t="s">
        <v>123</v>
      </c>
      <c r="D447" s="135">
        <v>12326.873</v>
      </c>
    </row>
    <row r="448" spans="1:239" ht="22.5">
      <c r="A448" s="99" t="s">
        <v>1091</v>
      </c>
      <c r="B448" s="116" t="s">
        <v>1754</v>
      </c>
      <c r="C448" s="136"/>
      <c r="D448" s="58">
        <v>304374.54000000004</v>
      </c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106"/>
      <c r="AJ448" s="106"/>
      <c r="AK448" s="106"/>
      <c r="AL448" s="106"/>
      <c r="AM448" s="106"/>
      <c r="AN448" s="106"/>
      <c r="AO448" s="106"/>
      <c r="AP448" s="106"/>
      <c r="AQ448" s="106"/>
      <c r="AR448" s="106"/>
      <c r="AS448" s="106"/>
      <c r="AT448" s="106"/>
      <c r="AU448" s="106"/>
      <c r="AV448" s="106"/>
      <c r="AW448" s="106"/>
      <c r="AX448" s="106"/>
      <c r="AY448" s="106"/>
      <c r="AZ448" s="106"/>
      <c r="BA448" s="106"/>
      <c r="BB448" s="106"/>
      <c r="BC448" s="106"/>
      <c r="BD448" s="106"/>
      <c r="BE448" s="106"/>
      <c r="BF448" s="106"/>
      <c r="BG448" s="106"/>
      <c r="BH448" s="106"/>
      <c r="BI448" s="106"/>
      <c r="BJ448" s="106"/>
      <c r="BK448" s="106"/>
      <c r="BL448" s="106"/>
      <c r="BM448" s="106"/>
      <c r="BN448" s="106"/>
      <c r="BO448" s="106"/>
      <c r="BP448" s="106"/>
      <c r="BQ448" s="106"/>
      <c r="BR448" s="106"/>
      <c r="BS448" s="106"/>
      <c r="BT448" s="106"/>
      <c r="BU448" s="106"/>
      <c r="BV448" s="106"/>
      <c r="BW448" s="106"/>
      <c r="BX448" s="106"/>
      <c r="BY448" s="106"/>
      <c r="BZ448" s="106"/>
      <c r="CA448" s="106"/>
      <c r="CB448" s="106"/>
      <c r="CC448" s="106"/>
      <c r="CD448" s="106"/>
      <c r="CE448" s="106"/>
      <c r="CF448" s="106"/>
      <c r="CG448" s="106"/>
      <c r="CH448" s="106"/>
      <c r="CI448" s="106"/>
      <c r="CJ448" s="106"/>
      <c r="CK448" s="106"/>
      <c r="CL448" s="106"/>
      <c r="CM448" s="106"/>
      <c r="CN448" s="106"/>
      <c r="CO448" s="106"/>
      <c r="CP448" s="106"/>
      <c r="CQ448" s="106"/>
      <c r="CR448" s="106"/>
      <c r="CS448" s="106"/>
      <c r="CT448" s="106"/>
      <c r="CU448" s="106"/>
      <c r="CV448" s="106"/>
      <c r="CW448" s="106"/>
      <c r="CX448" s="106"/>
      <c r="CY448" s="106"/>
      <c r="CZ448" s="106"/>
      <c r="DA448" s="106"/>
      <c r="DB448" s="106"/>
      <c r="DC448" s="106"/>
      <c r="DD448" s="106"/>
      <c r="DE448" s="106"/>
      <c r="DF448" s="106"/>
      <c r="DG448" s="106"/>
      <c r="DH448" s="106"/>
      <c r="DI448" s="106"/>
      <c r="DJ448" s="106"/>
      <c r="DK448" s="106"/>
      <c r="DL448" s="106"/>
      <c r="DM448" s="106"/>
      <c r="DN448" s="106"/>
      <c r="DO448" s="106"/>
      <c r="DP448" s="106"/>
      <c r="DQ448" s="106"/>
      <c r="DR448" s="106"/>
      <c r="DS448" s="106"/>
      <c r="DT448" s="106"/>
      <c r="DU448" s="106"/>
      <c r="DV448" s="106"/>
      <c r="DW448" s="106"/>
      <c r="DX448" s="106"/>
      <c r="DY448" s="106"/>
      <c r="DZ448" s="106"/>
      <c r="EA448" s="106"/>
      <c r="EB448" s="106"/>
      <c r="EC448" s="106"/>
      <c r="ED448" s="106"/>
      <c r="EE448" s="106"/>
      <c r="EF448" s="106"/>
      <c r="EG448" s="106"/>
      <c r="EH448" s="106"/>
      <c r="EI448" s="106"/>
      <c r="EJ448" s="106"/>
      <c r="EK448" s="106"/>
      <c r="EL448" s="106"/>
      <c r="EM448" s="106"/>
      <c r="EN448" s="106"/>
      <c r="EO448" s="106"/>
      <c r="EP448" s="106"/>
      <c r="EQ448" s="106"/>
      <c r="ER448" s="106"/>
      <c r="ES448" s="106"/>
      <c r="ET448" s="106"/>
      <c r="EU448" s="106"/>
      <c r="EV448" s="106"/>
      <c r="EW448" s="106"/>
      <c r="EX448" s="106"/>
      <c r="EY448" s="106"/>
      <c r="EZ448" s="106"/>
      <c r="FA448" s="106"/>
      <c r="FB448" s="106"/>
      <c r="FC448" s="106"/>
      <c r="FD448" s="106"/>
      <c r="FE448" s="106"/>
      <c r="FF448" s="106"/>
      <c r="FG448" s="106"/>
      <c r="FH448" s="106"/>
      <c r="FI448" s="106"/>
      <c r="FJ448" s="106"/>
      <c r="FK448" s="106"/>
      <c r="FL448" s="106"/>
      <c r="FM448" s="106"/>
      <c r="FN448" s="106"/>
      <c r="FO448" s="106"/>
      <c r="FP448" s="106"/>
      <c r="FQ448" s="106"/>
      <c r="FR448" s="106"/>
      <c r="FS448" s="106"/>
      <c r="FT448" s="106"/>
      <c r="FU448" s="106"/>
      <c r="FV448" s="106"/>
      <c r="FW448" s="106"/>
      <c r="FX448" s="106"/>
      <c r="FY448" s="106"/>
      <c r="FZ448" s="106"/>
      <c r="GA448" s="106"/>
      <c r="GB448" s="106"/>
      <c r="GC448" s="106"/>
      <c r="GD448" s="106"/>
      <c r="GE448" s="106"/>
      <c r="GF448" s="106"/>
      <c r="GG448" s="106"/>
      <c r="GH448" s="106"/>
      <c r="GI448" s="106"/>
      <c r="GJ448" s="106"/>
      <c r="GK448" s="106"/>
      <c r="GL448" s="106"/>
      <c r="GM448" s="106"/>
      <c r="GN448" s="106"/>
      <c r="GO448" s="106"/>
      <c r="GP448" s="106"/>
      <c r="GQ448" s="106"/>
      <c r="GR448" s="106"/>
      <c r="GS448" s="106"/>
      <c r="GT448" s="106"/>
      <c r="GU448" s="106"/>
      <c r="GV448" s="106"/>
      <c r="GW448" s="106"/>
      <c r="GX448" s="106"/>
      <c r="GY448" s="106"/>
      <c r="GZ448" s="106"/>
      <c r="HA448" s="106"/>
      <c r="HB448" s="106"/>
      <c r="HC448" s="106"/>
      <c r="HD448" s="106"/>
      <c r="HE448" s="106"/>
      <c r="HF448" s="106"/>
      <c r="HG448" s="106"/>
      <c r="HH448" s="106"/>
      <c r="HI448" s="106"/>
      <c r="HJ448" s="106"/>
      <c r="HK448" s="106"/>
      <c r="HL448" s="106"/>
      <c r="HM448" s="106"/>
      <c r="HN448" s="106"/>
    </row>
    <row r="449" spans="1:239" hidden="1">
      <c r="A449" s="97" t="s">
        <v>1093</v>
      </c>
      <c r="B449" s="117" t="s">
        <v>1094</v>
      </c>
      <c r="C449" s="139" t="s">
        <v>29</v>
      </c>
      <c r="D449" s="60">
        <v>182347.04</v>
      </c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  <c r="AA449" s="106"/>
      <c r="AB449" s="106"/>
      <c r="AC449" s="106"/>
      <c r="AD449" s="106"/>
      <c r="AE449" s="106"/>
      <c r="AF449" s="106"/>
      <c r="AG449" s="106"/>
      <c r="AH449" s="106"/>
      <c r="AI449" s="106"/>
      <c r="AJ449" s="106"/>
      <c r="AK449" s="106"/>
      <c r="AL449" s="106"/>
      <c r="AM449" s="106"/>
      <c r="AN449" s="106"/>
      <c r="AO449" s="106"/>
      <c r="AP449" s="106"/>
      <c r="AQ449" s="106"/>
      <c r="AR449" s="106"/>
      <c r="AS449" s="106"/>
      <c r="AT449" s="106"/>
      <c r="AU449" s="106"/>
      <c r="AV449" s="106"/>
      <c r="AW449" s="106"/>
      <c r="AX449" s="106"/>
      <c r="AY449" s="106"/>
      <c r="AZ449" s="106"/>
      <c r="BA449" s="106"/>
      <c r="BB449" s="106"/>
      <c r="BC449" s="106"/>
      <c r="BD449" s="106"/>
      <c r="BE449" s="106"/>
      <c r="BF449" s="106"/>
      <c r="BG449" s="106"/>
      <c r="BH449" s="106"/>
      <c r="BI449" s="106"/>
      <c r="BJ449" s="106"/>
      <c r="BK449" s="106"/>
      <c r="BL449" s="106"/>
      <c r="BM449" s="106"/>
      <c r="BN449" s="106"/>
      <c r="BO449" s="106"/>
      <c r="BP449" s="106"/>
      <c r="BQ449" s="106"/>
      <c r="BR449" s="106"/>
      <c r="BS449" s="106"/>
      <c r="BT449" s="106"/>
      <c r="BU449" s="106"/>
      <c r="BV449" s="106"/>
      <c r="BW449" s="106"/>
      <c r="BX449" s="106"/>
      <c r="BY449" s="106"/>
      <c r="BZ449" s="106"/>
      <c r="CA449" s="106"/>
      <c r="CB449" s="106"/>
      <c r="CC449" s="106"/>
      <c r="CD449" s="106"/>
      <c r="CE449" s="106"/>
      <c r="CF449" s="106"/>
      <c r="CG449" s="106"/>
      <c r="CH449" s="106"/>
      <c r="CI449" s="106"/>
      <c r="CJ449" s="106"/>
      <c r="CK449" s="106"/>
      <c r="CL449" s="106"/>
      <c r="CM449" s="106"/>
      <c r="CN449" s="106"/>
      <c r="CO449" s="106"/>
      <c r="CP449" s="106"/>
      <c r="CQ449" s="106"/>
      <c r="CR449" s="106"/>
      <c r="CS449" s="106"/>
      <c r="CT449" s="106"/>
      <c r="CU449" s="106"/>
      <c r="CV449" s="106"/>
      <c r="CW449" s="106"/>
      <c r="CX449" s="106"/>
      <c r="CY449" s="106"/>
      <c r="CZ449" s="106"/>
      <c r="DA449" s="106"/>
      <c r="DB449" s="106"/>
      <c r="DC449" s="106"/>
      <c r="DD449" s="106"/>
      <c r="DE449" s="106"/>
      <c r="DF449" s="106"/>
      <c r="DG449" s="106"/>
      <c r="DH449" s="106"/>
      <c r="DI449" s="106"/>
      <c r="DJ449" s="106"/>
      <c r="DK449" s="106"/>
      <c r="DL449" s="106"/>
      <c r="DM449" s="106"/>
      <c r="DN449" s="106"/>
      <c r="DO449" s="106"/>
      <c r="DP449" s="106"/>
      <c r="DQ449" s="106"/>
      <c r="DR449" s="106"/>
      <c r="DS449" s="106"/>
      <c r="DT449" s="106"/>
      <c r="DU449" s="106"/>
      <c r="DV449" s="106"/>
      <c r="DW449" s="106"/>
      <c r="DX449" s="106"/>
      <c r="DY449" s="106"/>
      <c r="DZ449" s="106"/>
      <c r="EA449" s="106"/>
      <c r="EB449" s="106"/>
      <c r="EC449" s="106"/>
      <c r="ED449" s="106"/>
      <c r="EE449" s="106"/>
      <c r="EF449" s="106"/>
      <c r="EG449" s="106"/>
      <c r="EH449" s="106"/>
      <c r="EI449" s="106"/>
      <c r="EJ449" s="106"/>
      <c r="EK449" s="106"/>
      <c r="EL449" s="106"/>
      <c r="EM449" s="106"/>
      <c r="EN449" s="106"/>
      <c r="EO449" s="106"/>
      <c r="EP449" s="106"/>
      <c r="EQ449" s="106"/>
      <c r="ER449" s="106"/>
      <c r="ES449" s="106"/>
      <c r="ET449" s="106"/>
      <c r="EU449" s="106"/>
      <c r="EV449" s="106"/>
      <c r="EW449" s="106"/>
      <c r="EX449" s="106"/>
      <c r="EY449" s="106"/>
      <c r="EZ449" s="106"/>
      <c r="FA449" s="106"/>
      <c r="FB449" s="106"/>
      <c r="FC449" s="106"/>
      <c r="FD449" s="106"/>
      <c r="FE449" s="106"/>
      <c r="FF449" s="106"/>
      <c r="FG449" s="106"/>
      <c r="FH449" s="106"/>
      <c r="FI449" s="106"/>
      <c r="FJ449" s="106"/>
      <c r="FK449" s="106"/>
      <c r="FL449" s="106"/>
      <c r="FM449" s="106"/>
      <c r="FN449" s="106"/>
      <c r="FO449" s="106"/>
      <c r="FP449" s="106"/>
      <c r="FQ449" s="106"/>
      <c r="FR449" s="106"/>
      <c r="FS449" s="106"/>
      <c r="FT449" s="106"/>
      <c r="FU449" s="106"/>
      <c r="FV449" s="106"/>
      <c r="FW449" s="106"/>
      <c r="FX449" s="106"/>
      <c r="FY449" s="106"/>
      <c r="FZ449" s="106"/>
      <c r="GA449" s="106"/>
      <c r="GB449" s="106"/>
      <c r="GC449" s="106"/>
      <c r="GD449" s="106"/>
      <c r="GE449" s="106"/>
      <c r="GF449" s="106"/>
      <c r="GG449" s="106"/>
      <c r="GH449" s="106"/>
      <c r="GI449" s="106"/>
      <c r="GJ449" s="106"/>
      <c r="GK449" s="106"/>
      <c r="GL449" s="106"/>
      <c r="GM449" s="106"/>
      <c r="GN449" s="106"/>
      <c r="GO449" s="106"/>
      <c r="GP449" s="106"/>
      <c r="GQ449" s="106"/>
      <c r="GR449" s="106"/>
      <c r="GS449" s="106"/>
      <c r="GT449" s="106"/>
      <c r="GU449" s="106"/>
      <c r="GV449" s="106"/>
      <c r="GW449" s="106"/>
      <c r="GX449" s="106"/>
      <c r="GY449" s="106"/>
      <c r="GZ449" s="106"/>
      <c r="HA449" s="106"/>
      <c r="HB449" s="106"/>
      <c r="HC449" s="106"/>
      <c r="HD449" s="106"/>
      <c r="HE449" s="106"/>
      <c r="HF449" s="106"/>
      <c r="HG449" s="106"/>
      <c r="HH449" s="106"/>
      <c r="HI449" s="106"/>
      <c r="HJ449" s="106"/>
      <c r="HK449" s="106"/>
      <c r="HL449" s="106"/>
      <c r="HM449" s="106"/>
      <c r="HN449" s="106"/>
    </row>
    <row r="450" spans="1:239" hidden="1">
      <c r="A450" s="97" t="s">
        <v>1095</v>
      </c>
      <c r="B450" s="117" t="s">
        <v>1096</v>
      </c>
      <c r="C450" s="139" t="s">
        <v>32</v>
      </c>
      <c r="D450" s="60">
        <v>76321.78</v>
      </c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  <c r="AG450" s="106"/>
      <c r="AH450" s="106"/>
      <c r="AI450" s="106"/>
      <c r="AJ450" s="106"/>
      <c r="AK450" s="106"/>
      <c r="AL450" s="106"/>
      <c r="AM450" s="106"/>
      <c r="AN450" s="106"/>
      <c r="AO450" s="106"/>
      <c r="AP450" s="106"/>
      <c r="AQ450" s="106"/>
      <c r="AR450" s="106"/>
      <c r="AS450" s="106"/>
      <c r="AT450" s="106"/>
      <c r="AU450" s="106"/>
      <c r="AV450" s="106"/>
      <c r="AW450" s="106"/>
      <c r="AX450" s="106"/>
      <c r="AY450" s="106"/>
      <c r="AZ450" s="106"/>
      <c r="BA450" s="106"/>
      <c r="BB450" s="106"/>
      <c r="BC450" s="106"/>
      <c r="BD450" s="106"/>
      <c r="BE450" s="106"/>
      <c r="BF450" s="106"/>
      <c r="BG450" s="106"/>
      <c r="BH450" s="106"/>
      <c r="BI450" s="106"/>
      <c r="BJ450" s="106"/>
      <c r="BK450" s="106"/>
      <c r="BL450" s="106"/>
      <c r="BM450" s="106"/>
      <c r="BN450" s="106"/>
      <c r="BO450" s="106"/>
      <c r="BP450" s="106"/>
      <c r="BQ450" s="106"/>
      <c r="BR450" s="106"/>
      <c r="BS450" s="106"/>
      <c r="BT450" s="106"/>
      <c r="BU450" s="106"/>
      <c r="BV450" s="106"/>
      <c r="BW450" s="106"/>
      <c r="BX450" s="106"/>
      <c r="BY450" s="106"/>
      <c r="BZ450" s="106"/>
      <c r="CA450" s="106"/>
      <c r="CB450" s="106"/>
      <c r="CC450" s="106"/>
      <c r="CD450" s="106"/>
      <c r="CE450" s="106"/>
      <c r="CF450" s="106"/>
      <c r="CG450" s="106"/>
      <c r="CH450" s="106"/>
      <c r="CI450" s="106"/>
      <c r="CJ450" s="106"/>
      <c r="CK450" s="106"/>
      <c r="CL450" s="106"/>
      <c r="CM450" s="106"/>
      <c r="CN450" s="106"/>
      <c r="CO450" s="106"/>
      <c r="CP450" s="106"/>
      <c r="CQ450" s="106"/>
      <c r="CR450" s="106"/>
      <c r="CS450" s="106"/>
      <c r="CT450" s="106"/>
      <c r="CU450" s="106"/>
      <c r="CV450" s="106"/>
      <c r="CW450" s="106"/>
      <c r="CX450" s="106"/>
      <c r="CY450" s="106"/>
      <c r="CZ450" s="106"/>
      <c r="DA450" s="106"/>
      <c r="DB450" s="106"/>
      <c r="DC450" s="106"/>
      <c r="DD450" s="106"/>
      <c r="DE450" s="106"/>
      <c r="DF450" s="106"/>
      <c r="DG450" s="106"/>
      <c r="DH450" s="106"/>
      <c r="DI450" s="106"/>
      <c r="DJ450" s="106"/>
      <c r="DK450" s="106"/>
      <c r="DL450" s="106"/>
      <c r="DM450" s="106"/>
      <c r="DN450" s="106"/>
      <c r="DO450" s="106"/>
      <c r="DP450" s="106"/>
      <c r="DQ450" s="106"/>
      <c r="DR450" s="106"/>
      <c r="DS450" s="106"/>
      <c r="DT450" s="106"/>
      <c r="DU450" s="106"/>
      <c r="DV450" s="106"/>
      <c r="DW450" s="106"/>
      <c r="DX450" s="106"/>
      <c r="DY450" s="106"/>
      <c r="DZ450" s="106"/>
      <c r="EA450" s="106"/>
      <c r="EB450" s="106"/>
      <c r="EC450" s="106"/>
      <c r="ED450" s="106"/>
      <c r="EE450" s="106"/>
      <c r="EF450" s="106"/>
      <c r="EG450" s="106"/>
      <c r="EH450" s="106"/>
      <c r="EI450" s="106"/>
      <c r="EJ450" s="106"/>
      <c r="EK450" s="106"/>
      <c r="EL450" s="106"/>
      <c r="EM450" s="106"/>
      <c r="EN450" s="106"/>
      <c r="EO450" s="106"/>
      <c r="EP450" s="106"/>
      <c r="EQ450" s="106"/>
      <c r="ER450" s="106"/>
      <c r="ES450" s="106"/>
      <c r="ET450" s="106"/>
      <c r="EU450" s="106"/>
      <c r="EV450" s="106"/>
      <c r="EW450" s="106"/>
      <c r="EX450" s="106"/>
      <c r="EY450" s="106"/>
      <c r="EZ450" s="106"/>
      <c r="FA450" s="106"/>
      <c r="FB450" s="106"/>
      <c r="FC450" s="106"/>
      <c r="FD450" s="106"/>
      <c r="FE450" s="106"/>
      <c r="FF450" s="106"/>
      <c r="FG450" s="106"/>
      <c r="FH450" s="106"/>
      <c r="FI450" s="106"/>
      <c r="FJ450" s="106"/>
      <c r="FK450" s="106"/>
      <c r="FL450" s="106"/>
      <c r="FM450" s="106"/>
      <c r="FN450" s="106"/>
      <c r="FO450" s="106"/>
      <c r="FP450" s="106"/>
      <c r="FQ450" s="106"/>
      <c r="FR450" s="106"/>
      <c r="FS450" s="106"/>
      <c r="FT450" s="106"/>
      <c r="FU450" s="106"/>
      <c r="FV450" s="106"/>
      <c r="FW450" s="106"/>
      <c r="FX450" s="106"/>
      <c r="FY450" s="106"/>
      <c r="FZ450" s="106"/>
      <c r="GA450" s="106"/>
      <c r="GB450" s="106"/>
      <c r="GC450" s="106"/>
      <c r="GD450" s="106"/>
      <c r="GE450" s="106"/>
      <c r="GF450" s="106"/>
      <c r="GG450" s="106"/>
      <c r="GH450" s="106"/>
      <c r="GI450" s="106"/>
      <c r="GJ450" s="106"/>
      <c r="GK450" s="106"/>
      <c r="GL450" s="106"/>
      <c r="GM450" s="106"/>
      <c r="GN450" s="106"/>
      <c r="GO450" s="106"/>
      <c r="GP450" s="106"/>
      <c r="GQ450" s="106"/>
      <c r="GR450" s="106"/>
      <c r="GS450" s="106"/>
      <c r="GT450" s="106"/>
      <c r="GU450" s="106"/>
      <c r="GV450" s="106"/>
      <c r="GW450" s="106"/>
      <c r="GX450" s="106"/>
      <c r="GY450" s="106"/>
      <c r="GZ450" s="106"/>
      <c r="HA450" s="106"/>
      <c r="HB450" s="106"/>
      <c r="HC450" s="106"/>
      <c r="HD450" s="106"/>
      <c r="HE450" s="106"/>
      <c r="HF450" s="106"/>
      <c r="HG450" s="106"/>
      <c r="HH450" s="106"/>
      <c r="HI450" s="106"/>
      <c r="HJ450" s="106"/>
      <c r="HK450" s="106"/>
      <c r="HL450" s="106"/>
      <c r="HM450" s="106"/>
      <c r="HN450" s="106"/>
    </row>
    <row r="451" spans="1:239" hidden="1">
      <c r="A451" s="97" t="s">
        <v>1097</v>
      </c>
      <c r="B451" s="117" t="s">
        <v>1098</v>
      </c>
      <c r="C451" s="139" t="s">
        <v>35</v>
      </c>
      <c r="D451" s="60">
        <v>45705.72</v>
      </c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  <c r="AG451" s="106"/>
      <c r="AH451" s="106"/>
      <c r="AI451" s="106"/>
      <c r="AJ451" s="106"/>
      <c r="AK451" s="106"/>
      <c r="AL451" s="106"/>
      <c r="AM451" s="106"/>
      <c r="AN451" s="106"/>
      <c r="AO451" s="106"/>
      <c r="AP451" s="106"/>
      <c r="AQ451" s="106"/>
      <c r="AR451" s="106"/>
      <c r="AS451" s="106"/>
      <c r="AT451" s="106"/>
      <c r="AU451" s="106"/>
      <c r="AV451" s="106"/>
      <c r="AW451" s="106"/>
      <c r="AX451" s="106"/>
      <c r="AY451" s="106"/>
      <c r="AZ451" s="106"/>
      <c r="BA451" s="106"/>
      <c r="BB451" s="106"/>
      <c r="BC451" s="106"/>
      <c r="BD451" s="106"/>
      <c r="BE451" s="106"/>
      <c r="BF451" s="106"/>
      <c r="BG451" s="106"/>
      <c r="BH451" s="106"/>
      <c r="BI451" s="106"/>
      <c r="BJ451" s="106"/>
      <c r="BK451" s="106"/>
      <c r="BL451" s="106"/>
      <c r="BM451" s="106"/>
      <c r="BN451" s="106"/>
      <c r="BO451" s="106"/>
      <c r="BP451" s="106"/>
      <c r="BQ451" s="106"/>
      <c r="BR451" s="106"/>
      <c r="BS451" s="106"/>
      <c r="BT451" s="106"/>
      <c r="BU451" s="106"/>
      <c r="BV451" s="106"/>
      <c r="BW451" s="106"/>
      <c r="BX451" s="106"/>
      <c r="BY451" s="106"/>
      <c r="BZ451" s="106"/>
      <c r="CA451" s="106"/>
      <c r="CB451" s="106"/>
      <c r="CC451" s="106"/>
      <c r="CD451" s="106"/>
      <c r="CE451" s="106"/>
      <c r="CF451" s="106"/>
      <c r="CG451" s="106"/>
      <c r="CH451" s="106"/>
      <c r="CI451" s="106"/>
      <c r="CJ451" s="106"/>
      <c r="CK451" s="106"/>
      <c r="CL451" s="106"/>
      <c r="CM451" s="106"/>
      <c r="CN451" s="106"/>
      <c r="CO451" s="106"/>
      <c r="CP451" s="106"/>
      <c r="CQ451" s="106"/>
      <c r="CR451" s="106"/>
      <c r="CS451" s="106"/>
      <c r="CT451" s="106"/>
      <c r="CU451" s="106"/>
      <c r="CV451" s="106"/>
      <c r="CW451" s="106"/>
      <c r="CX451" s="106"/>
      <c r="CY451" s="106"/>
      <c r="CZ451" s="106"/>
      <c r="DA451" s="106"/>
      <c r="DB451" s="106"/>
      <c r="DC451" s="106"/>
      <c r="DD451" s="106"/>
      <c r="DE451" s="106"/>
      <c r="DF451" s="106"/>
      <c r="DG451" s="106"/>
      <c r="DH451" s="106"/>
      <c r="DI451" s="106"/>
      <c r="DJ451" s="106"/>
      <c r="DK451" s="106"/>
      <c r="DL451" s="106"/>
      <c r="DM451" s="106"/>
      <c r="DN451" s="106"/>
      <c r="DO451" s="106"/>
      <c r="DP451" s="106"/>
      <c r="DQ451" s="106"/>
      <c r="DR451" s="106"/>
      <c r="DS451" s="106"/>
      <c r="DT451" s="106"/>
      <c r="DU451" s="106"/>
      <c r="DV451" s="106"/>
      <c r="DW451" s="106"/>
      <c r="DX451" s="106"/>
      <c r="DY451" s="106"/>
      <c r="DZ451" s="106"/>
      <c r="EA451" s="106"/>
      <c r="EB451" s="106"/>
      <c r="EC451" s="106"/>
      <c r="ED451" s="106"/>
      <c r="EE451" s="106"/>
      <c r="EF451" s="106"/>
      <c r="EG451" s="106"/>
      <c r="EH451" s="106"/>
      <c r="EI451" s="106"/>
      <c r="EJ451" s="106"/>
      <c r="EK451" s="106"/>
      <c r="EL451" s="106"/>
      <c r="EM451" s="106"/>
      <c r="EN451" s="106"/>
      <c r="EO451" s="106"/>
      <c r="EP451" s="106"/>
      <c r="EQ451" s="106"/>
      <c r="ER451" s="106"/>
      <c r="ES451" s="106"/>
      <c r="ET451" s="106"/>
      <c r="EU451" s="106"/>
      <c r="EV451" s="106"/>
      <c r="EW451" s="106"/>
      <c r="EX451" s="106"/>
      <c r="EY451" s="106"/>
      <c r="EZ451" s="106"/>
      <c r="FA451" s="106"/>
      <c r="FB451" s="106"/>
      <c r="FC451" s="106"/>
      <c r="FD451" s="106"/>
      <c r="FE451" s="106"/>
      <c r="FF451" s="106"/>
      <c r="FG451" s="106"/>
      <c r="FH451" s="106"/>
      <c r="FI451" s="106"/>
      <c r="FJ451" s="106"/>
      <c r="FK451" s="106"/>
      <c r="FL451" s="106"/>
      <c r="FM451" s="106"/>
      <c r="FN451" s="106"/>
      <c r="FO451" s="106"/>
      <c r="FP451" s="106"/>
      <c r="FQ451" s="106"/>
      <c r="FR451" s="106"/>
      <c r="FS451" s="106"/>
      <c r="FT451" s="106"/>
      <c r="FU451" s="106"/>
      <c r="FV451" s="106"/>
      <c r="FW451" s="106"/>
      <c r="FX451" s="106"/>
      <c r="FY451" s="106"/>
      <c r="FZ451" s="106"/>
      <c r="GA451" s="106"/>
      <c r="GB451" s="106"/>
      <c r="GC451" s="106"/>
      <c r="GD451" s="106"/>
      <c r="GE451" s="106"/>
      <c r="GF451" s="106"/>
      <c r="GG451" s="106"/>
      <c r="GH451" s="106"/>
      <c r="GI451" s="106"/>
      <c r="GJ451" s="106"/>
      <c r="GK451" s="106"/>
      <c r="GL451" s="106"/>
      <c r="GM451" s="106"/>
      <c r="GN451" s="106"/>
      <c r="GO451" s="106"/>
      <c r="GP451" s="106"/>
      <c r="GQ451" s="106"/>
      <c r="GR451" s="106"/>
      <c r="GS451" s="106"/>
      <c r="GT451" s="106"/>
      <c r="GU451" s="106"/>
      <c r="GV451" s="106"/>
      <c r="GW451" s="106"/>
      <c r="GX451" s="106"/>
      <c r="GY451" s="106"/>
      <c r="GZ451" s="106"/>
      <c r="HA451" s="106"/>
      <c r="HB451" s="106"/>
      <c r="HC451" s="106"/>
      <c r="HD451" s="106"/>
      <c r="HE451" s="106"/>
      <c r="HF451" s="106"/>
      <c r="HG451" s="106"/>
      <c r="HH451" s="106"/>
      <c r="HI451" s="106"/>
      <c r="HJ451" s="106"/>
      <c r="HK451" s="106"/>
      <c r="HL451" s="106"/>
      <c r="HM451" s="106"/>
      <c r="HN451" s="106"/>
    </row>
    <row r="452" spans="1:239" ht="18">
      <c r="A452" s="97" t="s">
        <v>1755</v>
      </c>
      <c r="B452" s="117" t="s">
        <v>1756</v>
      </c>
      <c r="C452" s="139"/>
      <c r="D452" s="60">
        <v>1728.17</v>
      </c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106"/>
      <c r="AJ452" s="106"/>
      <c r="AK452" s="106"/>
      <c r="AL452" s="106"/>
      <c r="AM452" s="106"/>
      <c r="AN452" s="106"/>
      <c r="AO452" s="106"/>
      <c r="AP452" s="106"/>
      <c r="AQ452" s="106"/>
      <c r="AR452" s="106"/>
      <c r="AS452" s="106"/>
      <c r="AT452" s="106"/>
      <c r="AU452" s="106"/>
      <c r="AV452" s="106"/>
      <c r="AW452" s="106"/>
      <c r="AX452" s="106"/>
      <c r="AY452" s="106"/>
      <c r="AZ452" s="106"/>
      <c r="BA452" s="106"/>
      <c r="BB452" s="106"/>
      <c r="BC452" s="106"/>
      <c r="BD452" s="106"/>
      <c r="BE452" s="106"/>
      <c r="BF452" s="106"/>
      <c r="BG452" s="106"/>
      <c r="BH452" s="106"/>
      <c r="BI452" s="106"/>
      <c r="BJ452" s="106"/>
      <c r="BK452" s="106"/>
      <c r="BL452" s="106"/>
      <c r="BM452" s="106"/>
      <c r="BN452" s="106"/>
      <c r="BO452" s="106"/>
      <c r="BP452" s="106"/>
      <c r="BQ452" s="106"/>
      <c r="BR452" s="106"/>
      <c r="BS452" s="106"/>
      <c r="BT452" s="106"/>
      <c r="BU452" s="106"/>
      <c r="BV452" s="106"/>
      <c r="BW452" s="106"/>
      <c r="BX452" s="106"/>
      <c r="BY452" s="106"/>
      <c r="BZ452" s="106"/>
      <c r="CA452" s="106"/>
      <c r="CB452" s="106"/>
      <c r="CC452" s="106"/>
      <c r="CD452" s="106"/>
      <c r="CE452" s="106"/>
      <c r="CF452" s="106"/>
      <c r="CG452" s="106"/>
      <c r="CH452" s="106"/>
      <c r="CI452" s="106"/>
      <c r="CJ452" s="106"/>
      <c r="CK452" s="106"/>
      <c r="CL452" s="106"/>
      <c r="CM452" s="106"/>
      <c r="CN452" s="106"/>
      <c r="CO452" s="106"/>
      <c r="CP452" s="106"/>
      <c r="CQ452" s="106"/>
      <c r="CR452" s="106"/>
      <c r="CS452" s="106"/>
      <c r="CT452" s="106"/>
      <c r="CU452" s="106"/>
      <c r="CV452" s="106"/>
      <c r="CW452" s="106"/>
      <c r="CX452" s="106"/>
      <c r="CY452" s="106"/>
      <c r="CZ452" s="106"/>
      <c r="DA452" s="106"/>
      <c r="DB452" s="106"/>
      <c r="DC452" s="106"/>
      <c r="DD452" s="106"/>
      <c r="DE452" s="106"/>
      <c r="DF452" s="106"/>
      <c r="DG452" s="106"/>
      <c r="DH452" s="106"/>
      <c r="DI452" s="106"/>
      <c r="DJ452" s="106"/>
      <c r="DK452" s="106"/>
      <c r="DL452" s="106"/>
      <c r="DM452" s="106"/>
      <c r="DN452" s="106"/>
      <c r="DO452" s="106"/>
      <c r="DP452" s="106"/>
      <c r="DQ452" s="106"/>
      <c r="DR452" s="106"/>
      <c r="DS452" s="106"/>
      <c r="DT452" s="106"/>
      <c r="DU452" s="106"/>
      <c r="DV452" s="106"/>
      <c r="DW452" s="106"/>
      <c r="DX452" s="106"/>
      <c r="DY452" s="106"/>
      <c r="DZ452" s="106"/>
      <c r="EA452" s="106"/>
      <c r="EB452" s="106"/>
      <c r="EC452" s="106"/>
      <c r="ED452" s="106"/>
      <c r="EE452" s="106"/>
      <c r="EF452" s="106"/>
      <c r="EG452" s="106"/>
      <c r="EH452" s="106"/>
      <c r="EI452" s="106"/>
      <c r="EJ452" s="106"/>
      <c r="EK452" s="106"/>
      <c r="EL452" s="106"/>
      <c r="EM452" s="106"/>
      <c r="EN452" s="106"/>
      <c r="EO452" s="106"/>
      <c r="EP452" s="106"/>
      <c r="EQ452" s="106"/>
      <c r="ER452" s="106"/>
      <c r="ES452" s="106"/>
      <c r="ET452" s="106"/>
      <c r="EU452" s="106"/>
      <c r="EV452" s="106"/>
      <c r="EW452" s="106"/>
      <c r="EX452" s="106"/>
      <c r="EY452" s="106"/>
      <c r="EZ452" s="106"/>
      <c r="FA452" s="106"/>
      <c r="FB452" s="106"/>
      <c r="FC452" s="106"/>
      <c r="FD452" s="106"/>
      <c r="FE452" s="106"/>
      <c r="FF452" s="106"/>
      <c r="FG452" s="106"/>
      <c r="FH452" s="106"/>
      <c r="FI452" s="106"/>
      <c r="FJ452" s="106"/>
      <c r="FK452" s="106"/>
      <c r="FL452" s="106"/>
      <c r="FM452" s="106"/>
      <c r="FN452" s="106"/>
      <c r="FO452" s="106"/>
      <c r="FP452" s="106"/>
      <c r="FQ452" s="106"/>
      <c r="FR452" s="106"/>
      <c r="FS452" s="106"/>
      <c r="FT452" s="106"/>
      <c r="FU452" s="106"/>
      <c r="FV452" s="106"/>
      <c r="FW452" s="106"/>
      <c r="FX452" s="106"/>
      <c r="FY452" s="106"/>
      <c r="FZ452" s="106"/>
      <c r="GA452" s="106"/>
      <c r="GB452" s="106"/>
      <c r="GC452" s="106"/>
      <c r="GD452" s="106"/>
      <c r="GE452" s="106"/>
      <c r="GF452" s="106"/>
      <c r="GG452" s="106"/>
      <c r="GH452" s="106"/>
      <c r="GI452" s="106"/>
      <c r="GJ452" s="106"/>
      <c r="GK452" s="106"/>
      <c r="GL452" s="106"/>
      <c r="GM452" s="106"/>
      <c r="GN452" s="106"/>
      <c r="GO452" s="106"/>
      <c r="GP452" s="106"/>
      <c r="GQ452" s="106"/>
      <c r="GR452" s="106"/>
      <c r="GS452" s="106"/>
      <c r="GT452" s="106"/>
      <c r="GU452" s="106"/>
      <c r="GV452" s="106"/>
      <c r="GW452" s="106"/>
      <c r="GX452" s="106"/>
      <c r="GY452" s="106"/>
      <c r="GZ452" s="106"/>
      <c r="HA452" s="106"/>
      <c r="HB452" s="106"/>
      <c r="HC452" s="106"/>
      <c r="HD452" s="106"/>
      <c r="HE452" s="106"/>
      <c r="HF452" s="106"/>
      <c r="HG452" s="106"/>
      <c r="HH452" s="106"/>
      <c r="HI452" s="106"/>
      <c r="HJ452" s="106"/>
      <c r="HK452" s="106"/>
      <c r="HL452" s="106"/>
      <c r="HM452" s="106"/>
      <c r="HN452" s="106"/>
    </row>
    <row r="453" spans="1:239" hidden="1">
      <c r="A453" s="97" t="s">
        <v>1757</v>
      </c>
      <c r="B453" s="117" t="s">
        <v>1758</v>
      </c>
      <c r="C453" s="139" t="s">
        <v>29</v>
      </c>
      <c r="D453" s="60">
        <v>1036.8900000000001</v>
      </c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106"/>
      <c r="AJ453" s="106"/>
      <c r="AK453" s="106"/>
      <c r="AL453" s="106"/>
      <c r="AM453" s="106"/>
      <c r="AN453" s="106"/>
      <c r="AO453" s="106"/>
      <c r="AP453" s="106"/>
      <c r="AQ453" s="106"/>
      <c r="AR453" s="106"/>
      <c r="AS453" s="106"/>
      <c r="AT453" s="106"/>
      <c r="AU453" s="106"/>
      <c r="AV453" s="106"/>
      <c r="AW453" s="106"/>
      <c r="AX453" s="106"/>
      <c r="AY453" s="106"/>
      <c r="AZ453" s="106"/>
      <c r="BA453" s="106"/>
      <c r="BB453" s="106"/>
      <c r="BC453" s="106"/>
      <c r="BD453" s="106"/>
      <c r="BE453" s="106"/>
      <c r="BF453" s="106"/>
      <c r="BG453" s="106"/>
      <c r="BH453" s="106"/>
      <c r="BI453" s="106"/>
      <c r="BJ453" s="106"/>
      <c r="BK453" s="106"/>
      <c r="BL453" s="106"/>
      <c r="BM453" s="106"/>
      <c r="BN453" s="106"/>
      <c r="BO453" s="106"/>
      <c r="BP453" s="106"/>
      <c r="BQ453" s="106"/>
      <c r="BR453" s="106"/>
      <c r="BS453" s="106"/>
      <c r="BT453" s="106"/>
      <c r="BU453" s="106"/>
      <c r="BV453" s="106"/>
      <c r="BW453" s="106"/>
      <c r="BX453" s="106"/>
      <c r="BY453" s="106"/>
      <c r="BZ453" s="106"/>
      <c r="CA453" s="106"/>
      <c r="CB453" s="106"/>
      <c r="CC453" s="106"/>
      <c r="CD453" s="106"/>
      <c r="CE453" s="106"/>
      <c r="CF453" s="106"/>
      <c r="CG453" s="106"/>
      <c r="CH453" s="106"/>
      <c r="CI453" s="106"/>
      <c r="CJ453" s="106"/>
      <c r="CK453" s="106"/>
      <c r="CL453" s="106"/>
      <c r="CM453" s="106"/>
      <c r="CN453" s="106"/>
      <c r="CO453" s="106"/>
      <c r="CP453" s="106"/>
      <c r="CQ453" s="106"/>
      <c r="CR453" s="106"/>
      <c r="CS453" s="106"/>
      <c r="CT453" s="106"/>
      <c r="CU453" s="106"/>
      <c r="CV453" s="106"/>
      <c r="CW453" s="106"/>
      <c r="CX453" s="106"/>
      <c r="CY453" s="106"/>
      <c r="CZ453" s="106"/>
      <c r="DA453" s="106"/>
      <c r="DB453" s="106"/>
      <c r="DC453" s="106"/>
      <c r="DD453" s="106"/>
      <c r="DE453" s="106"/>
      <c r="DF453" s="106"/>
      <c r="DG453" s="106"/>
      <c r="DH453" s="106"/>
      <c r="DI453" s="106"/>
      <c r="DJ453" s="106"/>
      <c r="DK453" s="106"/>
      <c r="DL453" s="106"/>
      <c r="DM453" s="106"/>
      <c r="DN453" s="106"/>
      <c r="DO453" s="106"/>
      <c r="DP453" s="106"/>
      <c r="DQ453" s="106"/>
      <c r="DR453" s="106"/>
      <c r="DS453" s="106"/>
      <c r="DT453" s="106"/>
      <c r="DU453" s="106"/>
      <c r="DV453" s="106"/>
      <c r="DW453" s="106"/>
      <c r="DX453" s="106"/>
      <c r="DY453" s="106"/>
      <c r="DZ453" s="106"/>
      <c r="EA453" s="106"/>
      <c r="EB453" s="106"/>
      <c r="EC453" s="106"/>
      <c r="ED453" s="106"/>
      <c r="EE453" s="106"/>
      <c r="EF453" s="106"/>
      <c r="EG453" s="106"/>
      <c r="EH453" s="106"/>
      <c r="EI453" s="106"/>
      <c r="EJ453" s="106"/>
      <c r="EK453" s="106"/>
      <c r="EL453" s="106"/>
      <c r="EM453" s="106"/>
      <c r="EN453" s="106"/>
      <c r="EO453" s="106"/>
      <c r="EP453" s="106"/>
      <c r="EQ453" s="106"/>
      <c r="ER453" s="106"/>
      <c r="ES453" s="106"/>
      <c r="ET453" s="106"/>
      <c r="EU453" s="106"/>
      <c r="EV453" s="106"/>
      <c r="EW453" s="106"/>
      <c r="EX453" s="106"/>
      <c r="EY453" s="106"/>
      <c r="EZ453" s="106"/>
      <c r="FA453" s="106"/>
      <c r="FB453" s="106"/>
      <c r="FC453" s="106"/>
      <c r="FD453" s="106"/>
      <c r="FE453" s="106"/>
      <c r="FF453" s="106"/>
      <c r="FG453" s="106"/>
      <c r="FH453" s="106"/>
      <c r="FI453" s="106"/>
      <c r="FJ453" s="106"/>
      <c r="FK453" s="106"/>
      <c r="FL453" s="106"/>
      <c r="FM453" s="106"/>
      <c r="FN453" s="106"/>
      <c r="FO453" s="106"/>
      <c r="FP453" s="106"/>
      <c r="FQ453" s="106"/>
      <c r="FR453" s="106"/>
      <c r="FS453" s="106"/>
      <c r="FT453" s="106"/>
      <c r="FU453" s="106"/>
      <c r="FV453" s="106"/>
      <c r="FW453" s="106"/>
      <c r="FX453" s="106"/>
      <c r="FY453" s="106"/>
      <c r="FZ453" s="106"/>
      <c r="GA453" s="106"/>
      <c r="GB453" s="106"/>
      <c r="GC453" s="106"/>
      <c r="GD453" s="106"/>
      <c r="GE453" s="106"/>
      <c r="GF453" s="106"/>
      <c r="GG453" s="106"/>
      <c r="GH453" s="106"/>
      <c r="GI453" s="106"/>
      <c r="GJ453" s="106"/>
      <c r="GK453" s="106"/>
      <c r="GL453" s="106"/>
      <c r="GM453" s="106"/>
      <c r="GN453" s="106"/>
      <c r="GO453" s="106"/>
      <c r="GP453" s="106"/>
      <c r="GQ453" s="106"/>
      <c r="GR453" s="106"/>
      <c r="GS453" s="106"/>
      <c r="GT453" s="106"/>
      <c r="GU453" s="106"/>
      <c r="GV453" s="106"/>
      <c r="GW453" s="106"/>
      <c r="GX453" s="106"/>
      <c r="GY453" s="106"/>
      <c r="GZ453" s="106"/>
      <c r="HA453" s="106"/>
      <c r="HB453" s="106"/>
      <c r="HC453" s="106"/>
      <c r="HD453" s="106"/>
      <c r="HE453" s="106"/>
      <c r="HF453" s="106"/>
      <c r="HG453" s="106"/>
      <c r="HH453" s="106"/>
      <c r="HI453" s="106"/>
      <c r="HJ453" s="106"/>
      <c r="HK453" s="106"/>
      <c r="HL453" s="106"/>
      <c r="HM453" s="106"/>
      <c r="HN453" s="106"/>
    </row>
    <row r="454" spans="1:239" hidden="1">
      <c r="A454" s="97" t="s">
        <v>1759</v>
      </c>
      <c r="B454" s="117" t="s">
        <v>1760</v>
      </c>
      <c r="C454" s="139" t="s">
        <v>32</v>
      </c>
      <c r="D454" s="60">
        <v>432.05</v>
      </c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106"/>
      <c r="AJ454" s="106"/>
      <c r="AK454" s="106"/>
      <c r="AL454" s="106"/>
      <c r="AM454" s="106"/>
      <c r="AN454" s="106"/>
      <c r="AO454" s="106"/>
      <c r="AP454" s="106"/>
      <c r="AQ454" s="106"/>
      <c r="AR454" s="106"/>
      <c r="AS454" s="106"/>
      <c r="AT454" s="106"/>
      <c r="AU454" s="106"/>
      <c r="AV454" s="106"/>
      <c r="AW454" s="106"/>
      <c r="AX454" s="106"/>
      <c r="AY454" s="106"/>
      <c r="AZ454" s="106"/>
      <c r="BA454" s="106"/>
      <c r="BB454" s="106"/>
      <c r="BC454" s="106"/>
      <c r="BD454" s="106"/>
      <c r="BE454" s="106"/>
      <c r="BF454" s="106"/>
      <c r="BG454" s="106"/>
      <c r="BH454" s="106"/>
      <c r="BI454" s="106"/>
      <c r="BJ454" s="106"/>
      <c r="BK454" s="106"/>
      <c r="BL454" s="106"/>
      <c r="BM454" s="106"/>
      <c r="BN454" s="106"/>
      <c r="BO454" s="106"/>
      <c r="BP454" s="106"/>
      <c r="BQ454" s="106"/>
      <c r="BR454" s="106"/>
      <c r="BS454" s="106"/>
      <c r="BT454" s="106"/>
      <c r="BU454" s="106"/>
      <c r="BV454" s="106"/>
      <c r="BW454" s="106"/>
      <c r="BX454" s="106"/>
      <c r="BY454" s="106"/>
      <c r="BZ454" s="106"/>
      <c r="CA454" s="106"/>
      <c r="CB454" s="106"/>
      <c r="CC454" s="106"/>
      <c r="CD454" s="106"/>
      <c r="CE454" s="106"/>
      <c r="CF454" s="106"/>
      <c r="CG454" s="106"/>
      <c r="CH454" s="106"/>
      <c r="CI454" s="106"/>
      <c r="CJ454" s="106"/>
      <c r="CK454" s="106"/>
      <c r="CL454" s="106"/>
      <c r="CM454" s="106"/>
      <c r="CN454" s="106"/>
      <c r="CO454" s="106"/>
      <c r="CP454" s="106"/>
      <c r="CQ454" s="106"/>
      <c r="CR454" s="106"/>
      <c r="CS454" s="106"/>
      <c r="CT454" s="106"/>
      <c r="CU454" s="106"/>
      <c r="CV454" s="106"/>
      <c r="CW454" s="106"/>
      <c r="CX454" s="106"/>
      <c r="CY454" s="106"/>
      <c r="CZ454" s="106"/>
      <c r="DA454" s="106"/>
      <c r="DB454" s="106"/>
      <c r="DC454" s="106"/>
      <c r="DD454" s="106"/>
      <c r="DE454" s="106"/>
      <c r="DF454" s="106"/>
      <c r="DG454" s="106"/>
      <c r="DH454" s="106"/>
      <c r="DI454" s="106"/>
      <c r="DJ454" s="106"/>
      <c r="DK454" s="106"/>
      <c r="DL454" s="106"/>
      <c r="DM454" s="106"/>
      <c r="DN454" s="106"/>
      <c r="DO454" s="106"/>
      <c r="DP454" s="106"/>
      <c r="DQ454" s="106"/>
      <c r="DR454" s="106"/>
      <c r="DS454" s="106"/>
      <c r="DT454" s="106"/>
      <c r="DU454" s="106"/>
      <c r="DV454" s="106"/>
      <c r="DW454" s="106"/>
      <c r="DX454" s="106"/>
      <c r="DY454" s="106"/>
      <c r="DZ454" s="106"/>
      <c r="EA454" s="106"/>
      <c r="EB454" s="106"/>
      <c r="EC454" s="106"/>
      <c r="ED454" s="106"/>
      <c r="EE454" s="106"/>
      <c r="EF454" s="106"/>
      <c r="EG454" s="106"/>
      <c r="EH454" s="106"/>
      <c r="EI454" s="106"/>
      <c r="EJ454" s="106"/>
      <c r="EK454" s="106"/>
      <c r="EL454" s="106"/>
      <c r="EM454" s="106"/>
      <c r="EN454" s="106"/>
      <c r="EO454" s="106"/>
      <c r="EP454" s="106"/>
      <c r="EQ454" s="106"/>
      <c r="ER454" s="106"/>
      <c r="ES454" s="106"/>
      <c r="ET454" s="106"/>
      <c r="EU454" s="106"/>
      <c r="EV454" s="106"/>
      <c r="EW454" s="106"/>
      <c r="EX454" s="106"/>
      <c r="EY454" s="106"/>
      <c r="EZ454" s="106"/>
      <c r="FA454" s="106"/>
      <c r="FB454" s="106"/>
      <c r="FC454" s="106"/>
      <c r="FD454" s="106"/>
      <c r="FE454" s="106"/>
      <c r="FF454" s="106"/>
      <c r="FG454" s="106"/>
      <c r="FH454" s="106"/>
      <c r="FI454" s="106"/>
      <c r="FJ454" s="106"/>
      <c r="FK454" s="106"/>
      <c r="FL454" s="106"/>
      <c r="FM454" s="106"/>
      <c r="FN454" s="106"/>
      <c r="FO454" s="106"/>
      <c r="FP454" s="106"/>
      <c r="FQ454" s="106"/>
      <c r="FR454" s="106"/>
      <c r="FS454" s="106"/>
      <c r="FT454" s="106"/>
      <c r="FU454" s="106"/>
      <c r="FV454" s="106"/>
      <c r="FW454" s="106"/>
      <c r="FX454" s="106"/>
      <c r="FY454" s="106"/>
      <c r="FZ454" s="106"/>
      <c r="GA454" s="106"/>
      <c r="GB454" s="106"/>
      <c r="GC454" s="106"/>
      <c r="GD454" s="106"/>
      <c r="GE454" s="106"/>
      <c r="GF454" s="106"/>
      <c r="GG454" s="106"/>
      <c r="GH454" s="106"/>
      <c r="GI454" s="106"/>
      <c r="GJ454" s="106"/>
      <c r="GK454" s="106"/>
      <c r="GL454" s="106"/>
      <c r="GM454" s="106"/>
      <c r="GN454" s="106"/>
      <c r="GO454" s="106"/>
      <c r="GP454" s="106"/>
      <c r="GQ454" s="106"/>
      <c r="GR454" s="106"/>
      <c r="GS454" s="106"/>
      <c r="GT454" s="106"/>
      <c r="GU454" s="106"/>
      <c r="GV454" s="106"/>
      <c r="GW454" s="106"/>
      <c r="GX454" s="106"/>
      <c r="GY454" s="106"/>
      <c r="GZ454" s="106"/>
      <c r="HA454" s="106"/>
      <c r="HB454" s="106"/>
      <c r="HC454" s="106"/>
      <c r="HD454" s="106"/>
      <c r="HE454" s="106"/>
      <c r="HF454" s="106"/>
      <c r="HG454" s="106"/>
      <c r="HH454" s="106"/>
      <c r="HI454" s="106"/>
      <c r="HJ454" s="106"/>
      <c r="HK454" s="106"/>
      <c r="HL454" s="106"/>
      <c r="HM454" s="106"/>
      <c r="HN454" s="106"/>
    </row>
    <row r="455" spans="1:239" hidden="1">
      <c r="A455" s="97" t="s">
        <v>1761</v>
      </c>
      <c r="B455" s="117" t="s">
        <v>1762</v>
      </c>
      <c r="C455" s="139" t="s">
        <v>35</v>
      </c>
      <c r="D455" s="60">
        <v>259.23</v>
      </c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  <c r="AA455" s="106"/>
      <c r="AB455" s="106"/>
      <c r="AC455" s="106"/>
      <c r="AD455" s="106"/>
      <c r="AE455" s="106"/>
      <c r="AF455" s="106"/>
      <c r="AG455" s="106"/>
      <c r="AH455" s="106"/>
      <c r="AI455" s="106"/>
      <c r="AJ455" s="106"/>
      <c r="AK455" s="106"/>
      <c r="AL455" s="106"/>
      <c r="AM455" s="106"/>
      <c r="AN455" s="106"/>
      <c r="AO455" s="106"/>
      <c r="AP455" s="106"/>
      <c r="AQ455" s="106"/>
      <c r="AR455" s="106"/>
      <c r="AS455" s="106"/>
      <c r="AT455" s="106"/>
      <c r="AU455" s="106"/>
      <c r="AV455" s="106"/>
      <c r="AW455" s="106"/>
      <c r="AX455" s="106"/>
      <c r="AY455" s="106"/>
      <c r="AZ455" s="106"/>
      <c r="BA455" s="106"/>
      <c r="BB455" s="106"/>
      <c r="BC455" s="106"/>
      <c r="BD455" s="106"/>
      <c r="BE455" s="106"/>
      <c r="BF455" s="106"/>
      <c r="BG455" s="106"/>
      <c r="BH455" s="106"/>
      <c r="BI455" s="106"/>
      <c r="BJ455" s="106"/>
      <c r="BK455" s="106"/>
      <c r="BL455" s="106"/>
      <c r="BM455" s="106"/>
      <c r="BN455" s="106"/>
      <c r="BO455" s="106"/>
      <c r="BP455" s="106"/>
      <c r="BQ455" s="106"/>
      <c r="BR455" s="106"/>
      <c r="BS455" s="106"/>
      <c r="BT455" s="106"/>
      <c r="BU455" s="106"/>
      <c r="BV455" s="106"/>
      <c r="BW455" s="106"/>
      <c r="BX455" s="106"/>
      <c r="BY455" s="106"/>
      <c r="BZ455" s="106"/>
      <c r="CA455" s="106"/>
      <c r="CB455" s="106"/>
      <c r="CC455" s="106"/>
      <c r="CD455" s="106"/>
      <c r="CE455" s="106"/>
      <c r="CF455" s="106"/>
      <c r="CG455" s="106"/>
      <c r="CH455" s="106"/>
      <c r="CI455" s="106"/>
      <c r="CJ455" s="106"/>
      <c r="CK455" s="106"/>
      <c r="CL455" s="106"/>
      <c r="CM455" s="106"/>
      <c r="CN455" s="106"/>
      <c r="CO455" s="106"/>
      <c r="CP455" s="106"/>
      <c r="CQ455" s="106"/>
      <c r="CR455" s="106"/>
      <c r="CS455" s="106"/>
      <c r="CT455" s="106"/>
      <c r="CU455" s="106"/>
      <c r="CV455" s="106"/>
      <c r="CW455" s="106"/>
      <c r="CX455" s="106"/>
      <c r="CY455" s="106"/>
      <c r="CZ455" s="106"/>
      <c r="DA455" s="106"/>
      <c r="DB455" s="106"/>
      <c r="DC455" s="106"/>
      <c r="DD455" s="106"/>
      <c r="DE455" s="106"/>
      <c r="DF455" s="106"/>
      <c r="DG455" s="106"/>
      <c r="DH455" s="106"/>
      <c r="DI455" s="106"/>
      <c r="DJ455" s="106"/>
      <c r="DK455" s="106"/>
      <c r="DL455" s="106"/>
      <c r="DM455" s="106"/>
      <c r="DN455" s="106"/>
      <c r="DO455" s="106"/>
      <c r="DP455" s="106"/>
      <c r="DQ455" s="106"/>
      <c r="DR455" s="106"/>
      <c r="DS455" s="106"/>
      <c r="DT455" s="106"/>
      <c r="DU455" s="106"/>
      <c r="DV455" s="106"/>
      <c r="DW455" s="106"/>
      <c r="DX455" s="106"/>
      <c r="DY455" s="106"/>
      <c r="DZ455" s="106"/>
      <c r="EA455" s="106"/>
      <c r="EB455" s="106"/>
      <c r="EC455" s="106"/>
      <c r="ED455" s="106"/>
      <c r="EE455" s="106"/>
      <c r="EF455" s="106"/>
      <c r="EG455" s="106"/>
      <c r="EH455" s="106"/>
      <c r="EI455" s="106"/>
      <c r="EJ455" s="106"/>
      <c r="EK455" s="106"/>
      <c r="EL455" s="106"/>
      <c r="EM455" s="106"/>
      <c r="EN455" s="106"/>
      <c r="EO455" s="106"/>
      <c r="EP455" s="106"/>
      <c r="EQ455" s="106"/>
      <c r="ER455" s="106"/>
      <c r="ES455" s="106"/>
      <c r="ET455" s="106"/>
      <c r="EU455" s="106"/>
      <c r="EV455" s="106"/>
      <c r="EW455" s="106"/>
      <c r="EX455" s="106"/>
      <c r="EY455" s="106"/>
      <c r="EZ455" s="106"/>
      <c r="FA455" s="106"/>
      <c r="FB455" s="106"/>
      <c r="FC455" s="106"/>
      <c r="FD455" s="106"/>
      <c r="FE455" s="106"/>
      <c r="FF455" s="106"/>
      <c r="FG455" s="106"/>
      <c r="FH455" s="106"/>
      <c r="FI455" s="106"/>
      <c r="FJ455" s="106"/>
      <c r="FK455" s="106"/>
      <c r="FL455" s="106"/>
      <c r="FM455" s="106"/>
      <c r="FN455" s="106"/>
      <c r="FO455" s="106"/>
      <c r="FP455" s="106"/>
      <c r="FQ455" s="106"/>
      <c r="FR455" s="106"/>
      <c r="FS455" s="106"/>
      <c r="FT455" s="106"/>
      <c r="FU455" s="106"/>
      <c r="FV455" s="106"/>
      <c r="FW455" s="106"/>
      <c r="FX455" s="106"/>
      <c r="FY455" s="106"/>
      <c r="FZ455" s="106"/>
      <c r="GA455" s="106"/>
      <c r="GB455" s="106"/>
      <c r="GC455" s="106"/>
      <c r="GD455" s="106"/>
      <c r="GE455" s="106"/>
      <c r="GF455" s="106"/>
      <c r="GG455" s="106"/>
      <c r="GH455" s="106"/>
      <c r="GI455" s="106"/>
      <c r="GJ455" s="106"/>
      <c r="GK455" s="106"/>
      <c r="GL455" s="106"/>
      <c r="GM455" s="106"/>
      <c r="GN455" s="106"/>
      <c r="GO455" s="106"/>
      <c r="GP455" s="106"/>
      <c r="GQ455" s="106"/>
      <c r="GR455" s="106"/>
      <c r="GS455" s="106"/>
      <c r="GT455" s="106"/>
      <c r="GU455" s="106"/>
      <c r="GV455" s="106"/>
      <c r="GW455" s="106"/>
      <c r="GX455" s="106"/>
      <c r="GY455" s="106"/>
      <c r="GZ455" s="106"/>
      <c r="HA455" s="106"/>
      <c r="HB455" s="106"/>
      <c r="HC455" s="106"/>
      <c r="HD455" s="106"/>
      <c r="HE455" s="106"/>
      <c r="HF455" s="106"/>
      <c r="HG455" s="106"/>
      <c r="HH455" s="106"/>
      <c r="HI455" s="106"/>
      <c r="HJ455" s="106"/>
      <c r="HK455" s="106"/>
      <c r="HL455" s="106"/>
      <c r="HM455" s="106"/>
      <c r="HN455" s="106"/>
    </row>
    <row r="456" spans="1:239" ht="22.5">
      <c r="A456" s="99" t="s">
        <v>1099</v>
      </c>
      <c r="B456" s="116" t="s">
        <v>1100</v>
      </c>
      <c r="C456" s="136"/>
      <c r="D456" s="58">
        <v>1290434.08</v>
      </c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106"/>
      <c r="AJ456" s="106"/>
      <c r="AK456" s="106"/>
      <c r="AL456" s="106"/>
      <c r="AM456" s="106"/>
      <c r="AN456" s="106"/>
      <c r="AO456" s="106"/>
      <c r="AP456" s="106"/>
      <c r="AQ456" s="106"/>
      <c r="AR456" s="106"/>
      <c r="AS456" s="106"/>
      <c r="AT456" s="106"/>
      <c r="AU456" s="106"/>
      <c r="AV456" s="106"/>
      <c r="AW456" s="106"/>
      <c r="AX456" s="106"/>
      <c r="AY456" s="106"/>
      <c r="AZ456" s="106"/>
      <c r="BA456" s="106"/>
      <c r="BB456" s="106"/>
      <c r="BC456" s="106"/>
      <c r="BD456" s="106"/>
      <c r="BE456" s="106"/>
      <c r="BF456" s="106"/>
      <c r="BG456" s="106"/>
      <c r="BH456" s="106"/>
      <c r="BI456" s="106"/>
      <c r="BJ456" s="106"/>
      <c r="BK456" s="106"/>
      <c r="BL456" s="106"/>
      <c r="BM456" s="106"/>
      <c r="BN456" s="106"/>
      <c r="BO456" s="106"/>
      <c r="BP456" s="106"/>
      <c r="BQ456" s="106"/>
      <c r="BR456" s="106"/>
      <c r="BS456" s="106"/>
      <c r="BT456" s="106"/>
      <c r="BU456" s="106"/>
      <c r="BV456" s="106"/>
      <c r="BW456" s="106"/>
      <c r="BX456" s="106"/>
      <c r="BY456" s="106"/>
      <c r="BZ456" s="106"/>
      <c r="CA456" s="106"/>
      <c r="CB456" s="106"/>
      <c r="CC456" s="106"/>
      <c r="CD456" s="106"/>
      <c r="CE456" s="106"/>
      <c r="CF456" s="106"/>
      <c r="CG456" s="106"/>
      <c r="CH456" s="106"/>
      <c r="CI456" s="106"/>
      <c r="CJ456" s="106"/>
      <c r="CK456" s="106"/>
      <c r="CL456" s="106"/>
      <c r="CM456" s="106"/>
      <c r="CN456" s="106"/>
      <c r="CO456" s="106"/>
      <c r="CP456" s="106"/>
      <c r="CQ456" s="106"/>
      <c r="CR456" s="106"/>
      <c r="CS456" s="106"/>
      <c r="CT456" s="106"/>
      <c r="CU456" s="106"/>
      <c r="CV456" s="106"/>
      <c r="CW456" s="106"/>
      <c r="CX456" s="106"/>
      <c r="CY456" s="106"/>
      <c r="CZ456" s="106"/>
      <c r="DA456" s="106"/>
      <c r="DB456" s="106"/>
      <c r="DC456" s="106"/>
      <c r="DD456" s="106"/>
      <c r="DE456" s="106"/>
      <c r="DF456" s="106"/>
      <c r="DG456" s="106"/>
      <c r="DH456" s="106"/>
      <c r="DI456" s="106"/>
      <c r="DJ456" s="106"/>
      <c r="DK456" s="106"/>
      <c r="DL456" s="106"/>
      <c r="DM456" s="106"/>
      <c r="DN456" s="106"/>
      <c r="DO456" s="106"/>
      <c r="DP456" s="106"/>
      <c r="DQ456" s="106"/>
      <c r="DR456" s="106"/>
      <c r="DS456" s="106"/>
      <c r="DT456" s="106"/>
      <c r="DU456" s="106"/>
      <c r="DV456" s="106"/>
      <c r="DW456" s="106"/>
      <c r="DX456" s="106"/>
      <c r="DY456" s="106"/>
      <c r="DZ456" s="106"/>
      <c r="EA456" s="106"/>
      <c r="EB456" s="106"/>
      <c r="EC456" s="106"/>
      <c r="ED456" s="106"/>
      <c r="EE456" s="106"/>
      <c r="EF456" s="106"/>
      <c r="EG456" s="106"/>
      <c r="EH456" s="106"/>
      <c r="EI456" s="106"/>
      <c r="EJ456" s="106"/>
      <c r="EK456" s="106"/>
      <c r="EL456" s="106"/>
      <c r="EM456" s="106"/>
      <c r="EN456" s="106"/>
      <c r="EO456" s="106"/>
      <c r="EP456" s="106"/>
      <c r="EQ456" s="106"/>
      <c r="ER456" s="106"/>
      <c r="ES456" s="106"/>
      <c r="ET456" s="106"/>
      <c r="EU456" s="106"/>
      <c r="EV456" s="106"/>
      <c r="EW456" s="106"/>
      <c r="EX456" s="106"/>
      <c r="EY456" s="106"/>
      <c r="EZ456" s="106"/>
      <c r="FA456" s="106"/>
      <c r="FB456" s="106"/>
      <c r="FC456" s="106"/>
      <c r="FD456" s="106"/>
      <c r="FE456" s="106"/>
      <c r="FF456" s="106"/>
      <c r="FG456" s="106"/>
      <c r="FH456" s="106"/>
      <c r="FI456" s="106"/>
      <c r="FJ456" s="106"/>
      <c r="FK456" s="106"/>
      <c r="FL456" s="106"/>
      <c r="FM456" s="106"/>
      <c r="FN456" s="106"/>
      <c r="FO456" s="106"/>
      <c r="FP456" s="106"/>
      <c r="FQ456" s="106"/>
      <c r="FR456" s="106"/>
      <c r="FS456" s="106"/>
      <c r="FT456" s="106"/>
      <c r="FU456" s="106"/>
      <c r="FV456" s="106"/>
      <c r="FW456" s="106"/>
      <c r="FX456" s="106"/>
      <c r="FY456" s="106"/>
      <c r="FZ456" s="106"/>
      <c r="GA456" s="106"/>
      <c r="GB456" s="106"/>
      <c r="GC456" s="106"/>
      <c r="GD456" s="106"/>
      <c r="GE456" s="106"/>
      <c r="GF456" s="106"/>
      <c r="GG456" s="106"/>
      <c r="GH456" s="106"/>
      <c r="GI456" s="106"/>
      <c r="GJ456" s="106"/>
      <c r="GK456" s="106"/>
      <c r="GL456" s="106"/>
      <c r="GM456" s="106"/>
      <c r="GN456" s="106"/>
      <c r="GO456" s="106"/>
      <c r="GP456" s="106"/>
      <c r="GQ456" s="106"/>
      <c r="GR456" s="106"/>
      <c r="GS456" s="106"/>
      <c r="GT456" s="106"/>
      <c r="GU456" s="106"/>
      <c r="GV456" s="106"/>
      <c r="GW456" s="106"/>
      <c r="GX456" s="106"/>
      <c r="GY456" s="106"/>
      <c r="GZ456" s="106"/>
      <c r="HA456" s="106"/>
      <c r="HB456" s="106"/>
      <c r="HC456" s="106"/>
      <c r="HD456" s="106"/>
      <c r="HE456" s="106"/>
      <c r="HF456" s="106"/>
      <c r="HG456" s="106"/>
      <c r="HH456" s="106"/>
      <c r="HI456" s="106"/>
      <c r="HJ456" s="106"/>
      <c r="HK456" s="106"/>
      <c r="HL456" s="106"/>
      <c r="HM456" s="106"/>
      <c r="HN456" s="106"/>
    </row>
    <row r="457" spans="1:239" hidden="1">
      <c r="A457" s="97" t="s">
        <v>1101</v>
      </c>
      <c r="B457" s="117" t="s">
        <v>1102</v>
      </c>
      <c r="C457" s="139" t="s">
        <v>29</v>
      </c>
      <c r="D457" s="60">
        <v>774256.17</v>
      </c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106"/>
      <c r="AJ457" s="106"/>
      <c r="AK457" s="106"/>
      <c r="AL457" s="106"/>
      <c r="AM457" s="106"/>
      <c r="AN457" s="106"/>
      <c r="AO457" s="106"/>
      <c r="AP457" s="106"/>
      <c r="AQ457" s="106"/>
      <c r="AR457" s="106"/>
      <c r="AS457" s="106"/>
      <c r="AT457" s="106"/>
      <c r="AU457" s="106"/>
      <c r="AV457" s="106"/>
      <c r="AW457" s="106"/>
      <c r="AX457" s="106"/>
      <c r="AY457" s="106"/>
      <c r="AZ457" s="106"/>
      <c r="BA457" s="106"/>
      <c r="BB457" s="106"/>
      <c r="BC457" s="106"/>
      <c r="BD457" s="106"/>
      <c r="BE457" s="106"/>
      <c r="BF457" s="106"/>
      <c r="BG457" s="106"/>
      <c r="BH457" s="106"/>
      <c r="BI457" s="106"/>
      <c r="BJ457" s="106"/>
      <c r="BK457" s="106"/>
      <c r="BL457" s="106"/>
      <c r="BM457" s="106"/>
      <c r="BN457" s="106"/>
      <c r="BO457" s="106"/>
      <c r="BP457" s="106"/>
      <c r="BQ457" s="106"/>
      <c r="BR457" s="106"/>
      <c r="BS457" s="106"/>
      <c r="BT457" s="106"/>
      <c r="BU457" s="106"/>
      <c r="BV457" s="106"/>
      <c r="BW457" s="106"/>
      <c r="BX457" s="106"/>
      <c r="BY457" s="106"/>
      <c r="BZ457" s="106"/>
      <c r="CA457" s="106"/>
      <c r="CB457" s="106"/>
      <c r="CC457" s="106"/>
      <c r="CD457" s="106"/>
      <c r="CE457" s="106"/>
      <c r="CF457" s="106"/>
      <c r="CG457" s="106"/>
      <c r="CH457" s="106"/>
      <c r="CI457" s="106"/>
      <c r="CJ457" s="106"/>
      <c r="CK457" s="106"/>
      <c r="CL457" s="106"/>
      <c r="CM457" s="106"/>
      <c r="CN457" s="106"/>
      <c r="CO457" s="106"/>
      <c r="CP457" s="106"/>
      <c r="CQ457" s="106"/>
      <c r="CR457" s="106"/>
      <c r="CS457" s="106"/>
      <c r="CT457" s="106"/>
      <c r="CU457" s="106"/>
      <c r="CV457" s="106"/>
      <c r="CW457" s="106"/>
      <c r="CX457" s="106"/>
      <c r="CY457" s="106"/>
      <c r="CZ457" s="106"/>
      <c r="DA457" s="106"/>
      <c r="DB457" s="106"/>
      <c r="DC457" s="106"/>
      <c r="DD457" s="106"/>
      <c r="DE457" s="106"/>
      <c r="DF457" s="106"/>
      <c r="DG457" s="106"/>
      <c r="DH457" s="106"/>
      <c r="DI457" s="106"/>
      <c r="DJ457" s="106"/>
      <c r="DK457" s="106"/>
      <c r="DL457" s="106"/>
      <c r="DM457" s="106"/>
      <c r="DN457" s="106"/>
      <c r="DO457" s="106"/>
      <c r="DP457" s="106"/>
      <c r="DQ457" s="106"/>
      <c r="DR457" s="106"/>
      <c r="DS457" s="106"/>
      <c r="DT457" s="106"/>
      <c r="DU457" s="106"/>
      <c r="DV457" s="106"/>
      <c r="DW457" s="106"/>
      <c r="DX457" s="106"/>
      <c r="DY457" s="106"/>
      <c r="DZ457" s="106"/>
      <c r="EA457" s="106"/>
      <c r="EB457" s="106"/>
      <c r="EC457" s="106"/>
      <c r="ED457" s="106"/>
      <c r="EE457" s="106"/>
      <c r="EF457" s="106"/>
      <c r="EG457" s="106"/>
      <c r="EH457" s="106"/>
      <c r="EI457" s="106"/>
      <c r="EJ457" s="106"/>
      <c r="EK457" s="106"/>
      <c r="EL457" s="106"/>
      <c r="EM457" s="106"/>
      <c r="EN457" s="106"/>
      <c r="EO457" s="106"/>
      <c r="EP457" s="106"/>
      <c r="EQ457" s="106"/>
      <c r="ER457" s="106"/>
      <c r="ES457" s="106"/>
      <c r="ET457" s="106"/>
      <c r="EU457" s="106"/>
      <c r="EV457" s="106"/>
      <c r="EW457" s="106"/>
      <c r="EX457" s="106"/>
      <c r="EY457" s="106"/>
      <c r="EZ457" s="106"/>
      <c r="FA457" s="106"/>
      <c r="FB457" s="106"/>
      <c r="FC457" s="106"/>
      <c r="FD457" s="106"/>
      <c r="FE457" s="106"/>
      <c r="FF457" s="106"/>
      <c r="FG457" s="106"/>
      <c r="FH457" s="106"/>
      <c r="FI457" s="106"/>
      <c r="FJ457" s="106"/>
      <c r="FK457" s="106"/>
      <c r="FL457" s="106"/>
      <c r="FM457" s="106"/>
      <c r="FN457" s="106"/>
      <c r="FO457" s="106"/>
      <c r="FP457" s="106"/>
      <c r="FQ457" s="106"/>
      <c r="FR457" s="106"/>
      <c r="FS457" s="106"/>
      <c r="FT457" s="106"/>
      <c r="FU457" s="106"/>
      <c r="FV457" s="106"/>
      <c r="FW457" s="106"/>
      <c r="FX457" s="106"/>
      <c r="FY457" s="106"/>
      <c r="FZ457" s="106"/>
      <c r="GA457" s="106"/>
      <c r="GB457" s="106"/>
      <c r="GC457" s="106"/>
      <c r="GD457" s="106"/>
      <c r="GE457" s="106"/>
      <c r="GF457" s="106"/>
      <c r="GG457" s="106"/>
      <c r="GH457" s="106"/>
      <c r="GI457" s="106"/>
      <c r="GJ457" s="106"/>
      <c r="GK457" s="106"/>
      <c r="GL457" s="106"/>
      <c r="GM457" s="106"/>
      <c r="GN457" s="106"/>
      <c r="GO457" s="106"/>
      <c r="GP457" s="106"/>
      <c r="GQ457" s="106"/>
      <c r="GR457" s="106"/>
      <c r="GS457" s="106"/>
      <c r="GT457" s="106"/>
      <c r="GU457" s="106"/>
      <c r="GV457" s="106"/>
      <c r="GW457" s="106"/>
      <c r="GX457" s="106"/>
      <c r="GY457" s="106"/>
      <c r="GZ457" s="106"/>
      <c r="HA457" s="106"/>
      <c r="HB457" s="106"/>
      <c r="HC457" s="106"/>
      <c r="HD457" s="106"/>
      <c r="HE457" s="106"/>
      <c r="HF457" s="106"/>
      <c r="HG457" s="106"/>
      <c r="HH457" s="106"/>
      <c r="HI457" s="106"/>
      <c r="HJ457" s="106"/>
      <c r="HK457" s="106"/>
      <c r="HL457" s="106"/>
      <c r="HM457" s="106"/>
      <c r="HN457" s="106"/>
    </row>
    <row r="458" spans="1:239" hidden="1">
      <c r="A458" s="97" t="s">
        <v>1103</v>
      </c>
      <c r="B458" s="117" t="s">
        <v>1104</v>
      </c>
      <c r="C458" s="139" t="s">
        <v>32</v>
      </c>
      <c r="D458" s="60">
        <v>322611.92</v>
      </c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  <c r="AL458" s="106"/>
      <c r="AM458" s="106"/>
      <c r="AN458" s="106"/>
      <c r="AO458" s="106"/>
      <c r="AP458" s="106"/>
      <c r="AQ458" s="106"/>
      <c r="AR458" s="106"/>
      <c r="AS458" s="106"/>
      <c r="AT458" s="106"/>
      <c r="AU458" s="106"/>
      <c r="AV458" s="106"/>
      <c r="AW458" s="106"/>
      <c r="AX458" s="106"/>
      <c r="AY458" s="106"/>
      <c r="AZ458" s="106"/>
      <c r="BA458" s="106"/>
      <c r="BB458" s="106"/>
      <c r="BC458" s="106"/>
      <c r="BD458" s="106"/>
      <c r="BE458" s="106"/>
      <c r="BF458" s="106"/>
      <c r="BG458" s="106"/>
      <c r="BH458" s="106"/>
      <c r="BI458" s="106"/>
      <c r="BJ458" s="106"/>
      <c r="BK458" s="106"/>
      <c r="BL458" s="106"/>
      <c r="BM458" s="106"/>
      <c r="BN458" s="106"/>
      <c r="BO458" s="106"/>
      <c r="BP458" s="106"/>
      <c r="BQ458" s="106"/>
      <c r="BR458" s="106"/>
      <c r="BS458" s="106"/>
      <c r="BT458" s="106"/>
      <c r="BU458" s="106"/>
      <c r="BV458" s="106"/>
      <c r="BW458" s="106"/>
      <c r="BX458" s="106"/>
      <c r="BY458" s="106"/>
      <c r="BZ458" s="106"/>
      <c r="CA458" s="106"/>
      <c r="CB458" s="106"/>
      <c r="CC458" s="106"/>
      <c r="CD458" s="106"/>
      <c r="CE458" s="106"/>
      <c r="CF458" s="106"/>
      <c r="CG458" s="106"/>
      <c r="CH458" s="106"/>
      <c r="CI458" s="106"/>
      <c r="CJ458" s="106"/>
      <c r="CK458" s="106"/>
      <c r="CL458" s="106"/>
      <c r="CM458" s="106"/>
      <c r="CN458" s="106"/>
      <c r="CO458" s="106"/>
      <c r="CP458" s="106"/>
      <c r="CQ458" s="106"/>
      <c r="CR458" s="106"/>
      <c r="CS458" s="106"/>
      <c r="CT458" s="106"/>
      <c r="CU458" s="106"/>
      <c r="CV458" s="106"/>
      <c r="CW458" s="106"/>
      <c r="CX458" s="106"/>
      <c r="CY458" s="106"/>
      <c r="CZ458" s="106"/>
      <c r="DA458" s="106"/>
      <c r="DB458" s="106"/>
      <c r="DC458" s="106"/>
      <c r="DD458" s="106"/>
      <c r="DE458" s="106"/>
      <c r="DF458" s="106"/>
      <c r="DG458" s="106"/>
      <c r="DH458" s="106"/>
      <c r="DI458" s="106"/>
      <c r="DJ458" s="106"/>
      <c r="DK458" s="106"/>
      <c r="DL458" s="106"/>
      <c r="DM458" s="106"/>
      <c r="DN458" s="106"/>
      <c r="DO458" s="106"/>
      <c r="DP458" s="106"/>
      <c r="DQ458" s="106"/>
      <c r="DR458" s="106"/>
      <c r="DS458" s="106"/>
      <c r="DT458" s="106"/>
      <c r="DU458" s="106"/>
      <c r="DV458" s="106"/>
      <c r="DW458" s="106"/>
      <c r="DX458" s="106"/>
      <c r="DY458" s="106"/>
      <c r="DZ458" s="106"/>
      <c r="EA458" s="106"/>
      <c r="EB458" s="106"/>
      <c r="EC458" s="106"/>
      <c r="ED458" s="106"/>
      <c r="EE458" s="106"/>
      <c r="EF458" s="106"/>
      <c r="EG458" s="106"/>
      <c r="EH458" s="106"/>
      <c r="EI458" s="106"/>
      <c r="EJ458" s="106"/>
      <c r="EK458" s="106"/>
      <c r="EL458" s="106"/>
      <c r="EM458" s="106"/>
      <c r="EN458" s="106"/>
      <c r="EO458" s="106"/>
      <c r="EP458" s="106"/>
      <c r="EQ458" s="106"/>
      <c r="ER458" s="106"/>
      <c r="ES458" s="106"/>
      <c r="ET458" s="106"/>
      <c r="EU458" s="106"/>
      <c r="EV458" s="106"/>
      <c r="EW458" s="106"/>
      <c r="EX458" s="106"/>
      <c r="EY458" s="106"/>
      <c r="EZ458" s="106"/>
      <c r="FA458" s="106"/>
      <c r="FB458" s="106"/>
      <c r="FC458" s="106"/>
      <c r="FD458" s="106"/>
      <c r="FE458" s="106"/>
      <c r="FF458" s="106"/>
      <c r="FG458" s="106"/>
      <c r="FH458" s="106"/>
      <c r="FI458" s="106"/>
      <c r="FJ458" s="106"/>
      <c r="FK458" s="106"/>
      <c r="FL458" s="106"/>
      <c r="FM458" s="106"/>
      <c r="FN458" s="106"/>
      <c r="FO458" s="106"/>
      <c r="FP458" s="106"/>
      <c r="FQ458" s="106"/>
      <c r="FR458" s="106"/>
      <c r="FS458" s="106"/>
      <c r="FT458" s="106"/>
      <c r="FU458" s="106"/>
      <c r="FV458" s="106"/>
      <c r="FW458" s="106"/>
      <c r="FX458" s="106"/>
      <c r="FY458" s="106"/>
      <c r="FZ458" s="106"/>
      <c r="GA458" s="106"/>
      <c r="GB458" s="106"/>
      <c r="GC458" s="106"/>
      <c r="GD458" s="106"/>
      <c r="GE458" s="106"/>
      <c r="GF458" s="106"/>
      <c r="GG458" s="106"/>
      <c r="GH458" s="106"/>
      <c r="GI458" s="106"/>
      <c r="GJ458" s="106"/>
      <c r="GK458" s="106"/>
      <c r="GL458" s="106"/>
      <c r="GM458" s="106"/>
      <c r="GN458" s="106"/>
      <c r="GO458" s="106"/>
      <c r="GP458" s="106"/>
      <c r="GQ458" s="106"/>
      <c r="GR458" s="106"/>
      <c r="GS458" s="106"/>
      <c r="GT458" s="106"/>
      <c r="GU458" s="106"/>
      <c r="GV458" s="106"/>
      <c r="GW458" s="106"/>
      <c r="GX458" s="106"/>
      <c r="GY458" s="106"/>
      <c r="GZ458" s="106"/>
      <c r="HA458" s="106"/>
      <c r="HB458" s="106"/>
      <c r="HC458" s="106"/>
      <c r="HD458" s="106"/>
      <c r="HE458" s="106"/>
      <c r="HF458" s="106"/>
      <c r="HG458" s="106"/>
      <c r="HH458" s="106"/>
      <c r="HI458" s="106"/>
      <c r="HJ458" s="106"/>
      <c r="HK458" s="106"/>
      <c r="HL458" s="106"/>
      <c r="HM458" s="106"/>
      <c r="HN458" s="106"/>
    </row>
    <row r="459" spans="1:239" hidden="1">
      <c r="A459" s="97" t="s">
        <v>1105</v>
      </c>
      <c r="B459" s="117" t="s">
        <v>1106</v>
      </c>
      <c r="C459" s="139" t="s">
        <v>35</v>
      </c>
      <c r="D459" s="60">
        <v>193565.99</v>
      </c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  <c r="AA459" s="106"/>
      <c r="AB459" s="106"/>
      <c r="AC459" s="106"/>
      <c r="AD459" s="106"/>
      <c r="AE459" s="106"/>
      <c r="AF459" s="106"/>
      <c r="AG459" s="106"/>
      <c r="AH459" s="106"/>
      <c r="AI459" s="106"/>
      <c r="AJ459" s="106"/>
      <c r="AK459" s="106"/>
      <c r="AL459" s="106"/>
      <c r="AM459" s="106"/>
      <c r="AN459" s="106"/>
      <c r="AO459" s="106"/>
      <c r="AP459" s="106"/>
      <c r="AQ459" s="106"/>
      <c r="AR459" s="106"/>
      <c r="AS459" s="106"/>
      <c r="AT459" s="106"/>
      <c r="AU459" s="106"/>
      <c r="AV459" s="106"/>
      <c r="AW459" s="106"/>
      <c r="AX459" s="106"/>
      <c r="AY459" s="106"/>
      <c r="AZ459" s="106"/>
      <c r="BA459" s="106"/>
      <c r="BB459" s="106"/>
      <c r="BC459" s="106"/>
      <c r="BD459" s="106"/>
      <c r="BE459" s="106"/>
      <c r="BF459" s="106"/>
      <c r="BG459" s="106"/>
      <c r="BH459" s="106"/>
      <c r="BI459" s="106"/>
      <c r="BJ459" s="106"/>
      <c r="BK459" s="106"/>
      <c r="BL459" s="106"/>
      <c r="BM459" s="106"/>
      <c r="BN459" s="106"/>
      <c r="BO459" s="106"/>
      <c r="BP459" s="106"/>
      <c r="BQ459" s="106"/>
      <c r="BR459" s="106"/>
      <c r="BS459" s="106"/>
      <c r="BT459" s="106"/>
      <c r="BU459" s="106"/>
      <c r="BV459" s="106"/>
      <c r="BW459" s="106"/>
      <c r="BX459" s="106"/>
      <c r="BY459" s="106"/>
      <c r="BZ459" s="106"/>
      <c r="CA459" s="106"/>
      <c r="CB459" s="106"/>
      <c r="CC459" s="106"/>
      <c r="CD459" s="106"/>
      <c r="CE459" s="106"/>
      <c r="CF459" s="106"/>
      <c r="CG459" s="106"/>
      <c r="CH459" s="106"/>
      <c r="CI459" s="106"/>
      <c r="CJ459" s="106"/>
      <c r="CK459" s="106"/>
      <c r="CL459" s="106"/>
      <c r="CM459" s="106"/>
      <c r="CN459" s="106"/>
      <c r="CO459" s="106"/>
      <c r="CP459" s="106"/>
      <c r="CQ459" s="106"/>
      <c r="CR459" s="106"/>
      <c r="CS459" s="106"/>
      <c r="CT459" s="106"/>
      <c r="CU459" s="106"/>
      <c r="CV459" s="106"/>
      <c r="CW459" s="106"/>
      <c r="CX459" s="106"/>
      <c r="CY459" s="106"/>
      <c r="CZ459" s="106"/>
      <c r="DA459" s="106"/>
      <c r="DB459" s="106"/>
      <c r="DC459" s="106"/>
      <c r="DD459" s="106"/>
      <c r="DE459" s="106"/>
      <c r="DF459" s="106"/>
      <c r="DG459" s="106"/>
      <c r="DH459" s="106"/>
      <c r="DI459" s="106"/>
      <c r="DJ459" s="106"/>
      <c r="DK459" s="106"/>
      <c r="DL459" s="106"/>
      <c r="DM459" s="106"/>
      <c r="DN459" s="106"/>
      <c r="DO459" s="106"/>
      <c r="DP459" s="106"/>
      <c r="DQ459" s="106"/>
      <c r="DR459" s="106"/>
      <c r="DS459" s="106"/>
      <c r="DT459" s="106"/>
      <c r="DU459" s="106"/>
      <c r="DV459" s="106"/>
      <c r="DW459" s="106"/>
      <c r="DX459" s="106"/>
      <c r="DY459" s="106"/>
      <c r="DZ459" s="106"/>
      <c r="EA459" s="106"/>
      <c r="EB459" s="106"/>
      <c r="EC459" s="106"/>
      <c r="ED459" s="106"/>
      <c r="EE459" s="106"/>
      <c r="EF459" s="106"/>
      <c r="EG459" s="106"/>
      <c r="EH459" s="106"/>
      <c r="EI459" s="106"/>
      <c r="EJ459" s="106"/>
      <c r="EK459" s="106"/>
      <c r="EL459" s="106"/>
      <c r="EM459" s="106"/>
      <c r="EN459" s="106"/>
      <c r="EO459" s="106"/>
      <c r="EP459" s="106"/>
      <c r="EQ459" s="106"/>
      <c r="ER459" s="106"/>
      <c r="ES459" s="106"/>
      <c r="ET459" s="106"/>
      <c r="EU459" s="106"/>
      <c r="EV459" s="106"/>
      <c r="EW459" s="106"/>
      <c r="EX459" s="106"/>
      <c r="EY459" s="106"/>
      <c r="EZ459" s="106"/>
      <c r="FA459" s="106"/>
      <c r="FB459" s="106"/>
      <c r="FC459" s="106"/>
      <c r="FD459" s="106"/>
      <c r="FE459" s="106"/>
      <c r="FF459" s="106"/>
      <c r="FG459" s="106"/>
      <c r="FH459" s="106"/>
      <c r="FI459" s="106"/>
      <c r="FJ459" s="106"/>
      <c r="FK459" s="106"/>
      <c r="FL459" s="106"/>
      <c r="FM459" s="106"/>
      <c r="FN459" s="106"/>
      <c r="FO459" s="106"/>
      <c r="FP459" s="106"/>
      <c r="FQ459" s="106"/>
      <c r="FR459" s="106"/>
      <c r="FS459" s="106"/>
      <c r="FT459" s="106"/>
      <c r="FU459" s="106"/>
      <c r="FV459" s="106"/>
      <c r="FW459" s="106"/>
      <c r="FX459" s="106"/>
      <c r="FY459" s="106"/>
      <c r="FZ459" s="106"/>
      <c r="GA459" s="106"/>
      <c r="GB459" s="106"/>
      <c r="GC459" s="106"/>
      <c r="GD459" s="106"/>
      <c r="GE459" s="106"/>
      <c r="GF459" s="106"/>
      <c r="GG459" s="106"/>
      <c r="GH459" s="106"/>
      <c r="GI459" s="106"/>
      <c r="GJ459" s="106"/>
      <c r="GK459" s="106"/>
      <c r="GL459" s="106"/>
      <c r="GM459" s="106"/>
      <c r="GN459" s="106"/>
      <c r="GO459" s="106"/>
      <c r="GP459" s="106"/>
      <c r="GQ459" s="106"/>
      <c r="GR459" s="106"/>
      <c r="GS459" s="106"/>
      <c r="GT459" s="106"/>
      <c r="GU459" s="106"/>
      <c r="GV459" s="106"/>
      <c r="GW459" s="106"/>
      <c r="GX459" s="106"/>
      <c r="GY459" s="106"/>
      <c r="GZ459" s="106"/>
      <c r="HA459" s="106"/>
      <c r="HB459" s="106"/>
      <c r="HC459" s="106"/>
      <c r="HD459" s="106"/>
      <c r="HE459" s="106"/>
      <c r="HF459" s="106"/>
      <c r="HG459" s="106"/>
      <c r="HH459" s="106"/>
      <c r="HI459" s="106"/>
      <c r="HJ459" s="106"/>
      <c r="HK459" s="106"/>
      <c r="HL459" s="106"/>
      <c r="HM459" s="106"/>
      <c r="HN459" s="106"/>
    </row>
    <row r="460" spans="1:239">
      <c r="A460" s="99" t="s">
        <v>1107</v>
      </c>
      <c r="B460" s="116" t="s">
        <v>1108</v>
      </c>
      <c r="C460" s="136"/>
      <c r="D460" s="58">
        <v>152127.67000000001</v>
      </c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  <c r="AG460" s="106"/>
      <c r="AH460" s="106"/>
      <c r="AI460" s="106"/>
      <c r="AJ460" s="106"/>
      <c r="AK460" s="106"/>
      <c r="AL460" s="106"/>
      <c r="AM460" s="106"/>
      <c r="AN460" s="106"/>
      <c r="AO460" s="106"/>
      <c r="AP460" s="106"/>
      <c r="AQ460" s="106"/>
      <c r="AR460" s="106"/>
      <c r="AS460" s="106"/>
      <c r="AT460" s="106"/>
      <c r="AU460" s="106"/>
      <c r="AV460" s="106"/>
      <c r="AW460" s="106"/>
      <c r="AX460" s="106"/>
      <c r="AY460" s="106"/>
      <c r="AZ460" s="106"/>
      <c r="BA460" s="106"/>
      <c r="BB460" s="106"/>
      <c r="BC460" s="106"/>
      <c r="BD460" s="106"/>
      <c r="BE460" s="106"/>
      <c r="BF460" s="106"/>
      <c r="BG460" s="106"/>
      <c r="BH460" s="106"/>
      <c r="BI460" s="106"/>
      <c r="BJ460" s="106"/>
      <c r="BK460" s="106"/>
      <c r="BL460" s="106"/>
      <c r="BM460" s="106"/>
      <c r="BN460" s="106"/>
      <c r="BO460" s="106"/>
      <c r="BP460" s="106"/>
      <c r="BQ460" s="106"/>
      <c r="BR460" s="106"/>
      <c r="BS460" s="106"/>
      <c r="BT460" s="106"/>
      <c r="BU460" s="106"/>
      <c r="BV460" s="106"/>
      <c r="BW460" s="106"/>
      <c r="BX460" s="106"/>
      <c r="BY460" s="106"/>
      <c r="BZ460" s="106"/>
      <c r="CA460" s="106"/>
      <c r="CB460" s="106"/>
      <c r="CC460" s="106"/>
      <c r="CD460" s="106"/>
      <c r="CE460" s="106"/>
      <c r="CF460" s="106"/>
      <c r="CG460" s="106"/>
      <c r="CH460" s="106"/>
      <c r="CI460" s="106"/>
      <c r="CJ460" s="106"/>
      <c r="CK460" s="106"/>
      <c r="CL460" s="106"/>
      <c r="CM460" s="106"/>
      <c r="CN460" s="106"/>
      <c r="CO460" s="106"/>
      <c r="CP460" s="106"/>
      <c r="CQ460" s="106"/>
      <c r="CR460" s="106"/>
      <c r="CS460" s="106"/>
      <c r="CT460" s="106"/>
      <c r="CU460" s="106"/>
      <c r="CV460" s="106"/>
      <c r="CW460" s="106"/>
      <c r="CX460" s="106"/>
      <c r="CY460" s="106"/>
      <c r="CZ460" s="106"/>
      <c r="DA460" s="106"/>
      <c r="DB460" s="106"/>
      <c r="DC460" s="106"/>
      <c r="DD460" s="106"/>
      <c r="DE460" s="106"/>
      <c r="DF460" s="106"/>
      <c r="DG460" s="106"/>
      <c r="DH460" s="106"/>
      <c r="DI460" s="106"/>
      <c r="DJ460" s="106"/>
      <c r="DK460" s="106"/>
      <c r="DL460" s="106"/>
      <c r="DM460" s="106"/>
      <c r="DN460" s="106"/>
      <c r="DO460" s="106"/>
      <c r="DP460" s="106"/>
      <c r="DQ460" s="106"/>
      <c r="DR460" s="106"/>
      <c r="DS460" s="106"/>
      <c r="DT460" s="106"/>
      <c r="DU460" s="106"/>
      <c r="DV460" s="106"/>
      <c r="DW460" s="106"/>
      <c r="DX460" s="106"/>
      <c r="DY460" s="106"/>
      <c r="DZ460" s="106"/>
      <c r="EA460" s="106"/>
      <c r="EB460" s="106"/>
      <c r="EC460" s="106"/>
      <c r="ED460" s="106"/>
      <c r="EE460" s="106"/>
      <c r="EF460" s="106"/>
      <c r="EG460" s="106"/>
      <c r="EH460" s="106"/>
      <c r="EI460" s="106"/>
      <c r="EJ460" s="106"/>
      <c r="EK460" s="106"/>
      <c r="EL460" s="106"/>
      <c r="EM460" s="106"/>
      <c r="EN460" s="106"/>
      <c r="EO460" s="106"/>
      <c r="EP460" s="106"/>
      <c r="EQ460" s="106"/>
      <c r="ER460" s="106"/>
      <c r="ES460" s="106"/>
      <c r="ET460" s="106"/>
      <c r="EU460" s="106"/>
      <c r="EV460" s="106"/>
      <c r="EW460" s="106"/>
      <c r="EX460" s="106"/>
      <c r="EY460" s="106"/>
      <c r="EZ460" s="106"/>
      <c r="FA460" s="106"/>
      <c r="FB460" s="106"/>
      <c r="FC460" s="106"/>
      <c r="FD460" s="106"/>
      <c r="FE460" s="106"/>
      <c r="FF460" s="106"/>
      <c r="FG460" s="106"/>
      <c r="FH460" s="106"/>
      <c r="FI460" s="106"/>
      <c r="FJ460" s="106"/>
      <c r="FK460" s="106"/>
      <c r="FL460" s="106"/>
      <c r="FM460" s="106"/>
      <c r="FN460" s="106"/>
      <c r="FO460" s="106"/>
      <c r="FP460" s="106"/>
      <c r="FQ460" s="106"/>
      <c r="FR460" s="106"/>
      <c r="FS460" s="106"/>
      <c r="FT460" s="106"/>
      <c r="FU460" s="106"/>
      <c r="FV460" s="106"/>
      <c r="FW460" s="106"/>
      <c r="FX460" s="106"/>
      <c r="FY460" s="106"/>
      <c r="FZ460" s="106"/>
      <c r="GA460" s="106"/>
      <c r="GB460" s="106"/>
      <c r="GC460" s="106"/>
      <c r="GD460" s="106"/>
      <c r="GE460" s="106"/>
      <c r="GF460" s="106"/>
      <c r="GG460" s="106"/>
      <c r="GH460" s="106"/>
      <c r="GI460" s="106"/>
      <c r="GJ460" s="106"/>
      <c r="GK460" s="106"/>
      <c r="GL460" s="106"/>
      <c r="GM460" s="106"/>
      <c r="GN460" s="106"/>
      <c r="GO460" s="106"/>
      <c r="GP460" s="106"/>
      <c r="GQ460" s="106"/>
      <c r="GR460" s="106"/>
      <c r="GS460" s="106"/>
      <c r="GT460" s="106"/>
      <c r="GU460" s="106"/>
      <c r="GV460" s="106"/>
      <c r="GW460" s="106"/>
      <c r="GX460" s="106"/>
      <c r="GY460" s="106"/>
      <c r="GZ460" s="106"/>
      <c r="HA460" s="106"/>
      <c r="HB460" s="106"/>
      <c r="HC460" s="106"/>
      <c r="HD460" s="106"/>
      <c r="HE460" s="106"/>
      <c r="HF460" s="106"/>
      <c r="HG460" s="106"/>
      <c r="HH460" s="106"/>
      <c r="HI460" s="106"/>
      <c r="HJ460" s="106"/>
      <c r="HK460" s="106"/>
      <c r="HL460" s="106"/>
      <c r="HM460" s="106"/>
      <c r="HN460" s="106"/>
    </row>
    <row r="461" spans="1:239" s="108" customFormat="1" ht="11.25">
      <c r="A461" s="99" t="s">
        <v>1110</v>
      </c>
      <c r="B461" s="116" t="s">
        <v>1763</v>
      </c>
      <c r="C461" s="136"/>
      <c r="D461" s="58">
        <v>151540.83000000002</v>
      </c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5"/>
      <c r="BN461" s="145"/>
      <c r="BO461" s="145"/>
      <c r="BP461" s="145"/>
      <c r="BQ461" s="145"/>
      <c r="BR461" s="145"/>
      <c r="BS461" s="145"/>
      <c r="BT461" s="145"/>
      <c r="BU461" s="145"/>
      <c r="BV461" s="145"/>
      <c r="BW461" s="145"/>
      <c r="BX461" s="145"/>
      <c r="BY461" s="145"/>
      <c r="BZ461" s="145"/>
      <c r="CA461" s="145"/>
      <c r="CB461" s="145"/>
      <c r="CC461" s="145"/>
      <c r="CD461" s="145"/>
      <c r="CE461" s="145"/>
      <c r="CF461" s="145"/>
      <c r="CG461" s="145"/>
      <c r="CH461" s="145"/>
      <c r="CI461" s="145"/>
      <c r="CJ461" s="145"/>
      <c r="CK461" s="145"/>
      <c r="CL461" s="145"/>
      <c r="CM461" s="145"/>
      <c r="CN461" s="145"/>
      <c r="CO461" s="145"/>
      <c r="CP461" s="145"/>
      <c r="CQ461" s="145"/>
      <c r="CR461" s="145"/>
      <c r="CS461" s="145"/>
      <c r="CT461" s="145"/>
      <c r="CU461" s="145"/>
      <c r="CV461" s="145"/>
      <c r="CW461" s="145"/>
      <c r="CX461" s="145"/>
      <c r="CY461" s="145"/>
      <c r="CZ461" s="145"/>
      <c r="DA461" s="145"/>
      <c r="DB461" s="145"/>
      <c r="DC461" s="145"/>
      <c r="DD461" s="145"/>
      <c r="DE461" s="145"/>
      <c r="DF461" s="145"/>
      <c r="DG461" s="145"/>
      <c r="DH461" s="145"/>
      <c r="DI461" s="145"/>
      <c r="DJ461" s="145"/>
      <c r="DK461" s="145"/>
      <c r="DL461" s="145"/>
      <c r="DM461" s="145"/>
      <c r="DN461" s="145"/>
      <c r="DO461" s="145"/>
      <c r="DP461" s="145"/>
      <c r="DQ461" s="145"/>
      <c r="DR461" s="145"/>
      <c r="DS461" s="145"/>
      <c r="DT461" s="145"/>
      <c r="DU461" s="145"/>
      <c r="DV461" s="145"/>
      <c r="DW461" s="145"/>
      <c r="DX461" s="145"/>
      <c r="DY461" s="145"/>
      <c r="DZ461" s="145"/>
      <c r="EA461" s="145"/>
      <c r="EB461" s="145"/>
      <c r="EC461" s="145"/>
      <c r="ED461" s="145"/>
      <c r="EE461" s="145"/>
      <c r="EF461" s="145"/>
      <c r="EG461" s="145"/>
      <c r="EH461" s="145"/>
      <c r="EI461" s="145"/>
      <c r="EJ461" s="145"/>
      <c r="EK461" s="145"/>
      <c r="EL461" s="145"/>
      <c r="EM461" s="145"/>
      <c r="EN461" s="145"/>
      <c r="EO461" s="145"/>
      <c r="EP461" s="145"/>
      <c r="EQ461" s="145"/>
      <c r="ER461" s="145"/>
      <c r="ES461" s="145"/>
      <c r="ET461" s="145"/>
      <c r="EU461" s="145"/>
      <c r="EV461" s="145"/>
      <c r="EW461" s="145"/>
      <c r="EX461" s="145"/>
      <c r="EY461" s="145"/>
      <c r="EZ461" s="145"/>
      <c r="FA461" s="145"/>
      <c r="FB461" s="145"/>
      <c r="FC461" s="145"/>
      <c r="FD461" s="145"/>
      <c r="FE461" s="145"/>
      <c r="FF461" s="145"/>
      <c r="FG461" s="145"/>
      <c r="FH461" s="145"/>
      <c r="FI461" s="145"/>
      <c r="FJ461" s="145"/>
      <c r="FK461" s="145"/>
      <c r="FL461" s="145"/>
      <c r="FM461" s="145"/>
      <c r="FN461" s="145"/>
      <c r="FO461" s="145"/>
      <c r="FP461" s="145"/>
      <c r="FQ461" s="145"/>
      <c r="FR461" s="145"/>
      <c r="FS461" s="145"/>
      <c r="FT461" s="145"/>
      <c r="FU461" s="145"/>
      <c r="FV461" s="145"/>
      <c r="FW461" s="145"/>
      <c r="FX461" s="145"/>
      <c r="FY461" s="145"/>
      <c r="FZ461" s="145"/>
      <c r="GA461" s="145"/>
      <c r="GB461" s="145"/>
      <c r="GC461" s="145"/>
      <c r="GD461" s="145"/>
      <c r="GE461" s="145"/>
      <c r="GF461" s="145"/>
      <c r="GG461" s="145"/>
      <c r="GH461" s="145"/>
      <c r="GI461" s="145"/>
      <c r="GJ461" s="145"/>
      <c r="GK461" s="145"/>
      <c r="GL461" s="145"/>
      <c r="GM461" s="145"/>
      <c r="GN461" s="145"/>
      <c r="GO461" s="145"/>
      <c r="GP461" s="145"/>
      <c r="GQ461" s="145"/>
      <c r="GR461" s="145"/>
      <c r="GS461" s="145"/>
      <c r="GT461" s="145"/>
      <c r="GU461" s="145"/>
      <c r="GV461" s="145"/>
      <c r="GW461" s="145"/>
      <c r="GX461" s="145"/>
      <c r="GY461" s="145"/>
      <c r="GZ461" s="145"/>
      <c r="HA461" s="145"/>
      <c r="HB461" s="145"/>
      <c r="HC461" s="145"/>
      <c r="HD461" s="145"/>
      <c r="HE461" s="145"/>
      <c r="HF461" s="145"/>
      <c r="HG461" s="145"/>
      <c r="HH461" s="145"/>
      <c r="HI461" s="145"/>
      <c r="HJ461" s="145"/>
      <c r="HK461" s="145"/>
      <c r="HL461" s="145"/>
      <c r="HM461" s="145"/>
      <c r="HN461" s="145"/>
    </row>
    <row r="462" spans="1:239" s="107" customFormat="1" hidden="1">
      <c r="A462" s="97" t="s">
        <v>1764</v>
      </c>
      <c r="B462" s="117" t="s">
        <v>1765</v>
      </c>
      <c r="C462" s="139" t="s">
        <v>29</v>
      </c>
      <c r="D462" s="60">
        <v>53189.62</v>
      </c>
      <c r="HO462" s="106"/>
      <c r="HP462" s="106"/>
      <c r="HQ462" s="106"/>
      <c r="HR462" s="106"/>
      <c r="HS462" s="106"/>
      <c r="HT462" s="106"/>
      <c r="HU462" s="106"/>
      <c r="HV462" s="106"/>
      <c r="HW462" s="106"/>
      <c r="HX462" s="106"/>
      <c r="HY462" s="106"/>
      <c r="HZ462" s="106"/>
      <c r="IA462" s="106"/>
      <c r="IB462" s="106"/>
      <c r="IC462" s="106"/>
      <c r="ID462" s="106"/>
      <c r="IE462" s="106"/>
    </row>
    <row r="463" spans="1:239" s="107" customFormat="1" hidden="1">
      <c r="A463" s="97" t="s">
        <v>1766</v>
      </c>
      <c r="B463" s="117" t="s">
        <v>1767</v>
      </c>
      <c r="C463" s="139" t="s">
        <v>29</v>
      </c>
      <c r="D463" s="60">
        <v>98351.21</v>
      </c>
      <c r="HO463" s="106"/>
      <c r="HP463" s="106"/>
      <c r="HQ463" s="106"/>
      <c r="HR463" s="106"/>
      <c r="HS463" s="106"/>
      <c r="HT463" s="106"/>
      <c r="HU463" s="106"/>
      <c r="HV463" s="106"/>
      <c r="HW463" s="106"/>
      <c r="HX463" s="106"/>
      <c r="HY463" s="106"/>
      <c r="HZ463" s="106"/>
      <c r="IA463" s="106"/>
      <c r="IB463" s="106"/>
      <c r="IC463" s="106"/>
      <c r="ID463" s="106"/>
      <c r="IE463" s="106"/>
    </row>
    <row r="464" spans="1:239" s="107" customFormat="1" hidden="1">
      <c r="A464" s="97" t="s">
        <v>1120</v>
      </c>
      <c r="B464" s="117" t="s">
        <v>1121</v>
      </c>
      <c r="C464" s="139" t="s">
        <v>581</v>
      </c>
      <c r="D464" s="60">
        <v>0</v>
      </c>
      <c r="HO464" s="106"/>
      <c r="HP464" s="106"/>
      <c r="HQ464" s="106"/>
      <c r="HR464" s="106"/>
      <c r="HS464" s="106"/>
      <c r="HT464" s="106"/>
      <c r="HU464" s="106"/>
      <c r="HV464" s="106"/>
      <c r="HW464" s="106"/>
      <c r="HX464" s="106"/>
      <c r="HY464" s="106"/>
      <c r="HZ464" s="106"/>
      <c r="IA464" s="106"/>
      <c r="IB464" s="106"/>
      <c r="IC464" s="106"/>
      <c r="ID464" s="106"/>
      <c r="IE464" s="106"/>
    </row>
    <row r="465" spans="1:239" s="107" customFormat="1" hidden="1">
      <c r="A465" s="97" t="s">
        <v>1122</v>
      </c>
      <c r="B465" s="117" t="s">
        <v>1123</v>
      </c>
      <c r="C465" s="139" t="s">
        <v>126</v>
      </c>
      <c r="D465" s="60">
        <v>586.84</v>
      </c>
      <c r="HO465" s="106"/>
      <c r="HP465" s="106"/>
      <c r="HQ465" s="106"/>
      <c r="HR465" s="106"/>
      <c r="HS465" s="106"/>
      <c r="HT465" s="106"/>
      <c r="HU465" s="106"/>
      <c r="HV465" s="106"/>
      <c r="HW465" s="106"/>
      <c r="HX465" s="106"/>
      <c r="HY465" s="106"/>
      <c r="HZ465" s="106"/>
      <c r="IA465" s="106"/>
      <c r="IB465" s="106"/>
      <c r="IC465" s="106"/>
      <c r="ID465" s="106"/>
      <c r="IE465" s="106"/>
    </row>
    <row r="466" spans="1:239" s="107" customFormat="1">
      <c r="A466" s="132" t="s">
        <v>1124</v>
      </c>
      <c r="B466" s="133" t="s">
        <v>1768</v>
      </c>
      <c r="C466" s="134"/>
      <c r="D466" s="135">
        <v>4829.01</v>
      </c>
      <c r="HO466" s="106"/>
      <c r="HP466" s="106"/>
      <c r="HQ466" s="106"/>
      <c r="HR466" s="106"/>
      <c r="HS466" s="106"/>
      <c r="HT466" s="106"/>
      <c r="HU466" s="106"/>
      <c r="HV466" s="106"/>
      <c r="HW466" s="106"/>
      <c r="HX466" s="106"/>
      <c r="HY466" s="106"/>
      <c r="HZ466" s="106"/>
      <c r="IA466" s="106"/>
      <c r="IB466" s="106"/>
      <c r="IC466" s="106"/>
      <c r="ID466" s="106"/>
      <c r="IE466" s="106"/>
    </row>
    <row r="467" spans="1:239" s="107" customFormat="1">
      <c r="A467" s="99" t="s">
        <v>1132</v>
      </c>
      <c r="B467" s="116" t="s">
        <v>1769</v>
      </c>
      <c r="C467" s="136"/>
      <c r="D467" s="58">
        <v>4829.01</v>
      </c>
      <c r="HO467" s="106"/>
      <c r="HP467" s="106"/>
      <c r="HQ467" s="106"/>
      <c r="HR467" s="106"/>
      <c r="HS467" s="106"/>
      <c r="HT467" s="106"/>
      <c r="HU467" s="106"/>
      <c r="HV467" s="106"/>
      <c r="HW467" s="106"/>
      <c r="HX467" s="106"/>
      <c r="HY467" s="106"/>
      <c r="HZ467" s="106"/>
      <c r="IA467" s="106"/>
      <c r="IB467" s="106"/>
      <c r="IC467" s="106"/>
      <c r="ID467" s="106"/>
      <c r="IE467" s="106"/>
    </row>
    <row r="468" spans="1:239" s="107" customFormat="1" ht="22.5">
      <c r="A468" s="99" t="s">
        <v>1134</v>
      </c>
      <c r="B468" s="116" t="s">
        <v>1770</v>
      </c>
      <c r="C468" s="136"/>
      <c r="D468" s="58">
        <v>4829.01</v>
      </c>
      <c r="HO468" s="106"/>
      <c r="HP468" s="106"/>
      <c r="HQ468" s="106"/>
      <c r="HR468" s="106"/>
      <c r="HS468" s="106"/>
      <c r="HT468" s="106"/>
      <c r="HU468" s="106"/>
      <c r="HV468" s="106"/>
      <c r="HW468" s="106"/>
      <c r="HX468" s="106"/>
      <c r="HY468" s="106"/>
      <c r="HZ468" s="106"/>
      <c r="IA468" s="106"/>
      <c r="IB468" s="106"/>
      <c r="IC468" s="106"/>
      <c r="ID468" s="106"/>
      <c r="IE468" s="106"/>
    </row>
    <row r="469" spans="1:239" s="180" customFormat="1" ht="18">
      <c r="A469" s="97" t="s">
        <v>1136</v>
      </c>
      <c r="B469" s="117" t="s">
        <v>1137</v>
      </c>
      <c r="C469" s="139" t="s">
        <v>224</v>
      </c>
      <c r="D469" s="60">
        <v>4829.01</v>
      </c>
      <c r="HO469" s="173"/>
      <c r="HP469" s="173"/>
      <c r="HQ469" s="173"/>
      <c r="HR469" s="173"/>
      <c r="HS469" s="173"/>
      <c r="HT469" s="173"/>
      <c r="HU469" s="173"/>
      <c r="HV469" s="173"/>
      <c r="HW469" s="173"/>
      <c r="HX469" s="173"/>
      <c r="HY469" s="173"/>
      <c r="HZ469" s="173"/>
      <c r="IA469" s="173"/>
      <c r="IB469" s="173"/>
      <c r="IC469" s="173"/>
      <c r="ID469" s="173"/>
      <c r="IE469" s="173"/>
    </row>
    <row r="470" spans="1:239" s="107" customFormat="1" ht="22.5">
      <c r="A470" s="132" t="s">
        <v>1138</v>
      </c>
      <c r="B470" s="133" t="s">
        <v>1139</v>
      </c>
      <c r="C470" s="134"/>
      <c r="D470" s="135">
        <v>3964876.39</v>
      </c>
      <c r="HO470" s="106"/>
      <c r="HP470" s="106"/>
      <c r="HQ470" s="106"/>
      <c r="HR470" s="106"/>
      <c r="HS470" s="106"/>
      <c r="HT470" s="106"/>
      <c r="HU470" s="106"/>
      <c r="HV470" s="106"/>
      <c r="HW470" s="106"/>
      <c r="HX470" s="106"/>
      <c r="HY470" s="106"/>
      <c r="HZ470" s="106"/>
      <c r="IA470" s="106"/>
      <c r="IB470" s="106"/>
      <c r="IC470" s="106"/>
      <c r="ID470" s="106"/>
      <c r="IE470" s="106"/>
    </row>
    <row r="471" spans="1:239" s="107" customFormat="1" ht="22.5">
      <c r="A471" s="99" t="s">
        <v>1140</v>
      </c>
      <c r="B471" s="116" t="s">
        <v>1771</v>
      </c>
      <c r="C471" s="136"/>
      <c r="D471" s="58">
        <v>2578346.9</v>
      </c>
      <c r="HO471" s="106"/>
      <c r="HP471" s="106"/>
      <c r="HQ471" s="106"/>
      <c r="HR471" s="106"/>
      <c r="HS471" s="106"/>
      <c r="HT471" s="106"/>
      <c r="HU471" s="106"/>
      <c r="HV471" s="106"/>
      <c r="HW471" s="106"/>
      <c r="HX471" s="106"/>
      <c r="HY471" s="106"/>
      <c r="HZ471" s="106"/>
      <c r="IA471" s="106"/>
      <c r="IB471" s="106"/>
      <c r="IC471" s="106"/>
      <c r="ID471" s="106"/>
      <c r="IE471" s="106"/>
    </row>
    <row r="472" spans="1:239" ht="12" hidden="1" customHeight="1">
      <c r="A472" s="97" t="s">
        <v>1142</v>
      </c>
      <c r="B472" s="117" t="s">
        <v>1143</v>
      </c>
      <c r="C472" s="139" t="s">
        <v>29</v>
      </c>
      <c r="D472" s="60">
        <v>1546520.8</v>
      </c>
    </row>
    <row r="473" spans="1:239" ht="12" hidden="1" customHeight="1">
      <c r="A473" s="97" t="s">
        <v>1144</v>
      </c>
      <c r="B473" s="117" t="s">
        <v>1145</v>
      </c>
      <c r="C473" s="139" t="s">
        <v>32</v>
      </c>
      <c r="D473" s="60">
        <v>645000.78</v>
      </c>
    </row>
    <row r="474" spans="1:239" ht="12" hidden="1" customHeight="1">
      <c r="A474" s="97" t="s">
        <v>1146</v>
      </c>
      <c r="B474" s="117" t="s">
        <v>1147</v>
      </c>
      <c r="C474" s="139" t="s">
        <v>35</v>
      </c>
      <c r="D474" s="60">
        <v>386825.32</v>
      </c>
    </row>
    <row r="475" spans="1:239" ht="22.5">
      <c r="A475" s="99" t="s">
        <v>1148</v>
      </c>
      <c r="B475" s="116" t="s">
        <v>1772</v>
      </c>
      <c r="C475" s="136"/>
      <c r="D475" s="58">
        <v>612113.91</v>
      </c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  <c r="AM475" s="106"/>
      <c r="AN475" s="106"/>
      <c r="AO475" s="106"/>
      <c r="AP475" s="106"/>
      <c r="AQ475" s="106"/>
      <c r="AR475" s="106"/>
      <c r="AS475" s="106"/>
      <c r="AT475" s="106"/>
      <c r="AU475" s="106"/>
      <c r="AV475" s="106"/>
      <c r="AW475" s="106"/>
      <c r="AX475" s="106"/>
      <c r="AY475" s="106"/>
      <c r="AZ475" s="106"/>
      <c r="BA475" s="106"/>
      <c r="BB475" s="106"/>
      <c r="BC475" s="106"/>
      <c r="BD475" s="106"/>
      <c r="BE475" s="106"/>
      <c r="BF475" s="106"/>
      <c r="BG475" s="106"/>
      <c r="BH475" s="106"/>
      <c r="BI475" s="106"/>
      <c r="BJ475" s="106"/>
      <c r="BK475" s="106"/>
      <c r="BL475" s="106"/>
      <c r="BM475" s="106"/>
      <c r="BN475" s="106"/>
      <c r="BO475" s="106"/>
      <c r="BP475" s="106"/>
      <c r="BQ475" s="106"/>
      <c r="BR475" s="106"/>
      <c r="BS475" s="106"/>
      <c r="BT475" s="106"/>
      <c r="BU475" s="106"/>
      <c r="BV475" s="106"/>
      <c r="BW475" s="106"/>
      <c r="BX475" s="106"/>
      <c r="BY475" s="106"/>
      <c r="BZ475" s="106"/>
      <c r="CA475" s="106"/>
      <c r="CB475" s="106"/>
      <c r="CC475" s="106"/>
      <c r="CD475" s="106"/>
      <c r="CE475" s="106"/>
      <c r="CF475" s="106"/>
      <c r="CG475" s="106"/>
      <c r="CH475" s="106"/>
      <c r="CI475" s="106"/>
      <c r="CJ475" s="106"/>
      <c r="CK475" s="106"/>
      <c r="CL475" s="106"/>
      <c r="CM475" s="106"/>
      <c r="CN475" s="106"/>
      <c r="CO475" s="106"/>
      <c r="CP475" s="106"/>
      <c r="CQ475" s="106"/>
      <c r="CR475" s="106"/>
      <c r="CS475" s="106"/>
      <c r="CT475" s="106"/>
      <c r="CU475" s="106"/>
      <c r="CV475" s="106"/>
      <c r="CW475" s="106"/>
      <c r="CX475" s="106"/>
      <c r="CY475" s="106"/>
      <c r="CZ475" s="106"/>
      <c r="DA475" s="106"/>
      <c r="DB475" s="106"/>
      <c r="DC475" s="106"/>
      <c r="DD475" s="106"/>
      <c r="DE475" s="106"/>
      <c r="DF475" s="106"/>
      <c r="DG475" s="106"/>
      <c r="DH475" s="106"/>
      <c r="DI475" s="106"/>
      <c r="DJ475" s="106"/>
      <c r="DK475" s="106"/>
      <c r="DL475" s="106"/>
      <c r="DM475" s="106"/>
      <c r="DN475" s="106"/>
      <c r="DO475" s="106"/>
      <c r="DP475" s="106"/>
      <c r="DQ475" s="106"/>
      <c r="DR475" s="106"/>
      <c r="DS475" s="106"/>
      <c r="DT475" s="106"/>
      <c r="DU475" s="106"/>
      <c r="DV475" s="106"/>
      <c r="DW475" s="106"/>
      <c r="DX475" s="106"/>
      <c r="DY475" s="106"/>
      <c r="DZ475" s="106"/>
      <c r="EA475" s="106"/>
      <c r="EB475" s="106"/>
      <c r="EC475" s="106"/>
      <c r="ED475" s="106"/>
      <c r="EE475" s="106"/>
      <c r="EF475" s="106"/>
      <c r="EG475" s="106"/>
      <c r="EH475" s="106"/>
      <c r="EI475" s="106"/>
      <c r="EJ475" s="106"/>
      <c r="EK475" s="106"/>
      <c r="EL475" s="106"/>
      <c r="EM475" s="106"/>
      <c r="EN475" s="106"/>
      <c r="EO475" s="106"/>
      <c r="EP475" s="106"/>
      <c r="EQ475" s="106"/>
      <c r="ER475" s="106"/>
      <c r="ES475" s="106"/>
      <c r="ET475" s="106"/>
      <c r="EU475" s="106"/>
      <c r="EV475" s="106"/>
      <c r="EW475" s="106"/>
      <c r="EX475" s="106"/>
      <c r="EY475" s="106"/>
      <c r="EZ475" s="106"/>
      <c r="FA475" s="106"/>
      <c r="FB475" s="106"/>
      <c r="FC475" s="106"/>
      <c r="FD475" s="106"/>
      <c r="FE475" s="106"/>
      <c r="FF475" s="106"/>
      <c r="FG475" s="106"/>
      <c r="FH475" s="106"/>
      <c r="FI475" s="106"/>
      <c r="FJ475" s="106"/>
      <c r="FK475" s="106"/>
      <c r="FL475" s="106"/>
      <c r="FM475" s="106"/>
      <c r="FN475" s="106"/>
      <c r="FO475" s="106"/>
      <c r="FP475" s="106"/>
      <c r="FQ475" s="106"/>
      <c r="FR475" s="106"/>
      <c r="FS475" s="106"/>
      <c r="FT475" s="106"/>
      <c r="FU475" s="106"/>
      <c r="FV475" s="106"/>
      <c r="FW475" s="106"/>
      <c r="FX475" s="106"/>
      <c r="FY475" s="106"/>
      <c r="FZ475" s="106"/>
      <c r="GA475" s="106"/>
      <c r="GB475" s="106"/>
      <c r="GC475" s="106"/>
      <c r="GD475" s="106"/>
      <c r="GE475" s="106"/>
      <c r="GF475" s="106"/>
      <c r="GG475" s="106"/>
      <c r="GH475" s="106"/>
      <c r="GI475" s="106"/>
      <c r="GJ475" s="106"/>
      <c r="GK475" s="106"/>
      <c r="GL475" s="106"/>
      <c r="GM475" s="106"/>
      <c r="GN475" s="106"/>
      <c r="GO475" s="106"/>
      <c r="GP475" s="106"/>
      <c r="GQ475" s="106"/>
      <c r="GR475" s="106"/>
      <c r="GS475" s="106"/>
      <c r="GT475" s="106"/>
      <c r="GU475" s="106"/>
      <c r="GV475" s="106"/>
      <c r="GW475" s="106"/>
      <c r="GX475" s="106"/>
      <c r="GY475" s="106"/>
      <c r="GZ475" s="106"/>
      <c r="HA475" s="106"/>
      <c r="HB475" s="106"/>
      <c r="HC475" s="106"/>
      <c r="HD475" s="106"/>
      <c r="HE475" s="106"/>
      <c r="HF475" s="106"/>
      <c r="HG475" s="106"/>
      <c r="HH475" s="106"/>
      <c r="HI475" s="106"/>
      <c r="HJ475" s="106"/>
      <c r="HK475" s="106"/>
      <c r="HL475" s="106"/>
      <c r="HM475" s="106"/>
      <c r="HN475" s="106"/>
    </row>
    <row r="476" spans="1:239" ht="12" hidden="1" customHeight="1">
      <c r="A476" s="97" t="s">
        <v>1150</v>
      </c>
      <c r="B476" s="117" t="s">
        <v>1151</v>
      </c>
      <c r="C476" s="139" t="s">
        <v>29</v>
      </c>
      <c r="D476" s="60">
        <v>367239.39</v>
      </c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  <c r="AM476" s="106"/>
      <c r="AN476" s="106"/>
      <c r="AO476" s="106"/>
      <c r="AP476" s="106"/>
      <c r="AQ476" s="106"/>
      <c r="AR476" s="106"/>
      <c r="AS476" s="106"/>
      <c r="AT476" s="106"/>
      <c r="AU476" s="106"/>
      <c r="AV476" s="106"/>
      <c r="AW476" s="106"/>
      <c r="AX476" s="106"/>
      <c r="AY476" s="106"/>
      <c r="AZ476" s="106"/>
      <c r="BA476" s="106"/>
      <c r="BB476" s="106"/>
      <c r="BC476" s="106"/>
      <c r="BD476" s="106"/>
      <c r="BE476" s="106"/>
      <c r="BF476" s="106"/>
      <c r="BG476" s="106"/>
      <c r="BH476" s="106"/>
      <c r="BI476" s="106"/>
      <c r="BJ476" s="106"/>
      <c r="BK476" s="106"/>
      <c r="BL476" s="106"/>
      <c r="BM476" s="106"/>
      <c r="BN476" s="106"/>
      <c r="BO476" s="106"/>
      <c r="BP476" s="106"/>
      <c r="BQ476" s="106"/>
      <c r="BR476" s="106"/>
      <c r="BS476" s="106"/>
      <c r="BT476" s="106"/>
      <c r="BU476" s="106"/>
      <c r="BV476" s="106"/>
      <c r="BW476" s="106"/>
      <c r="BX476" s="106"/>
      <c r="BY476" s="106"/>
      <c r="BZ476" s="106"/>
      <c r="CA476" s="106"/>
      <c r="CB476" s="106"/>
      <c r="CC476" s="106"/>
      <c r="CD476" s="106"/>
      <c r="CE476" s="106"/>
      <c r="CF476" s="106"/>
      <c r="CG476" s="106"/>
      <c r="CH476" s="106"/>
      <c r="CI476" s="106"/>
      <c r="CJ476" s="106"/>
      <c r="CK476" s="106"/>
      <c r="CL476" s="106"/>
      <c r="CM476" s="106"/>
      <c r="CN476" s="106"/>
      <c r="CO476" s="106"/>
      <c r="CP476" s="106"/>
      <c r="CQ476" s="106"/>
      <c r="CR476" s="106"/>
      <c r="CS476" s="106"/>
      <c r="CT476" s="106"/>
      <c r="CU476" s="106"/>
      <c r="CV476" s="106"/>
      <c r="CW476" s="106"/>
      <c r="CX476" s="106"/>
      <c r="CY476" s="106"/>
      <c r="CZ476" s="106"/>
      <c r="DA476" s="106"/>
      <c r="DB476" s="106"/>
      <c r="DC476" s="106"/>
      <c r="DD476" s="106"/>
      <c r="DE476" s="106"/>
      <c r="DF476" s="106"/>
      <c r="DG476" s="106"/>
      <c r="DH476" s="106"/>
      <c r="DI476" s="106"/>
      <c r="DJ476" s="106"/>
      <c r="DK476" s="106"/>
      <c r="DL476" s="106"/>
      <c r="DM476" s="106"/>
      <c r="DN476" s="106"/>
      <c r="DO476" s="106"/>
      <c r="DP476" s="106"/>
      <c r="DQ476" s="106"/>
      <c r="DR476" s="106"/>
      <c r="DS476" s="106"/>
      <c r="DT476" s="106"/>
      <c r="DU476" s="106"/>
      <c r="DV476" s="106"/>
      <c r="DW476" s="106"/>
      <c r="DX476" s="106"/>
      <c r="DY476" s="106"/>
      <c r="DZ476" s="106"/>
      <c r="EA476" s="106"/>
      <c r="EB476" s="106"/>
      <c r="EC476" s="106"/>
      <c r="ED476" s="106"/>
      <c r="EE476" s="106"/>
      <c r="EF476" s="106"/>
      <c r="EG476" s="106"/>
      <c r="EH476" s="106"/>
      <c r="EI476" s="106"/>
      <c r="EJ476" s="106"/>
      <c r="EK476" s="106"/>
      <c r="EL476" s="106"/>
      <c r="EM476" s="106"/>
      <c r="EN476" s="106"/>
      <c r="EO476" s="106"/>
      <c r="EP476" s="106"/>
      <c r="EQ476" s="106"/>
      <c r="ER476" s="106"/>
      <c r="ES476" s="106"/>
      <c r="ET476" s="106"/>
      <c r="EU476" s="106"/>
      <c r="EV476" s="106"/>
      <c r="EW476" s="106"/>
      <c r="EX476" s="106"/>
      <c r="EY476" s="106"/>
      <c r="EZ476" s="106"/>
      <c r="FA476" s="106"/>
      <c r="FB476" s="106"/>
      <c r="FC476" s="106"/>
      <c r="FD476" s="106"/>
      <c r="FE476" s="106"/>
      <c r="FF476" s="106"/>
      <c r="FG476" s="106"/>
      <c r="FH476" s="106"/>
      <c r="FI476" s="106"/>
      <c r="FJ476" s="106"/>
      <c r="FK476" s="106"/>
      <c r="FL476" s="106"/>
      <c r="FM476" s="106"/>
      <c r="FN476" s="106"/>
      <c r="FO476" s="106"/>
      <c r="FP476" s="106"/>
      <c r="FQ476" s="106"/>
      <c r="FR476" s="106"/>
      <c r="FS476" s="106"/>
      <c r="FT476" s="106"/>
      <c r="FU476" s="106"/>
      <c r="FV476" s="106"/>
      <c r="FW476" s="106"/>
      <c r="FX476" s="106"/>
      <c r="FY476" s="106"/>
      <c r="FZ476" s="106"/>
      <c r="GA476" s="106"/>
      <c r="GB476" s="106"/>
      <c r="GC476" s="106"/>
      <c r="GD476" s="106"/>
      <c r="GE476" s="106"/>
      <c r="GF476" s="106"/>
      <c r="GG476" s="106"/>
      <c r="GH476" s="106"/>
      <c r="GI476" s="106"/>
      <c r="GJ476" s="106"/>
      <c r="GK476" s="106"/>
      <c r="GL476" s="106"/>
      <c r="GM476" s="106"/>
      <c r="GN476" s="106"/>
      <c r="GO476" s="106"/>
      <c r="GP476" s="106"/>
      <c r="GQ476" s="106"/>
      <c r="GR476" s="106"/>
      <c r="GS476" s="106"/>
      <c r="GT476" s="106"/>
      <c r="GU476" s="106"/>
      <c r="GV476" s="106"/>
      <c r="GW476" s="106"/>
      <c r="GX476" s="106"/>
      <c r="GY476" s="106"/>
      <c r="GZ476" s="106"/>
      <c r="HA476" s="106"/>
      <c r="HB476" s="106"/>
      <c r="HC476" s="106"/>
      <c r="HD476" s="106"/>
      <c r="HE476" s="106"/>
      <c r="HF476" s="106"/>
      <c r="HG476" s="106"/>
      <c r="HH476" s="106"/>
      <c r="HI476" s="106"/>
      <c r="HJ476" s="106"/>
      <c r="HK476" s="106"/>
      <c r="HL476" s="106"/>
      <c r="HM476" s="106"/>
      <c r="HN476" s="106"/>
    </row>
    <row r="477" spans="1:239" ht="12" hidden="1" customHeight="1">
      <c r="A477" s="97" t="s">
        <v>1152</v>
      </c>
      <c r="B477" s="117" t="s">
        <v>1153</v>
      </c>
      <c r="C477" s="139" t="s">
        <v>32</v>
      </c>
      <c r="D477" s="60">
        <v>153053.76000000001</v>
      </c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  <c r="AL477" s="106"/>
      <c r="AM477" s="106"/>
      <c r="AN477" s="106"/>
      <c r="AO477" s="106"/>
      <c r="AP477" s="106"/>
      <c r="AQ477" s="106"/>
      <c r="AR477" s="106"/>
      <c r="AS477" s="106"/>
      <c r="AT477" s="106"/>
      <c r="AU477" s="106"/>
      <c r="AV477" s="106"/>
      <c r="AW477" s="106"/>
      <c r="AX477" s="106"/>
      <c r="AY477" s="106"/>
      <c r="AZ477" s="106"/>
      <c r="BA477" s="106"/>
      <c r="BB477" s="106"/>
      <c r="BC477" s="106"/>
      <c r="BD477" s="106"/>
      <c r="BE477" s="106"/>
      <c r="BF477" s="106"/>
      <c r="BG477" s="106"/>
      <c r="BH477" s="106"/>
      <c r="BI477" s="106"/>
      <c r="BJ477" s="106"/>
      <c r="BK477" s="106"/>
      <c r="BL477" s="106"/>
      <c r="BM477" s="106"/>
      <c r="BN477" s="106"/>
      <c r="BO477" s="106"/>
      <c r="BP477" s="106"/>
      <c r="BQ477" s="106"/>
      <c r="BR477" s="106"/>
      <c r="BS477" s="106"/>
      <c r="BT477" s="106"/>
      <c r="BU477" s="106"/>
      <c r="BV477" s="106"/>
      <c r="BW477" s="106"/>
      <c r="BX477" s="106"/>
      <c r="BY477" s="106"/>
      <c r="BZ477" s="106"/>
      <c r="CA477" s="106"/>
      <c r="CB477" s="106"/>
      <c r="CC477" s="106"/>
      <c r="CD477" s="106"/>
      <c r="CE477" s="106"/>
      <c r="CF477" s="106"/>
      <c r="CG477" s="106"/>
      <c r="CH477" s="106"/>
      <c r="CI477" s="106"/>
      <c r="CJ477" s="106"/>
      <c r="CK477" s="106"/>
      <c r="CL477" s="106"/>
      <c r="CM477" s="106"/>
      <c r="CN477" s="106"/>
      <c r="CO477" s="106"/>
      <c r="CP477" s="106"/>
      <c r="CQ477" s="106"/>
      <c r="CR477" s="106"/>
      <c r="CS477" s="106"/>
      <c r="CT477" s="106"/>
      <c r="CU477" s="106"/>
      <c r="CV477" s="106"/>
      <c r="CW477" s="106"/>
      <c r="CX477" s="106"/>
      <c r="CY477" s="106"/>
      <c r="CZ477" s="106"/>
      <c r="DA477" s="106"/>
      <c r="DB477" s="106"/>
      <c r="DC477" s="106"/>
      <c r="DD477" s="106"/>
      <c r="DE477" s="106"/>
      <c r="DF477" s="106"/>
      <c r="DG477" s="106"/>
      <c r="DH477" s="106"/>
      <c r="DI477" s="106"/>
      <c r="DJ477" s="106"/>
      <c r="DK477" s="106"/>
      <c r="DL477" s="106"/>
      <c r="DM477" s="106"/>
      <c r="DN477" s="106"/>
      <c r="DO477" s="106"/>
      <c r="DP477" s="106"/>
      <c r="DQ477" s="106"/>
      <c r="DR477" s="106"/>
      <c r="DS477" s="106"/>
      <c r="DT477" s="106"/>
      <c r="DU477" s="106"/>
      <c r="DV477" s="106"/>
      <c r="DW477" s="106"/>
      <c r="DX477" s="106"/>
      <c r="DY477" s="106"/>
      <c r="DZ477" s="106"/>
      <c r="EA477" s="106"/>
      <c r="EB477" s="106"/>
      <c r="EC477" s="106"/>
      <c r="ED477" s="106"/>
      <c r="EE477" s="106"/>
      <c r="EF477" s="106"/>
      <c r="EG477" s="106"/>
      <c r="EH477" s="106"/>
      <c r="EI477" s="106"/>
      <c r="EJ477" s="106"/>
      <c r="EK477" s="106"/>
      <c r="EL477" s="106"/>
      <c r="EM477" s="106"/>
      <c r="EN477" s="106"/>
      <c r="EO477" s="106"/>
      <c r="EP477" s="106"/>
      <c r="EQ477" s="106"/>
      <c r="ER477" s="106"/>
      <c r="ES477" s="106"/>
      <c r="ET477" s="106"/>
      <c r="EU477" s="106"/>
      <c r="EV477" s="106"/>
      <c r="EW477" s="106"/>
      <c r="EX477" s="106"/>
      <c r="EY477" s="106"/>
      <c r="EZ477" s="106"/>
      <c r="FA477" s="106"/>
      <c r="FB477" s="106"/>
      <c r="FC477" s="106"/>
      <c r="FD477" s="106"/>
      <c r="FE477" s="106"/>
      <c r="FF477" s="106"/>
      <c r="FG477" s="106"/>
      <c r="FH477" s="106"/>
      <c r="FI477" s="106"/>
      <c r="FJ477" s="106"/>
      <c r="FK477" s="106"/>
      <c r="FL477" s="106"/>
      <c r="FM477" s="106"/>
      <c r="FN477" s="106"/>
      <c r="FO477" s="106"/>
      <c r="FP477" s="106"/>
      <c r="FQ477" s="106"/>
      <c r="FR477" s="106"/>
      <c r="FS477" s="106"/>
      <c r="FT477" s="106"/>
      <c r="FU477" s="106"/>
      <c r="FV477" s="106"/>
      <c r="FW477" s="106"/>
      <c r="FX477" s="106"/>
      <c r="FY477" s="106"/>
      <c r="FZ477" s="106"/>
      <c r="GA477" s="106"/>
      <c r="GB477" s="106"/>
      <c r="GC477" s="106"/>
      <c r="GD477" s="106"/>
      <c r="GE477" s="106"/>
      <c r="GF477" s="106"/>
      <c r="GG477" s="106"/>
      <c r="GH477" s="106"/>
      <c r="GI477" s="106"/>
      <c r="GJ477" s="106"/>
      <c r="GK477" s="106"/>
      <c r="GL477" s="106"/>
      <c r="GM477" s="106"/>
      <c r="GN477" s="106"/>
      <c r="GO477" s="106"/>
      <c r="GP477" s="106"/>
      <c r="GQ477" s="106"/>
      <c r="GR477" s="106"/>
      <c r="GS477" s="106"/>
      <c r="GT477" s="106"/>
      <c r="GU477" s="106"/>
      <c r="GV477" s="106"/>
      <c r="GW477" s="106"/>
      <c r="GX477" s="106"/>
      <c r="GY477" s="106"/>
      <c r="GZ477" s="106"/>
      <c r="HA477" s="106"/>
      <c r="HB477" s="106"/>
      <c r="HC477" s="106"/>
      <c r="HD477" s="106"/>
      <c r="HE477" s="106"/>
      <c r="HF477" s="106"/>
      <c r="HG477" s="106"/>
      <c r="HH477" s="106"/>
      <c r="HI477" s="106"/>
      <c r="HJ477" s="106"/>
      <c r="HK477" s="106"/>
      <c r="HL477" s="106"/>
      <c r="HM477" s="106"/>
      <c r="HN477" s="106"/>
    </row>
    <row r="478" spans="1:239" ht="12" hidden="1" customHeight="1">
      <c r="A478" s="97" t="s">
        <v>1154</v>
      </c>
      <c r="B478" s="117" t="s">
        <v>1155</v>
      </c>
      <c r="C478" s="139" t="s">
        <v>35</v>
      </c>
      <c r="D478" s="60">
        <v>91820.76</v>
      </c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  <c r="AM478" s="106"/>
      <c r="AN478" s="106"/>
      <c r="AO478" s="106"/>
      <c r="AP478" s="106"/>
      <c r="AQ478" s="106"/>
      <c r="AR478" s="106"/>
      <c r="AS478" s="106"/>
      <c r="AT478" s="106"/>
      <c r="AU478" s="106"/>
      <c r="AV478" s="106"/>
      <c r="AW478" s="106"/>
      <c r="AX478" s="106"/>
      <c r="AY478" s="106"/>
      <c r="AZ478" s="106"/>
      <c r="BA478" s="106"/>
      <c r="BB478" s="106"/>
      <c r="BC478" s="106"/>
      <c r="BD478" s="106"/>
      <c r="BE478" s="106"/>
      <c r="BF478" s="106"/>
      <c r="BG478" s="106"/>
      <c r="BH478" s="106"/>
      <c r="BI478" s="106"/>
      <c r="BJ478" s="106"/>
      <c r="BK478" s="106"/>
      <c r="BL478" s="106"/>
      <c r="BM478" s="106"/>
      <c r="BN478" s="106"/>
      <c r="BO478" s="106"/>
      <c r="BP478" s="106"/>
      <c r="BQ478" s="106"/>
      <c r="BR478" s="106"/>
      <c r="BS478" s="106"/>
      <c r="BT478" s="106"/>
      <c r="BU478" s="106"/>
      <c r="BV478" s="106"/>
      <c r="BW478" s="106"/>
      <c r="BX478" s="106"/>
      <c r="BY478" s="106"/>
      <c r="BZ478" s="106"/>
      <c r="CA478" s="106"/>
      <c r="CB478" s="106"/>
      <c r="CC478" s="106"/>
      <c r="CD478" s="106"/>
      <c r="CE478" s="106"/>
      <c r="CF478" s="106"/>
      <c r="CG478" s="106"/>
      <c r="CH478" s="106"/>
      <c r="CI478" s="106"/>
      <c r="CJ478" s="106"/>
      <c r="CK478" s="106"/>
      <c r="CL478" s="106"/>
      <c r="CM478" s="106"/>
      <c r="CN478" s="106"/>
      <c r="CO478" s="106"/>
      <c r="CP478" s="106"/>
      <c r="CQ478" s="106"/>
      <c r="CR478" s="106"/>
      <c r="CS478" s="106"/>
      <c r="CT478" s="106"/>
      <c r="CU478" s="106"/>
      <c r="CV478" s="106"/>
      <c r="CW478" s="106"/>
      <c r="CX478" s="106"/>
      <c r="CY478" s="106"/>
      <c r="CZ478" s="106"/>
      <c r="DA478" s="106"/>
      <c r="DB478" s="106"/>
      <c r="DC478" s="106"/>
      <c r="DD478" s="106"/>
      <c r="DE478" s="106"/>
      <c r="DF478" s="106"/>
      <c r="DG478" s="106"/>
      <c r="DH478" s="106"/>
      <c r="DI478" s="106"/>
      <c r="DJ478" s="106"/>
      <c r="DK478" s="106"/>
      <c r="DL478" s="106"/>
      <c r="DM478" s="106"/>
      <c r="DN478" s="106"/>
      <c r="DO478" s="106"/>
      <c r="DP478" s="106"/>
      <c r="DQ478" s="106"/>
      <c r="DR478" s="106"/>
      <c r="DS478" s="106"/>
      <c r="DT478" s="106"/>
      <c r="DU478" s="106"/>
      <c r="DV478" s="106"/>
      <c r="DW478" s="106"/>
      <c r="DX478" s="106"/>
      <c r="DY478" s="106"/>
      <c r="DZ478" s="106"/>
      <c r="EA478" s="106"/>
      <c r="EB478" s="106"/>
      <c r="EC478" s="106"/>
      <c r="ED478" s="106"/>
      <c r="EE478" s="106"/>
      <c r="EF478" s="106"/>
      <c r="EG478" s="106"/>
      <c r="EH478" s="106"/>
      <c r="EI478" s="106"/>
      <c r="EJ478" s="106"/>
      <c r="EK478" s="106"/>
      <c r="EL478" s="106"/>
      <c r="EM478" s="106"/>
      <c r="EN478" s="106"/>
      <c r="EO478" s="106"/>
      <c r="EP478" s="106"/>
      <c r="EQ478" s="106"/>
      <c r="ER478" s="106"/>
      <c r="ES478" s="106"/>
      <c r="ET478" s="106"/>
      <c r="EU478" s="106"/>
      <c r="EV478" s="106"/>
      <c r="EW478" s="106"/>
      <c r="EX478" s="106"/>
      <c r="EY478" s="106"/>
      <c r="EZ478" s="106"/>
      <c r="FA478" s="106"/>
      <c r="FB478" s="106"/>
      <c r="FC478" s="106"/>
      <c r="FD478" s="106"/>
      <c r="FE478" s="106"/>
      <c r="FF478" s="106"/>
      <c r="FG478" s="106"/>
      <c r="FH478" s="106"/>
      <c r="FI478" s="106"/>
      <c r="FJ478" s="106"/>
      <c r="FK478" s="106"/>
      <c r="FL478" s="106"/>
      <c r="FM478" s="106"/>
      <c r="FN478" s="106"/>
      <c r="FO478" s="106"/>
      <c r="FP478" s="106"/>
      <c r="FQ478" s="106"/>
      <c r="FR478" s="106"/>
      <c r="FS478" s="106"/>
      <c r="FT478" s="106"/>
      <c r="FU478" s="106"/>
      <c r="FV478" s="106"/>
      <c r="FW478" s="106"/>
      <c r="FX478" s="106"/>
      <c r="FY478" s="106"/>
      <c r="FZ478" s="106"/>
      <c r="GA478" s="106"/>
      <c r="GB478" s="106"/>
      <c r="GC478" s="106"/>
      <c r="GD478" s="106"/>
      <c r="GE478" s="106"/>
      <c r="GF478" s="106"/>
      <c r="GG478" s="106"/>
      <c r="GH478" s="106"/>
      <c r="GI478" s="106"/>
      <c r="GJ478" s="106"/>
      <c r="GK478" s="106"/>
      <c r="GL478" s="106"/>
      <c r="GM478" s="106"/>
      <c r="GN478" s="106"/>
      <c r="GO478" s="106"/>
      <c r="GP478" s="106"/>
      <c r="GQ478" s="106"/>
      <c r="GR478" s="106"/>
      <c r="GS478" s="106"/>
      <c r="GT478" s="106"/>
      <c r="GU478" s="106"/>
      <c r="GV478" s="106"/>
      <c r="GW478" s="106"/>
      <c r="GX478" s="106"/>
      <c r="GY478" s="106"/>
      <c r="GZ478" s="106"/>
      <c r="HA478" s="106"/>
      <c r="HB478" s="106"/>
      <c r="HC478" s="106"/>
      <c r="HD478" s="106"/>
      <c r="HE478" s="106"/>
      <c r="HF478" s="106"/>
      <c r="HG478" s="106"/>
      <c r="HH478" s="106"/>
      <c r="HI478" s="106"/>
      <c r="HJ478" s="106"/>
      <c r="HK478" s="106"/>
      <c r="HL478" s="106"/>
      <c r="HM478" s="106"/>
      <c r="HN478" s="106"/>
    </row>
    <row r="479" spans="1:239" ht="22.5">
      <c r="A479" s="99" t="s">
        <v>1773</v>
      </c>
      <c r="B479" s="116" t="s">
        <v>1774</v>
      </c>
      <c r="C479" s="136" t="s">
        <v>123</v>
      </c>
      <c r="D479" s="58">
        <v>1429.56</v>
      </c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  <c r="BV479" s="106"/>
      <c r="BW479" s="106"/>
      <c r="BX479" s="106"/>
      <c r="BY479" s="106"/>
      <c r="BZ479" s="106"/>
      <c r="CA479" s="106"/>
      <c r="CB479" s="106"/>
      <c r="CC479" s="106"/>
      <c r="CD479" s="106"/>
      <c r="CE479" s="106"/>
      <c r="CF479" s="106"/>
      <c r="CG479" s="106"/>
      <c r="CH479" s="106"/>
      <c r="CI479" s="106"/>
      <c r="CJ479" s="106"/>
      <c r="CK479" s="106"/>
      <c r="CL479" s="106"/>
      <c r="CM479" s="106"/>
      <c r="CN479" s="106"/>
      <c r="CO479" s="106"/>
      <c r="CP479" s="106"/>
      <c r="CQ479" s="106"/>
      <c r="CR479" s="106"/>
      <c r="CS479" s="106"/>
      <c r="CT479" s="106"/>
      <c r="CU479" s="106"/>
      <c r="CV479" s="106"/>
      <c r="CW479" s="106"/>
      <c r="CX479" s="106"/>
      <c r="CY479" s="106"/>
      <c r="CZ479" s="106"/>
      <c r="DA479" s="106"/>
      <c r="DB479" s="106"/>
      <c r="DC479" s="106"/>
      <c r="DD479" s="106"/>
      <c r="DE479" s="106"/>
      <c r="DF479" s="106"/>
      <c r="DG479" s="106"/>
      <c r="DH479" s="106"/>
      <c r="DI479" s="106"/>
      <c r="DJ479" s="106"/>
      <c r="DK479" s="106"/>
      <c r="DL479" s="106"/>
      <c r="DM479" s="106"/>
      <c r="DN479" s="106"/>
      <c r="DO479" s="106"/>
      <c r="DP479" s="106"/>
      <c r="DQ479" s="106"/>
      <c r="DR479" s="106"/>
      <c r="DS479" s="106"/>
      <c r="DT479" s="106"/>
      <c r="DU479" s="106"/>
      <c r="DV479" s="106"/>
      <c r="DW479" s="106"/>
      <c r="DX479" s="106"/>
      <c r="DY479" s="106"/>
      <c r="DZ479" s="106"/>
      <c r="EA479" s="106"/>
      <c r="EB479" s="106"/>
      <c r="EC479" s="106"/>
      <c r="ED479" s="106"/>
      <c r="EE479" s="106"/>
      <c r="EF479" s="106"/>
      <c r="EG479" s="106"/>
      <c r="EH479" s="106"/>
      <c r="EI479" s="106"/>
      <c r="EJ479" s="106"/>
      <c r="EK479" s="106"/>
      <c r="EL479" s="106"/>
      <c r="EM479" s="106"/>
      <c r="EN479" s="106"/>
      <c r="EO479" s="106"/>
      <c r="EP479" s="106"/>
      <c r="EQ479" s="106"/>
      <c r="ER479" s="106"/>
      <c r="ES479" s="106"/>
      <c r="ET479" s="106"/>
      <c r="EU479" s="106"/>
      <c r="EV479" s="106"/>
      <c r="EW479" s="106"/>
      <c r="EX479" s="106"/>
      <c r="EY479" s="106"/>
      <c r="EZ479" s="106"/>
      <c r="FA479" s="106"/>
      <c r="FB479" s="106"/>
      <c r="FC479" s="106"/>
      <c r="FD479" s="106"/>
      <c r="FE479" s="106"/>
      <c r="FF479" s="106"/>
      <c r="FG479" s="106"/>
      <c r="FH479" s="106"/>
      <c r="FI479" s="106"/>
      <c r="FJ479" s="106"/>
      <c r="FK479" s="106"/>
      <c r="FL479" s="106"/>
      <c r="FM479" s="106"/>
      <c r="FN479" s="106"/>
      <c r="FO479" s="106"/>
      <c r="FP479" s="106"/>
      <c r="FQ479" s="106"/>
      <c r="FR479" s="106"/>
      <c r="FS479" s="106"/>
      <c r="FT479" s="106"/>
      <c r="FU479" s="106"/>
      <c r="FV479" s="106"/>
      <c r="FW479" s="106"/>
      <c r="FX479" s="106"/>
      <c r="FY479" s="106"/>
      <c r="FZ479" s="106"/>
      <c r="GA479" s="106"/>
      <c r="GB479" s="106"/>
      <c r="GC479" s="106"/>
      <c r="GD479" s="106"/>
      <c r="GE479" s="106"/>
      <c r="GF479" s="106"/>
      <c r="GG479" s="106"/>
      <c r="GH479" s="106"/>
      <c r="GI479" s="106"/>
      <c r="GJ479" s="106"/>
      <c r="GK479" s="106"/>
      <c r="GL479" s="106"/>
      <c r="GM479" s="106"/>
      <c r="GN479" s="106"/>
      <c r="GO479" s="106"/>
      <c r="GP479" s="106"/>
      <c r="GQ479" s="106"/>
      <c r="GR479" s="106"/>
      <c r="GS479" s="106"/>
      <c r="GT479" s="106"/>
      <c r="GU479" s="106"/>
      <c r="GV479" s="106"/>
      <c r="GW479" s="106"/>
      <c r="GX479" s="106"/>
      <c r="GY479" s="106"/>
      <c r="GZ479" s="106"/>
      <c r="HA479" s="106"/>
      <c r="HB479" s="106"/>
      <c r="HC479" s="106"/>
      <c r="HD479" s="106"/>
      <c r="HE479" s="106"/>
      <c r="HF479" s="106"/>
      <c r="HG479" s="106"/>
      <c r="HH479" s="106"/>
      <c r="HI479" s="106"/>
      <c r="HJ479" s="106"/>
      <c r="HK479" s="106"/>
      <c r="HL479" s="106"/>
      <c r="HM479" s="106"/>
      <c r="HN479" s="106"/>
    </row>
    <row r="480" spans="1:239" ht="22.5">
      <c r="A480" s="99" t="s">
        <v>1156</v>
      </c>
      <c r="B480" s="116" t="s">
        <v>1157</v>
      </c>
      <c r="C480" s="136"/>
      <c r="D480" s="58">
        <v>772986.02</v>
      </c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  <c r="BV480" s="106"/>
      <c r="BW480" s="106"/>
      <c r="BX480" s="106"/>
      <c r="BY480" s="106"/>
      <c r="BZ480" s="106"/>
      <c r="CA480" s="106"/>
      <c r="CB480" s="106"/>
      <c r="CC480" s="106"/>
      <c r="CD480" s="106"/>
      <c r="CE480" s="106"/>
      <c r="CF480" s="106"/>
      <c r="CG480" s="106"/>
      <c r="CH480" s="106"/>
      <c r="CI480" s="106"/>
      <c r="CJ480" s="106"/>
      <c r="CK480" s="106"/>
      <c r="CL480" s="106"/>
      <c r="CM480" s="106"/>
      <c r="CN480" s="106"/>
      <c r="CO480" s="106"/>
      <c r="CP480" s="106"/>
      <c r="CQ480" s="106"/>
      <c r="CR480" s="106"/>
      <c r="CS480" s="106"/>
      <c r="CT480" s="106"/>
      <c r="CU480" s="106"/>
      <c r="CV480" s="106"/>
      <c r="CW480" s="106"/>
      <c r="CX480" s="106"/>
      <c r="CY480" s="106"/>
      <c r="CZ480" s="106"/>
      <c r="DA480" s="106"/>
      <c r="DB480" s="106"/>
      <c r="DC480" s="106"/>
      <c r="DD480" s="106"/>
      <c r="DE480" s="106"/>
      <c r="DF480" s="106"/>
      <c r="DG480" s="106"/>
      <c r="DH480" s="106"/>
      <c r="DI480" s="106"/>
      <c r="DJ480" s="106"/>
      <c r="DK480" s="106"/>
      <c r="DL480" s="106"/>
      <c r="DM480" s="106"/>
      <c r="DN480" s="106"/>
      <c r="DO480" s="106"/>
      <c r="DP480" s="106"/>
      <c r="DQ480" s="106"/>
      <c r="DR480" s="106"/>
      <c r="DS480" s="106"/>
      <c r="DT480" s="106"/>
      <c r="DU480" s="106"/>
      <c r="DV480" s="106"/>
      <c r="DW480" s="106"/>
      <c r="DX480" s="106"/>
      <c r="DY480" s="106"/>
      <c r="DZ480" s="106"/>
      <c r="EA480" s="106"/>
      <c r="EB480" s="106"/>
      <c r="EC480" s="106"/>
      <c r="ED480" s="106"/>
      <c r="EE480" s="106"/>
      <c r="EF480" s="106"/>
      <c r="EG480" s="106"/>
      <c r="EH480" s="106"/>
      <c r="EI480" s="106"/>
      <c r="EJ480" s="106"/>
      <c r="EK480" s="106"/>
      <c r="EL480" s="106"/>
      <c r="EM480" s="106"/>
      <c r="EN480" s="106"/>
      <c r="EO480" s="106"/>
      <c r="EP480" s="106"/>
      <c r="EQ480" s="106"/>
      <c r="ER480" s="106"/>
      <c r="ES480" s="106"/>
      <c r="ET480" s="106"/>
      <c r="EU480" s="106"/>
      <c r="EV480" s="106"/>
      <c r="EW480" s="106"/>
      <c r="EX480" s="106"/>
      <c r="EY480" s="106"/>
      <c r="EZ480" s="106"/>
      <c r="FA480" s="106"/>
      <c r="FB480" s="106"/>
      <c r="FC480" s="106"/>
      <c r="FD480" s="106"/>
      <c r="FE480" s="106"/>
      <c r="FF480" s="106"/>
      <c r="FG480" s="106"/>
      <c r="FH480" s="106"/>
      <c r="FI480" s="106"/>
      <c r="FJ480" s="106"/>
      <c r="FK480" s="106"/>
      <c r="FL480" s="106"/>
      <c r="FM480" s="106"/>
      <c r="FN480" s="106"/>
      <c r="FO480" s="106"/>
      <c r="FP480" s="106"/>
      <c r="FQ480" s="106"/>
      <c r="FR480" s="106"/>
      <c r="FS480" s="106"/>
      <c r="FT480" s="106"/>
      <c r="FU480" s="106"/>
      <c r="FV480" s="106"/>
      <c r="FW480" s="106"/>
      <c r="FX480" s="106"/>
      <c r="FY480" s="106"/>
      <c r="FZ480" s="106"/>
      <c r="GA480" s="106"/>
      <c r="GB480" s="106"/>
      <c r="GC480" s="106"/>
      <c r="GD480" s="106"/>
      <c r="GE480" s="106"/>
      <c r="GF480" s="106"/>
      <c r="GG480" s="106"/>
      <c r="GH480" s="106"/>
      <c r="GI480" s="106"/>
      <c r="GJ480" s="106"/>
      <c r="GK480" s="106"/>
      <c r="GL480" s="106"/>
      <c r="GM480" s="106"/>
      <c r="GN480" s="106"/>
      <c r="GO480" s="106"/>
      <c r="GP480" s="106"/>
      <c r="GQ480" s="106"/>
      <c r="GR480" s="106"/>
      <c r="GS480" s="106"/>
      <c r="GT480" s="106"/>
      <c r="GU480" s="106"/>
      <c r="GV480" s="106"/>
      <c r="GW480" s="106"/>
      <c r="GX480" s="106"/>
      <c r="GY480" s="106"/>
      <c r="GZ480" s="106"/>
      <c r="HA480" s="106"/>
      <c r="HB480" s="106"/>
      <c r="HC480" s="106"/>
      <c r="HD480" s="106"/>
      <c r="HE480" s="106"/>
      <c r="HF480" s="106"/>
      <c r="HG480" s="106"/>
      <c r="HH480" s="106"/>
      <c r="HI480" s="106"/>
      <c r="HJ480" s="106"/>
      <c r="HK480" s="106"/>
      <c r="HL480" s="106"/>
      <c r="HM480" s="106"/>
      <c r="HN480" s="106"/>
    </row>
    <row r="481" spans="1:222" s="108" customFormat="1" ht="11.25">
      <c r="A481" s="99" t="s">
        <v>1158</v>
      </c>
      <c r="B481" s="116" t="s">
        <v>1159</v>
      </c>
      <c r="C481" s="136"/>
      <c r="D481" s="58">
        <v>772986.02</v>
      </c>
    </row>
    <row r="482" spans="1:222" ht="18">
      <c r="A482" s="97" t="s">
        <v>1775</v>
      </c>
      <c r="B482" s="117" t="s">
        <v>1776</v>
      </c>
      <c r="C482" s="139" t="s">
        <v>29</v>
      </c>
      <c r="D482" s="60">
        <v>89649.21</v>
      </c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  <c r="BV482" s="106"/>
      <c r="BW482" s="106"/>
      <c r="BX482" s="106"/>
      <c r="BY482" s="106"/>
      <c r="BZ482" s="106"/>
      <c r="CA482" s="106"/>
      <c r="CB482" s="106"/>
      <c r="CC482" s="106"/>
      <c r="CD482" s="106"/>
      <c r="CE482" s="106"/>
      <c r="CF482" s="106"/>
      <c r="CG482" s="106"/>
      <c r="CH482" s="106"/>
      <c r="CI482" s="106"/>
      <c r="CJ482" s="106"/>
      <c r="CK482" s="106"/>
      <c r="CL482" s="106"/>
      <c r="CM482" s="106"/>
      <c r="CN482" s="106"/>
      <c r="CO482" s="106"/>
      <c r="CP482" s="106"/>
      <c r="CQ482" s="106"/>
      <c r="CR482" s="106"/>
      <c r="CS482" s="106"/>
      <c r="CT482" s="106"/>
      <c r="CU482" s="106"/>
      <c r="CV482" s="106"/>
      <c r="CW482" s="106"/>
      <c r="CX482" s="106"/>
      <c r="CY482" s="106"/>
      <c r="CZ482" s="106"/>
      <c r="DA482" s="106"/>
      <c r="DB482" s="106"/>
      <c r="DC482" s="106"/>
      <c r="DD482" s="106"/>
      <c r="DE482" s="106"/>
      <c r="DF482" s="106"/>
      <c r="DG482" s="106"/>
      <c r="DH482" s="106"/>
      <c r="DI482" s="106"/>
      <c r="DJ482" s="106"/>
      <c r="DK482" s="106"/>
      <c r="DL482" s="106"/>
      <c r="DM482" s="106"/>
      <c r="DN482" s="106"/>
      <c r="DO482" s="106"/>
      <c r="DP482" s="106"/>
      <c r="DQ482" s="106"/>
      <c r="DR482" s="106"/>
      <c r="DS482" s="106"/>
      <c r="DT482" s="106"/>
      <c r="DU482" s="106"/>
      <c r="DV482" s="106"/>
      <c r="DW482" s="106"/>
      <c r="DX482" s="106"/>
      <c r="DY482" s="106"/>
      <c r="DZ482" s="106"/>
      <c r="EA482" s="106"/>
      <c r="EB482" s="106"/>
      <c r="EC482" s="106"/>
      <c r="ED482" s="106"/>
      <c r="EE482" s="106"/>
      <c r="EF482" s="106"/>
      <c r="EG482" s="106"/>
      <c r="EH482" s="106"/>
      <c r="EI482" s="106"/>
      <c r="EJ482" s="106"/>
      <c r="EK482" s="106"/>
      <c r="EL482" s="106"/>
      <c r="EM482" s="106"/>
      <c r="EN482" s="106"/>
      <c r="EO482" s="106"/>
      <c r="EP482" s="106"/>
      <c r="EQ482" s="106"/>
      <c r="ER482" s="106"/>
      <c r="ES482" s="106"/>
      <c r="ET482" s="106"/>
      <c r="EU482" s="106"/>
      <c r="EV482" s="106"/>
      <c r="EW482" s="106"/>
      <c r="EX482" s="106"/>
      <c r="EY482" s="106"/>
      <c r="EZ482" s="106"/>
      <c r="FA482" s="106"/>
      <c r="FB482" s="106"/>
      <c r="FC482" s="106"/>
      <c r="FD482" s="106"/>
      <c r="FE482" s="106"/>
      <c r="FF482" s="106"/>
      <c r="FG482" s="106"/>
      <c r="FH482" s="106"/>
      <c r="FI482" s="106"/>
      <c r="FJ482" s="106"/>
      <c r="FK482" s="106"/>
      <c r="FL482" s="106"/>
      <c r="FM482" s="106"/>
      <c r="FN482" s="106"/>
      <c r="FO482" s="106"/>
      <c r="FP482" s="106"/>
      <c r="FQ482" s="106"/>
      <c r="FR482" s="106"/>
      <c r="FS482" s="106"/>
      <c r="FT482" s="106"/>
      <c r="FU482" s="106"/>
      <c r="FV482" s="106"/>
      <c r="FW482" s="106"/>
      <c r="FX482" s="106"/>
      <c r="FY482" s="106"/>
      <c r="FZ482" s="106"/>
      <c r="GA482" s="106"/>
      <c r="GB482" s="106"/>
      <c r="GC482" s="106"/>
      <c r="GD482" s="106"/>
      <c r="GE482" s="106"/>
      <c r="GF482" s="106"/>
      <c r="GG482" s="106"/>
      <c r="GH482" s="106"/>
      <c r="GI482" s="106"/>
      <c r="GJ482" s="106"/>
      <c r="GK482" s="106"/>
      <c r="GL482" s="106"/>
      <c r="GM482" s="106"/>
      <c r="GN482" s="106"/>
      <c r="GO482" s="106"/>
      <c r="GP482" s="106"/>
      <c r="GQ482" s="106"/>
      <c r="GR482" s="106"/>
      <c r="GS482" s="106"/>
      <c r="GT482" s="106"/>
      <c r="GU482" s="106"/>
      <c r="GV482" s="106"/>
      <c r="GW482" s="106"/>
      <c r="GX482" s="106"/>
      <c r="GY482" s="106"/>
      <c r="GZ482" s="106"/>
      <c r="HA482" s="106"/>
      <c r="HB482" s="106"/>
      <c r="HC482" s="106"/>
      <c r="HD482" s="106"/>
      <c r="HE482" s="106"/>
      <c r="HF482" s="106"/>
      <c r="HG482" s="106"/>
      <c r="HH482" s="106"/>
      <c r="HI482" s="106"/>
      <c r="HJ482" s="106"/>
      <c r="HK482" s="106"/>
      <c r="HL482" s="106"/>
      <c r="HM482" s="106"/>
      <c r="HN482" s="106"/>
    </row>
    <row r="483" spans="1:222" ht="18">
      <c r="A483" s="97" t="s">
        <v>1777</v>
      </c>
      <c r="B483" s="117" t="s">
        <v>1778</v>
      </c>
      <c r="C483" s="139" t="s">
        <v>29</v>
      </c>
      <c r="D483" s="60">
        <v>682996.88</v>
      </c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  <c r="BV483" s="106"/>
      <c r="BW483" s="106"/>
      <c r="BX483" s="106"/>
      <c r="BY483" s="106"/>
      <c r="BZ483" s="106"/>
      <c r="CA483" s="106"/>
      <c r="CB483" s="106"/>
      <c r="CC483" s="106"/>
      <c r="CD483" s="106"/>
      <c r="CE483" s="106"/>
      <c r="CF483" s="106"/>
      <c r="CG483" s="106"/>
      <c r="CH483" s="106"/>
      <c r="CI483" s="106"/>
      <c r="CJ483" s="106"/>
      <c r="CK483" s="106"/>
      <c r="CL483" s="106"/>
      <c r="CM483" s="106"/>
      <c r="CN483" s="106"/>
      <c r="CO483" s="106"/>
      <c r="CP483" s="106"/>
      <c r="CQ483" s="106"/>
      <c r="CR483" s="106"/>
      <c r="CS483" s="106"/>
      <c r="CT483" s="106"/>
      <c r="CU483" s="106"/>
      <c r="CV483" s="106"/>
      <c r="CW483" s="106"/>
      <c r="CX483" s="106"/>
      <c r="CY483" s="106"/>
      <c r="CZ483" s="106"/>
      <c r="DA483" s="106"/>
      <c r="DB483" s="106"/>
      <c r="DC483" s="106"/>
      <c r="DD483" s="106"/>
      <c r="DE483" s="106"/>
      <c r="DF483" s="106"/>
      <c r="DG483" s="106"/>
      <c r="DH483" s="106"/>
      <c r="DI483" s="106"/>
      <c r="DJ483" s="106"/>
      <c r="DK483" s="106"/>
      <c r="DL483" s="106"/>
      <c r="DM483" s="106"/>
      <c r="DN483" s="106"/>
      <c r="DO483" s="106"/>
      <c r="DP483" s="106"/>
      <c r="DQ483" s="106"/>
      <c r="DR483" s="106"/>
      <c r="DS483" s="106"/>
      <c r="DT483" s="106"/>
      <c r="DU483" s="106"/>
      <c r="DV483" s="106"/>
      <c r="DW483" s="106"/>
      <c r="DX483" s="106"/>
      <c r="DY483" s="106"/>
      <c r="DZ483" s="106"/>
      <c r="EA483" s="106"/>
      <c r="EB483" s="106"/>
      <c r="EC483" s="106"/>
      <c r="ED483" s="106"/>
      <c r="EE483" s="106"/>
      <c r="EF483" s="106"/>
      <c r="EG483" s="106"/>
      <c r="EH483" s="106"/>
      <c r="EI483" s="106"/>
      <c r="EJ483" s="106"/>
      <c r="EK483" s="106"/>
      <c r="EL483" s="106"/>
      <c r="EM483" s="106"/>
      <c r="EN483" s="106"/>
      <c r="EO483" s="106"/>
      <c r="EP483" s="106"/>
      <c r="EQ483" s="106"/>
      <c r="ER483" s="106"/>
      <c r="ES483" s="106"/>
      <c r="ET483" s="106"/>
      <c r="EU483" s="106"/>
      <c r="EV483" s="106"/>
      <c r="EW483" s="106"/>
      <c r="EX483" s="106"/>
      <c r="EY483" s="106"/>
      <c r="EZ483" s="106"/>
      <c r="FA483" s="106"/>
      <c r="FB483" s="106"/>
      <c r="FC483" s="106"/>
      <c r="FD483" s="106"/>
      <c r="FE483" s="106"/>
      <c r="FF483" s="106"/>
      <c r="FG483" s="106"/>
      <c r="FH483" s="106"/>
      <c r="FI483" s="106"/>
      <c r="FJ483" s="106"/>
      <c r="FK483" s="106"/>
      <c r="FL483" s="106"/>
      <c r="FM483" s="106"/>
      <c r="FN483" s="106"/>
      <c r="FO483" s="106"/>
      <c r="FP483" s="106"/>
      <c r="FQ483" s="106"/>
      <c r="FR483" s="106"/>
      <c r="FS483" s="106"/>
      <c r="FT483" s="106"/>
      <c r="FU483" s="106"/>
      <c r="FV483" s="106"/>
      <c r="FW483" s="106"/>
      <c r="FX483" s="106"/>
      <c r="FY483" s="106"/>
      <c r="FZ483" s="106"/>
      <c r="GA483" s="106"/>
      <c r="GB483" s="106"/>
      <c r="GC483" s="106"/>
      <c r="GD483" s="106"/>
      <c r="GE483" s="106"/>
      <c r="GF483" s="106"/>
      <c r="GG483" s="106"/>
      <c r="GH483" s="106"/>
      <c r="GI483" s="106"/>
      <c r="GJ483" s="106"/>
      <c r="GK483" s="106"/>
      <c r="GL483" s="106"/>
      <c r="GM483" s="106"/>
      <c r="GN483" s="106"/>
      <c r="GO483" s="106"/>
      <c r="GP483" s="106"/>
      <c r="GQ483" s="106"/>
      <c r="GR483" s="106"/>
      <c r="GS483" s="106"/>
      <c r="GT483" s="106"/>
      <c r="GU483" s="106"/>
      <c r="GV483" s="106"/>
      <c r="GW483" s="106"/>
      <c r="GX483" s="106"/>
      <c r="GY483" s="106"/>
      <c r="GZ483" s="106"/>
      <c r="HA483" s="106"/>
      <c r="HB483" s="106"/>
      <c r="HC483" s="106"/>
      <c r="HD483" s="106"/>
      <c r="HE483" s="106"/>
      <c r="HF483" s="106"/>
      <c r="HG483" s="106"/>
      <c r="HH483" s="106"/>
      <c r="HI483" s="106"/>
      <c r="HJ483" s="106"/>
      <c r="HK483" s="106"/>
      <c r="HL483" s="106"/>
      <c r="HM483" s="106"/>
      <c r="HN483" s="106"/>
    </row>
    <row r="484" spans="1:222">
      <c r="A484" s="97" t="s">
        <v>1779</v>
      </c>
      <c r="B484" s="117" t="s">
        <v>1780</v>
      </c>
      <c r="C484" s="139" t="s">
        <v>126</v>
      </c>
      <c r="D484" s="60">
        <v>339.93</v>
      </c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  <c r="BV484" s="106"/>
      <c r="BW484" s="106"/>
      <c r="BX484" s="106"/>
      <c r="BY484" s="106"/>
      <c r="BZ484" s="106"/>
      <c r="CA484" s="106"/>
      <c r="CB484" s="106"/>
      <c r="CC484" s="106"/>
      <c r="CD484" s="106"/>
      <c r="CE484" s="106"/>
      <c r="CF484" s="106"/>
      <c r="CG484" s="106"/>
      <c r="CH484" s="106"/>
      <c r="CI484" s="106"/>
      <c r="CJ484" s="106"/>
      <c r="CK484" s="106"/>
      <c r="CL484" s="106"/>
      <c r="CM484" s="106"/>
      <c r="CN484" s="106"/>
      <c r="CO484" s="106"/>
      <c r="CP484" s="106"/>
      <c r="CQ484" s="106"/>
      <c r="CR484" s="106"/>
      <c r="CS484" s="106"/>
      <c r="CT484" s="106"/>
      <c r="CU484" s="106"/>
      <c r="CV484" s="106"/>
      <c r="CW484" s="106"/>
      <c r="CX484" s="106"/>
      <c r="CY484" s="106"/>
      <c r="CZ484" s="106"/>
      <c r="DA484" s="106"/>
      <c r="DB484" s="106"/>
      <c r="DC484" s="106"/>
      <c r="DD484" s="106"/>
      <c r="DE484" s="106"/>
      <c r="DF484" s="106"/>
      <c r="DG484" s="106"/>
      <c r="DH484" s="106"/>
      <c r="DI484" s="106"/>
      <c r="DJ484" s="106"/>
      <c r="DK484" s="106"/>
      <c r="DL484" s="106"/>
      <c r="DM484" s="106"/>
      <c r="DN484" s="106"/>
      <c r="DO484" s="106"/>
      <c r="DP484" s="106"/>
      <c r="DQ484" s="106"/>
      <c r="DR484" s="106"/>
      <c r="DS484" s="106"/>
      <c r="DT484" s="106"/>
      <c r="DU484" s="106"/>
      <c r="DV484" s="106"/>
      <c r="DW484" s="106"/>
      <c r="DX484" s="106"/>
      <c r="DY484" s="106"/>
      <c r="DZ484" s="106"/>
      <c r="EA484" s="106"/>
      <c r="EB484" s="106"/>
      <c r="EC484" s="106"/>
      <c r="ED484" s="106"/>
      <c r="EE484" s="106"/>
      <c r="EF484" s="106"/>
      <c r="EG484" s="106"/>
      <c r="EH484" s="106"/>
      <c r="EI484" s="106"/>
      <c r="EJ484" s="106"/>
      <c r="EK484" s="106"/>
      <c r="EL484" s="106"/>
      <c r="EM484" s="106"/>
      <c r="EN484" s="106"/>
      <c r="EO484" s="106"/>
      <c r="EP484" s="106"/>
      <c r="EQ484" s="106"/>
      <c r="ER484" s="106"/>
      <c r="ES484" s="106"/>
      <c r="ET484" s="106"/>
      <c r="EU484" s="106"/>
      <c r="EV484" s="106"/>
      <c r="EW484" s="106"/>
      <c r="EX484" s="106"/>
      <c r="EY484" s="106"/>
      <c r="EZ484" s="106"/>
      <c r="FA484" s="106"/>
      <c r="FB484" s="106"/>
      <c r="FC484" s="106"/>
      <c r="FD484" s="106"/>
      <c r="FE484" s="106"/>
      <c r="FF484" s="106"/>
      <c r="FG484" s="106"/>
      <c r="FH484" s="106"/>
      <c r="FI484" s="106"/>
      <c r="FJ484" s="106"/>
      <c r="FK484" s="106"/>
      <c r="FL484" s="106"/>
      <c r="FM484" s="106"/>
      <c r="FN484" s="106"/>
      <c r="FO484" s="106"/>
      <c r="FP484" s="106"/>
      <c r="FQ484" s="106"/>
      <c r="FR484" s="106"/>
      <c r="FS484" s="106"/>
      <c r="FT484" s="106"/>
      <c r="FU484" s="106"/>
      <c r="FV484" s="106"/>
      <c r="FW484" s="106"/>
      <c r="FX484" s="106"/>
      <c r="FY484" s="106"/>
      <c r="FZ484" s="106"/>
      <c r="GA484" s="106"/>
      <c r="GB484" s="106"/>
      <c r="GC484" s="106"/>
      <c r="GD484" s="106"/>
      <c r="GE484" s="106"/>
      <c r="GF484" s="106"/>
      <c r="GG484" s="106"/>
      <c r="GH484" s="106"/>
      <c r="GI484" s="106"/>
      <c r="GJ484" s="106"/>
      <c r="GK484" s="106"/>
      <c r="GL484" s="106"/>
      <c r="GM484" s="106"/>
      <c r="GN484" s="106"/>
      <c r="GO484" s="106"/>
      <c r="GP484" s="106"/>
      <c r="GQ484" s="106"/>
      <c r="GR484" s="106"/>
      <c r="GS484" s="106"/>
      <c r="GT484" s="106"/>
      <c r="GU484" s="106"/>
      <c r="GV484" s="106"/>
      <c r="GW484" s="106"/>
      <c r="GX484" s="106"/>
      <c r="GY484" s="106"/>
      <c r="GZ484" s="106"/>
      <c r="HA484" s="106"/>
      <c r="HB484" s="106"/>
      <c r="HC484" s="106"/>
      <c r="HD484" s="106"/>
      <c r="HE484" s="106"/>
      <c r="HF484" s="106"/>
      <c r="HG484" s="106"/>
      <c r="HH484" s="106"/>
      <c r="HI484" s="106"/>
      <c r="HJ484" s="106"/>
      <c r="HK484" s="106"/>
      <c r="HL484" s="106"/>
      <c r="HM484" s="106"/>
      <c r="HN484" s="106"/>
    </row>
    <row r="485" spans="1:222" ht="18" customHeight="1">
      <c r="A485" s="132" t="s">
        <v>1162</v>
      </c>
      <c r="B485" s="133" t="s">
        <v>1781</v>
      </c>
      <c r="C485" s="134"/>
      <c r="D485" s="135">
        <v>36044.86</v>
      </c>
    </row>
    <row r="486" spans="1:222" ht="22.5">
      <c r="A486" s="99" t="s">
        <v>1164</v>
      </c>
      <c r="B486" s="116" t="s">
        <v>1782</v>
      </c>
      <c r="C486" s="136"/>
      <c r="D486" s="58">
        <v>36044.86</v>
      </c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  <c r="AL486" s="106"/>
      <c r="AM486" s="106"/>
      <c r="AN486" s="106"/>
      <c r="AO486" s="106"/>
      <c r="AP486" s="106"/>
      <c r="AQ486" s="106"/>
      <c r="AR486" s="106"/>
      <c r="AS486" s="106"/>
      <c r="AT486" s="106"/>
      <c r="AU486" s="106"/>
      <c r="AV486" s="106"/>
      <c r="AW486" s="106"/>
      <c r="AX486" s="106"/>
      <c r="AY486" s="106"/>
      <c r="AZ486" s="106"/>
      <c r="BA486" s="106"/>
      <c r="BB486" s="106"/>
      <c r="BC486" s="106"/>
      <c r="BD486" s="106"/>
      <c r="BE486" s="106"/>
      <c r="BF486" s="106"/>
      <c r="BG486" s="106"/>
      <c r="BH486" s="106"/>
      <c r="BI486" s="106"/>
      <c r="BJ486" s="106"/>
      <c r="BK486" s="106"/>
      <c r="BL486" s="106"/>
      <c r="BM486" s="106"/>
      <c r="BN486" s="106"/>
      <c r="BO486" s="106"/>
      <c r="BP486" s="106"/>
      <c r="BQ486" s="106"/>
      <c r="BR486" s="106"/>
      <c r="BS486" s="106"/>
      <c r="BT486" s="106"/>
      <c r="BU486" s="106"/>
      <c r="BV486" s="106"/>
      <c r="BW486" s="106"/>
      <c r="BX486" s="106"/>
      <c r="BY486" s="106"/>
      <c r="BZ486" s="106"/>
      <c r="CA486" s="106"/>
      <c r="CB486" s="106"/>
      <c r="CC486" s="106"/>
      <c r="CD486" s="106"/>
      <c r="CE486" s="106"/>
      <c r="CF486" s="106"/>
      <c r="CG486" s="106"/>
      <c r="CH486" s="106"/>
      <c r="CI486" s="106"/>
      <c r="CJ486" s="106"/>
      <c r="CK486" s="106"/>
      <c r="CL486" s="106"/>
      <c r="CM486" s="106"/>
      <c r="CN486" s="106"/>
      <c r="CO486" s="106"/>
      <c r="CP486" s="106"/>
      <c r="CQ486" s="106"/>
      <c r="CR486" s="106"/>
      <c r="CS486" s="106"/>
      <c r="CT486" s="106"/>
      <c r="CU486" s="106"/>
      <c r="CV486" s="106"/>
      <c r="CW486" s="106"/>
      <c r="CX486" s="106"/>
      <c r="CY486" s="106"/>
      <c r="CZ486" s="106"/>
      <c r="DA486" s="106"/>
      <c r="DB486" s="106"/>
      <c r="DC486" s="106"/>
      <c r="DD486" s="106"/>
      <c r="DE486" s="106"/>
      <c r="DF486" s="106"/>
      <c r="DG486" s="106"/>
      <c r="DH486" s="106"/>
      <c r="DI486" s="106"/>
      <c r="DJ486" s="106"/>
      <c r="DK486" s="106"/>
      <c r="DL486" s="106"/>
      <c r="DM486" s="106"/>
      <c r="DN486" s="106"/>
      <c r="DO486" s="106"/>
      <c r="DP486" s="106"/>
      <c r="DQ486" s="106"/>
      <c r="DR486" s="106"/>
      <c r="DS486" s="106"/>
      <c r="DT486" s="106"/>
      <c r="DU486" s="106"/>
      <c r="DV486" s="106"/>
      <c r="DW486" s="106"/>
      <c r="DX486" s="106"/>
      <c r="DY486" s="106"/>
      <c r="DZ486" s="106"/>
      <c r="EA486" s="106"/>
      <c r="EB486" s="106"/>
      <c r="EC486" s="106"/>
      <c r="ED486" s="106"/>
      <c r="EE486" s="106"/>
      <c r="EF486" s="106"/>
      <c r="EG486" s="106"/>
      <c r="EH486" s="106"/>
      <c r="EI486" s="106"/>
      <c r="EJ486" s="106"/>
      <c r="EK486" s="106"/>
      <c r="EL486" s="106"/>
      <c r="EM486" s="106"/>
      <c r="EN486" s="106"/>
      <c r="EO486" s="106"/>
      <c r="EP486" s="106"/>
      <c r="EQ486" s="106"/>
      <c r="ER486" s="106"/>
      <c r="ES486" s="106"/>
      <c r="ET486" s="106"/>
      <c r="EU486" s="106"/>
      <c r="EV486" s="106"/>
      <c r="EW486" s="106"/>
      <c r="EX486" s="106"/>
      <c r="EY486" s="106"/>
      <c r="EZ486" s="106"/>
      <c r="FA486" s="106"/>
      <c r="FB486" s="106"/>
      <c r="FC486" s="106"/>
      <c r="FD486" s="106"/>
      <c r="FE486" s="106"/>
      <c r="FF486" s="106"/>
      <c r="FG486" s="106"/>
      <c r="FH486" s="106"/>
      <c r="FI486" s="106"/>
      <c r="FJ486" s="106"/>
      <c r="FK486" s="106"/>
      <c r="FL486" s="106"/>
      <c r="FM486" s="106"/>
      <c r="FN486" s="106"/>
      <c r="FO486" s="106"/>
      <c r="FP486" s="106"/>
      <c r="FQ486" s="106"/>
      <c r="FR486" s="106"/>
      <c r="FS486" s="106"/>
      <c r="FT486" s="106"/>
      <c r="FU486" s="106"/>
      <c r="FV486" s="106"/>
      <c r="FW486" s="106"/>
      <c r="FX486" s="106"/>
      <c r="FY486" s="106"/>
      <c r="FZ486" s="106"/>
      <c r="GA486" s="106"/>
      <c r="GB486" s="106"/>
      <c r="GC486" s="106"/>
      <c r="GD486" s="106"/>
      <c r="GE486" s="106"/>
      <c r="GF486" s="106"/>
      <c r="GG486" s="106"/>
      <c r="GH486" s="106"/>
      <c r="GI486" s="106"/>
      <c r="GJ486" s="106"/>
      <c r="GK486" s="106"/>
      <c r="GL486" s="106"/>
      <c r="GM486" s="106"/>
      <c r="GN486" s="106"/>
      <c r="GO486" s="106"/>
      <c r="GP486" s="106"/>
      <c r="GQ486" s="106"/>
      <c r="GR486" s="106"/>
      <c r="GS486" s="106"/>
      <c r="GT486" s="106"/>
      <c r="GU486" s="106"/>
      <c r="GV486" s="106"/>
      <c r="GW486" s="106"/>
      <c r="GX486" s="106"/>
      <c r="GY486" s="106"/>
      <c r="GZ486" s="106"/>
      <c r="HA486" s="106"/>
      <c r="HB486" s="106"/>
      <c r="HC486" s="106"/>
      <c r="HD486" s="106"/>
      <c r="HE486" s="106"/>
      <c r="HF486" s="106"/>
      <c r="HG486" s="106"/>
      <c r="HH486" s="106"/>
      <c r="HI486" s="106"/>
      <c r="HJ486" s="106"/>
      <c r="HK486" s="106"/>
      <c r="HL486" s="106"/>
      <c r="HM486" s="106"/>
      <c r="HN486" s="106"/>
    </row>
    <row r="487" spans="1:222" ht="20.25" customHeight="1">
      <c r="A487" s="97" t="s">
        <v>1166</v>
      </c>
      <c r="B487" s="117" t="s">
        <v>1167</v>
      </c>
      <c r="C487" s="139"/>
      <c r="D487" s="60">
        <v>36044.86</v>
      </c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  <c r="AL487" s="106"/>
      <c r="AM487" s="106"/>
      <c r="AN487" s="106"/>
      <c r="AO487" s="106"/>
      <c r="AP487" s="106"/>
      <c r="AQ487" s="106"/>
      <c r="AR487" s="106"/>
      <c r="AS487" s="106"/>
      <c r="AT487" s="106"/>
      <c r="AU487" s="106"/>
      <c r="AV487" s="106"/>
      <c r="AW487" s="106"/>
      <c r="AX487" s="106"/>
      <c r="AY487" s="106"/>
      <c r="AZ487" s="106"/>
      <c r="BA487" s="106"/>
      <c r="BB487" s="106"/>
      <c r="BC487" s="106"/>
      <c r="BD487" s="106"/>
      <c r="BE487" s="106"/>
      <c r="BF487" s="106"/>
      <c r="BG487" s="106"/>
      <c r="BH487" s="106"/>
      <c r="BI487" s="106"/>
      <c r="BJ487" s="106"/>
      <c r="BK487" s="106"/>
      <c r="BL487" s="106"/>
      <c r="BM487" s="106"/>
      <c r="BN487" s="106"/>
      <c r="BO487" s="106"/>
      <c r="BP487" s="106"/>
      <c r="BQ487" s="106"/>
      <c r="BR487" s="106"/>
      <c r="BS487" s="106"/>
      <c r="BT487" s="106"/>
      <c r="BU487" s="106"/>
      <c r="BV487" s="106"/>
      <c r="BW487" s="106"/>
      <c r="BX487" s="106"/>
      <c r="BY487" s="106"/>
      <c r="BZ487" s="106"/>
      <c r="CA487" s="106"/>
      <c r="CB487" s="106"/>
      <c r="CC487" s="106"/>
      <c r="CD487" s="106"/>
      <c r="CE487" s="106"/>
      <c r="CF487" s="106"/>
      <c r="CG487" s="106"/>
      <c r="CH487" s="106"/>
      <c r="CI487" s="106"/>
      <c r="CJ487" s="106"/>
      <c r="CK487" s="106"/>
      <c r="CL487" s="106"/>
      <c r="CM487" s="106"/>
      <c r="CN487" s="106"/>
      <c r="CO487" s="106"/>
      <c r="CP487" s="106"/>
      <c r="CQ487" s="106"/>
      <c r="CR487" s="106"/>
      <c r="CS487" s="106"/>
      <c r="CT487" s="106"/>
      <c r="CU487" s="106"/>
      <c r="CV487" s="106"/>
      <c r="CW487" s="106"/>
      <c r="CX487" s="106"/>
      <c r="CY487" s="106"/>
      <c r="CZ487" s="106"/>
      <c r="DA487" s="106"/>
      <c r="DB487" s="106"/>
      <c r="DC487" s="106"/>
      <c r="DD487" s="106"/>
      <c r="DE487" s="106"/>
      <c r="DF487" s="106"/>
      <c r="DG487" s="106"/>
      <c r="DH487" s="106"/>
      <c r="DI487" s="106"/>
      <c r="DJ487" s="106"/>
      <c r="DK487" s="106"/>
      <c r="DL487" s="106"/>
      <c r="DM487" s="106"/>
      <c r="DN487" s="106"/>
      <c r="DO487" s="106"/>
      <c r="DP487" s="106"/>
      <c r="DQ487" s="106"/>
      <c r="DR487" s="106"/>
      <c r="DS487" s="106"/>
      <c r="DT487" s="106"/>
      <c r="DU487" s="106"/>
      <c r="DV487" s="106"/>
      <c r="DW487" s="106"/>
      <c r="DX487" s="106"/>
      <c r="DY487" s="106"/>
      <c r="DZ487" s="106"/>
      <c r="EA487" s="106"/>
      <c r="EB487" s="106"/>
      <c r="EC487" s="106"/>
      <c r="ED487" s="106"/>
      <c r="EE487" s="106"/>
      <c r="EF487" s="106"/>
      <c r="EG487" s="106"/>
      <c r="EH487" s="106"/>
      <c r="EI487" s="106"/>
      <c r="EJ487" s="106"/>
      <c r="EK487" s="106"/>
      <c r="EL487" s="106"/>
      <c r="EM487" s="106"/>
      <c r="EN487" s="106"/>
      <c r="EO487" s="106"/>
      <c r="EP487" s="106"/>
      <c r="EQ487" s="106"/>
      <c r="ER487" s="106"/>
      <c r="ES487" s="106"/>
      <c r="ET487" s="106"/>
      <c r="EU487" s="106"/>
      <c r="EV487" s="106"/>
      <c r="EW487" s="106"/>
      <c r="EX487" s="106"/>
      <c r="EY487" s="106"/>
      <c r="EZ487" s="106"/>
      <c r="FA487" s="106"/>
      <c r="FB487" s="106"/>
      <c r="FC487" s="106"/>
      <c r="FD487" s="106"/>
      <c r="FE487" s="106"/>
      <c r="FF487" s="106"/>
      <c r="FG487" s="106"/>
      <c r="FH487" s="106"/>
      <c r="FI487" s="106"/>
      <c r="FJ487" s="106"/>
      <c r="FK487" s="106"/>
      <c r="FL487" s="106"/>
      <c r="FM487" s="106"/>
      <c r="FN487" s="106"/>
      <c r="FO487" s="106"/>
      <c r="FP487" s="106"/>
      <c r="FQ487" s="106"/>
      <c r="FR487" s="106"/>
      <c r="FS487" s="106"/>
      <c r="FT487" s="106"/>
      <c r="FU487" s="106"/>
      <c r="FV487" s="106"/>
      <c r="FW487" s="106"/>
      <c r="FX487" s="106"/>
      <c r="FY487" s="106"/>
      <c r="FZ487" s="106"/>
      <c r="GA487" s="106"/>
      <c r="GB487" s="106"/>
      <c r="GC487" s="106"/>
      <c r="GD487" s="106"/>
      <c r="GE487" s="106"/>
      <c r="GF487" s="106"/>
      <c r="GG487" s="106"/>
      <c r="GH487" s="106"/>
      <c r="GI487" s="106"/>
      <c r="GJ487" s="106"/>
      <c r="GK487" s="106"/>
      <c r="GL487" s="106"/>
      <c r="GM487" s="106"/>
      <c r="GN487" s="106"/>
      <c r="GO487" s="106"/>
      <c r="GP487" s="106"/>
      <c r="GQ487" s="106"/>
      <c r="GR487" s="106"/>
      <c r="GS487" s="106"/>
      <c r="GT487" s="106"/>
      <c r="GU487" s="106"/>
      <c r="GV487" s="106"/>
      <c r="GW487" s="106"/>
      <c r="GX487" s="106"/>
      <c r="GY487" s="106"/>
      <c r="GZ487" s="106"/>
      <c r="HA487" s="106"/>
      <c r="HB487" s="106"/>
      <c r="HC487" s="106"/>
      <c r="HD487" s="106"/>
      <c r="HE487" s="106"/>
      <c r="HF487" s="106"/>
      <c r="HG487" s="106"/>
      <c r="HH487" s="106"/>
      <c r="HI487" s="106"/>
      <c r="HJ487" s="106"/>
      <c r="HK487" s="106"/>
      <c r="HL487" s="106"/>
      <c r="HM487" s="106"/>
      <c r="HN487" s="106"/>
    </row>
    <row r="488" spans="1:222" ht="17.25" customHeight="1">
      <c r="A488" s="97" t="s">
        <v>1168</v>
      </c>
      <c r="B488" s="117" t="s">
        <v>1783</v>
      </c>
      <c r="C488" s="139" t="s">
        <v>224</v>
      </c>
      <c r="D488" s="60">
        <v>36044.86</v>
      </c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  <c r="BV488" s="106"/>
      <c r="BW488" s="106"/>
      <c r="BX488" s="106"/>
      <c r="BY488" s="106"/>
      <c r="BZ488" s="106"/>
      <c r="CA488" s="106"/>
      <c r="CB488" s="106"/>
      <c r="CC488" s="106"/>
      <c r="CD488" s="106"/>
      <c r="CE488" s="106"/>
      <c r="CF488" s="106"/>
      <c r="CG488" s="106"/>
      <c r="CH488" s="106"/>
      <c r="CI488" s="106"/>
      <c r="CJ488" s="106"/>
      <c r="CK488" s="106"/>
      <c r="CL488" s="106"/>
      <c r="CM488" s="106"/>
      <c r="CN488" s="106"/>
      <c r="CO488" s="106"/>
      <c r="CP488" s="106"/>
      <c r="CQ488" s="106"/>
      <c r="CR488" s="106"/>
      <c r="CS488" s="106"/>
      <c r="CT488" s="106"/>
      <c r="CU488" s="106"/>
      <c r="CV488" s="106"/>
      <c r="CW488" s="106"/>
      <c r="CX488" s="106"/>
      <c r="CY488" s="106"/>
      <c r="CZ488" s="106"/>
      <c r="DA488" s="106"/>
      <c r="DB488" s="106"/>
      <c r="DC488" s="106"/>
      <c r="DD488" s="106"/>
      <c r="DE488" s="106"/>
      <c r="DF488" s="106"/>
      <c r="DG488" s="106"/>
      <c r="DH488" s="106"/>
      <c r="DI488" s="106"/>
      <c r="DJ488" s="106"/>
      <c r="DK488" s="106"/>
      <c r="DL488" s="106"/>
      <c r="DM488" s="106"/>
      <c r="DN488" s="106"/>
      <c r="DO488" s="106"/>
      <c r="DP488" s="106"/>
      <c r="DQ488" s="106"/>
      <c r="DR488" s="106"/>
      <c r="DS488" s="106"/>
      <c r="DT488" s="106"/>
      <c r="DU488" s="106"/>
      <c r="DV488" s="106"/>
      <c r="DW488" s="106"/>
      <c r="DX488" s="106"/>
      <c r="DY488" s="106"/>
      <c r="DZ488" s="106"/>
      <c r="EA488" s="106"/>
      <c r="EB488" s="106"/>
      <c r="EC488" s="106"/>
      <c r="ED488" s="106"/>
      <c r="EE488" s="106"/>
      <c r="EF488" s="106"/>
      <c r="EG488" s="106"/>
      <c r="EH488" s="106"/>
      <c r="EI488" s="106"/>
      <c r="EJ488" s="106"/>
      <c r="EK488" s="106"/>
      <c r="EL488" s="106"/>
      <c r="EM488" s="106"/>
      <c r="EN488" s="106"/>
      <c r="EO488" s="106"/>
      <c r="EP488" s="106"/>
      <c r="EQ488" s="106"/>
      <c r="ER488" s="106"/>
      <c r="ES488" s="106"/>
      <c r="ET488" s="106"/>
      <c r="EU488" s="106"/>
      <c r="EV488" s="106"/>
      <c r="EW488" s="106"/>
      <c r="EX488" s="106"/>
      <c r="EY488" s="106"/>
      <c r="EZ488" s="106"/>
      <c r="FA488" s="106"/>
      <c r="FB488" s="106"/>
      <c r="FC488" s="106"/>
      <c r="FD488" s="106"/>
      <c r="FE488" s="106"/>
      <c r="FF488" s="106"/>
      <c r="FG488" s="106"/>
      <c r="FH488" s="106"/>
      <c r="FI488" s="106"/>
      <c r="FJ488" s="106"/>
      <c r="FK488" s="106"/>
      <c r="FL488" s="106"/>
      <c r="FM488" s="106"/>
      <c r="FN488" s="106"/>
      <c r="FO488" s="106"/>
      <c r="FP488" s="106"/>
      <c r="FQ488" s="106"/>
      <c r="FR488" s="106"/>
      <c r="FS488" s="106"/>
      <c r="FT488" s="106"/>
      <c r="FU488" s="106"/>
      <c r="FV488" s="106"/>
      <c r="FW488" s="106"/>
      <c r="FX488" s="106"/>
      <c r="FY488" s="106"/>
      <c r="FZ488" s="106"/>
      <c r="GA488" s="106"/>
      <c r="GB488" s="106"/>
      <c r="GC488" s="106"/>
      <c r="GD488" s="106"/>
      <c r="GE488" s="106"/>
      <c r="GF488" s="106"/>
      <c r="GG488" s="106"/>
      <c r="GH488" s="106"/>
      <c r="GI488" s="106"/>
      <c r="GJ488" s="106"/>
      <c r="GK488" s="106"/>
      <c r="GL488" s="106"/>
      <c r="GM488" s="106"/>
      <c r="GN488" s="106"/>
      <c r="GO488" s="106"/>
      <c r="GP488" s="106"/>
      <c r="GQ488" s="106"/>
      <c r="GR488" s="106"/>
      <c r="GS488" s="106"/>
      <c r="GT488" s="106"/>
      <c r="GU488" s="106"/>
      <c r="GV488" s="106"/>
      <c r="GW488" s="106"/>
      <c r="GX488" s="106"/>
      <c r="GY488" s="106"/>
      <c r="GZ488" s="106"/>
      <c r="HA488" s="106"/>
      <c r="HB488" s="106"/>
      <c r="HC488" s="106"/>
      <c r="HD488" s="106"/>
      <c r="HE488" s="106"/>
      <c r="HF488" s="106"/>
      <c r="HG488" s="106"/>
      <c r="HH488" s="106"/>
      <c r="HI488" s="106"/>
      <c r="HJ488" s="106"/>
      <c r="HK488" s="106"/>
      <c r="HL488" s="106"/>
      <c r="HM488" s="106"/>
      <c r="HN488" s="106"/>
    </row>
    <row r="489" spans="1:222" ht="22.5">
      <c r="A489" s="132" t="s">
        <v>1170</v>
      </c>
      <c r="B489" s="133" t="s">
        <v>1784</v>
      </c>
      <c r="C489" s="134"/>
      <c r="D489" s="135">
        <v>140104.63</v>
      </c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  <c r="BV489" s="106"/>
      <c r="BW489" s="106"/>
      <c r="BX489" s="106"/>
      <c r="BY489" s="106"/>
      <c r="BZ489" s="106"/>
      <c r="CA489" s="106"/>
      <c r="CB489" s="106"/>
      <c r="CC489" s="106"/>
      <c r="CD489" s="106"/>
      <c r="CE489" s="106"/>
      <c r="CF489" s="106"/>
      <c r="CG489" s="106"/>
      <c r="CH489" s="106"/>
      <c r="CI489" s="106"/>
      <c r="CJ489" s="106"/>
      <c r="CK489" s="106"/>
      <c r="CL489" s="106"/>
      <c r="CM489" s="106"/>
      <c r="CN489" s="106"/>
      <c r="CO489" s="106"/>
      <c r="CP489" s="106"/>
      <c r="CQ489" s="106"/>
      <c r="CR489" s="106"/>
      <c r="CS489" s="106"/>
      <c r="CT489" s="106"/>
      <c r="CU489" s="106"/>
      <c r="CV489" s="106"/>
      <c r="CW489" s="106"/>
      <c r="CX489" s="106"/>
      <c r="CY489" s="106"/>
      <c r="CZ489" s="106"/>
      <c r="DA489" s="106"/>
      <c r="DB489" s="106"/>
      <c r="DC489" s="106"/>
      <c r="DD489" s="106"/>
      <c r="DE489" s="106"/>
      <c r="DF489" s="106"/>
      <c r="DG489" s="106"/>
      <c r="DH489" s="106"/>
      <c r="DI489" s="106"/>
      <c r="DJ489" s="106"/>
      <c r="DK489" s="106"/>
      <c r="DL489" s="106"/>
      <c r="DM489" s="106"/>
      <c r="DN489" s="106"/>
      <c r="DO489" s="106"/>
      <c r="DP489" s="106"/>
      <c r="DQ489" s="106"/>
      <c r="DR489" s="106"/>
      <c r="DS489" s="106"/>
      <c r="DT489" s="106"/>
      <c r="DU489" s="106"/>
      <c r="DV489" s="106"/>
      <c r="DW489" s="106"/>
      <c r="DX489" s="106"/>
      <c r="DY489" s="106"/>
      <c r="DZ489" s="106"/>
      <c r="EA489" s="106"/>
      <c r="EB489" s="106"/>
      <c r="EC489" s="106"/>
      <c r="ED489" s="106"/>
      <c r="EE489" s="106"/>
      <c r="EF489" s="106"/>
      <c r="EG489" s="106"/>
      <c r="EH489" s="106"/>
      <c r="EI489" s="106"/>
      <c r="EJ489" s="106"/>
      <c r="EK489" s="106"/>
      <c r="EL489" s="106"/>
      <c r="EM489" s="106"/>
      <c r="EN489" s="106"/>
      <c r="EO489" s="106"/>
      <c r="EP489" s="106"/>
      <c r="EQ489" s="106"/>
      <c r="ER489" s="106"/>
      <c r="ES489" s="106"/>
      <c r="ET489" s="106"/>
      <c r="EU489" s="106"/>
      <c r="EV489" s="106"/>
      <c r="EW489" s="106"/>
      <c r="EX489" s="106"/>
      <c r="EY489" s="106"/>
      <c r="EZ489" s="106"/>
      <c r="FA489" s="106"/>
      <c r="FB489" s="106"/>
      <c r="FC489" s="106"/>
      <c r="FD489" s="106"/>
      <c r="FE489" s="106"/>
      <c r="FF489" s="106"/>
      <c r="FG489" s="106"/>
      <c r="FH489" s="106"/>
      <c r="FI489" s="106"/>
      <c r="FJ489" s="106"/>
      <c r="FK489" s="106"/>
      <c r="FL489" s="106"/>
      <c r="FM489" s="106"/>
      <c r="FN489" s="106"/>
      <c r="FO489" s="106"/>
      <c r="FP489" s="106"/>
      <c r="FQ489" s="106"/>
      <c r="FR489" s="106"/>
      <c r="FS489" s="106"/>
      <c r="FT489" s="106"/>
      <c r="FU489" s="106"/>
      <c r="FV489" s="106"/>
      <c r="FW489" s="106"/>
      <c r="FX489" s="106"/>
      <c r="FY489" s="106"/>
      <c r="FZ489" s="106"/>
      <c r="GA489" s="106"/>
      <c r="GB489" s="106"/>
      <c r="GC489" s="106"/>
      <c r="GD489" s="106"/>
      <c r="GE489" s="106"/>
      <c r="GF489" s="106"/>
      <c r="GG489" s="106"/>
      <c r="GH489" s="106"/>
      <c r="GI489" s="106"/>
      <c r="GJ489" s="106"/>
      <c r="GK489" s="106"/>
      <c r="GL489" s="106"/>
      <c r="GM489" s="106"/>
      <c r="GN489" s="106"/>
      <c r="GO489" s="106"/>
      <c r="GP489" s="106"/>
      <c r="GQ489" s="106"/>
      <c r="GR489" s="106"/>
      <c r="GS489" s="106"/>
      <c r="GT489" s="106"/>
      <c r="GU489" s="106"/>
      <c r="GV489" s="106"/>
      <c r="GW489" s="106"/>
      <c r="GX489" s="106"/>
      <c r="GY489" s="106"/>
      <c r="GZ489" s="106"/>
      <c r="HA489" s="106"/>
      <c r="HB489" s="106"/>
      <c r="HC489" s="106"/>
      <c r="HD489" s="106"/>
      <c r="HE489" s="106"/>
      <c r="HF489" s="106"/>
      <c r="HG489" s="106"/>
      <c r="HH489" s="106"/>
      <c r="HI489" s="106"/>
      <c r="HJ489" s="106"/>
      <c r="HK489" s="106"/>
      <c r="HL489" s="106"/>
      <c r="HM489" s="106"/>
      <c r="HN489" s="106"/>
    </row>
    <row r="490" spans="1:222" ht="22.5">
      <c r="A490" s="99" t="s">
        <v>1172</v>
      </c>
      <c r="B490" s="116" t="s">
        <v>1785</v>
      </c>
      <c r="C490" s="136"/>
      <c r="D490" s="58">
        <v>140104.63</v>
      </c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  <c r="BV490" s="106"/>
      <c r="BW490" s="106"/>
      <c r="BX490" s="106"/>
      <c r="BY490" s="106"/>
      <c r="BZ490" s="106"/>
      <c r="CA490" s="106"/>
      <c r="CB490" s="106"/>
      <c r="CC490" s="106"/>
      <c r="CD490" s="106"/>
      <c r="CE490" s="106"/>
      <c r="CF490" s="106"/>
      <c r="CG490" s="106"/>
      <c r="CH490" s="106"/>
      <c r="CI490" s="106"/>
      <c r="CJ490" s="106"/>
      <c r="CK490" s="106"/>
      <c r="CL490" s="106"/>
      <c r="CM490" s="106"/>
      <c r="CN490" s="106"/>
      <c r="CO490" s="106"/>
      <c r="CP490" s="106"/>
      <c r="CQ490" s="106"/>
      <c r="CR490" s="106"/>
      <c r="CS490" s="106"/>
      <c r="CT490" s="106"/>
      <c r="CU490" s="106"/>
      <c r="CV490" s="106"/>
      <c r="CW490" s="106"/>
      <c r="CX490" s="106"/>
      <c r="CY490" s="106"/>
      <c r="CZ490" s="106"/>
      <c r="DA490" s="106"/>
      <c r="DB490" s="106"/>
      <c r="DC490" s="106"/>
      <c r="DD490" s="106"/>
      <c r="DE490" s="106"/>
      <c r="DF490" s="106"/>
      <c r="DG490" s="106"/>
      <c r="DH490" s="106"/>
      <c r="DI490" s="106"/>
      <c r="DJ490" s="106"/>
      <c r="DK490" s="106"/>
      <c r="DL490" s="106"/>
      <c r="DM490" s="106"/>
      <c r="DN490" s="106"/>
      <c r="DO490" s="106"/>
      <c r="DP490" s="106"/>
      <c r="DQ490" s="106"/>
      <c r="DR490" s="106"/>
      <c r="DS490" s="106"/>
      <c r="DT490" s="106"/>
      <c r="DU490" s="106"/>
      <c r="DV490" s="106"/>
      <c r="DW490" s="106"/>
      <c r="DX490" s="106"/>
      <c r="DY490" s="106"/>
      <c r="DZ490" s="106"/>
      <c r="EA490" s="106"/>
      <c r="EB490" s="106"/>
      <c r="EC490" s="106"/>
      <c r="ED490" s="106"/>
      <c r="EE490" s="106"/>
      <c r="EF490" s="106"/>
      <c r="EG490" s="106"/>
      <c r="EH490" s="106"/>
      <c r="EI490" s="106"/>
      <c r="EJ490" s="106"/>
      <c r="EK490" s="106"/>
      <c r="EL490" s="106"/>
      <c r="EM490" s="106"/>
      <c r="EN490" s="106"/>
      <c r="EO490" s="106"/>
      <c r="EP490" s="106"/>
      <c r="EQ490" s="106"/>
      <c r="ER490" s="106"/>
      <c r="ES490" s="106"/>
      <c r="ET490" s="106"/>
      <c r="EU490" s="106"/>
      <c r="EV490" s="106"/>
      <c r="EW490" s="106"/>
      <c r="EX490" s="106"/>
      <c r="EY490" s="106"/>
      <c r="EZ490" s="106"/>
      <c r="FA490" s="106"/>
      <c r="FB490" s="106"/>
      <c r="FC490" s="106"/>
      <c r="FD490" s="106"/>
      <c r="FE490" s="106"/>
      <c r="FF490" s="106"/>
      <c r="FG490" s="106"/>
      <c r="FH490" s="106"/>
      <c r="FI490" s="106"/>
      <c r="FJ490" s="106"/>
      <c r="FK490" s="106"/>
      <c r="FL490" s="106"/>
      <c r="FM490" s="106"/>
      <c r="FN490" s="106"/>
      <c r="FO490" s="106"/>
      <c r="FP490" s="106"/>
      <c r="FQ490" s="106"/>
      <c r="FR490" s="106"/>
      <c r="FS490" s="106"/>
      <c r="FT490" s="106"/>
      <c r="FU490" s="106"/>
      <c r="FV490" s="106"/>
      <c r="FW490" s="106"/>
      <c r="FX490" s="106"/>
      <c r="FY490" s="106"/>
      <c r="FZ490" s="106"/>
      <c r="GA490" s="106"/>
      <c r="GB490" s="106"/>
      <c r="GC490" s="106"/>
      <c r="GD490" s="106"/>
      <c r="GE490" s="106"/>
      <c r="GF490" s="106"/>
      <c r="GG490" s="106"/>
      <c r="GH490" s="106"/>
      <c r="GI490" s="106"/>
      <c r="GJ490" s="106"/>
      <c r="GK490" s="106"/>
      <c r="GL490" s="106"/>
      <c r="GM490" s="106"/>
      <c r="GN490" s="106"/>
      <c r="GO490" s="106"/>
      <c r="GP490" s="106"/>
      <c r="GQ490" s="106"/>
      <c r="GR490" s="106"/>
      <c r="GS490" s="106"/>
      <c r="GT490" s="106"/>
      <c r="GU490" s="106"/>
      <c r="GV490" s="106"/>
      <c r="GW490" s="106"/>
      <c r="GX490" s="106"/>
      <c r="GY490" s="106"/>
      <c r="GZ490" s="106"/>
      <c r="HA490" s="106"/>
      <c r="HB490" s="106"/>
      <c r="HC490" s="106"/>
      <c r="HD490" s="106"/>
      <c r="HE490" s="106"/>
      <c r="HF490" s="106"/>
      <c r="HG490" s="106"/>
      <c r="HH490" s="106"/>
      <c r="HI490" s="106"/>
      <c r="HJ490" s="106"/>
      <c r="HK490" s="106"/>
      <c r="HL490" s="106"/>
      <c r="HM490" s="106"/>
      <c r="HN490" s="106"/>
    </row>
    <row r="491" spans="1:222" ht="22.5">
      <c r="A491" s="99" t="s">
        <v>1174</v>
      </c>
      <c r="B491" s="116" t="s">
        <v>1786</v>
      </c>
      <c r="C491" s="136"/>
      <c r="D491" s="58">
        <v>140104.63</v>
      </c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  <c r="BV491" s="106"/>
      <c r="BW491" s="106"/>
      <c r="BX491" s="106"/>
      <c r="BY491" s="106"/>
      <c r="BZ491" s="106"/>
      <c r="CA491" s="106"/>
      <c r="CB491" s="106"/>
      <c r="CC491" s="106"/>
      <c r="CD491" s="106"/>
      <c r="CE491" s="106"/>
      <c r="CF491" s="106"/>
      <c r="CG491" s="106"/>
      <c r="CH491" s="106"/>
      <c r="CI491" s="106"/>
      <c r="CJ491" s="106"/>
      <c r="CK491" s="106"/>
      <c r="CL491" s="106"/>
      <c r="CM491" s="106"/>
      <c r="CN491" s="106"/>
      <c r="CO491" s="106"/>
      <c r="CP491" s="106"/>
      <c r="CQ491" s="106"/>
      <c r="CR491" s="106"/>
      <c r="CS491" s="106"/>
      <c r="CT491" s="106"/>
      <c r="CU491" s="106"/>
      <c r="CV491" s="106"/>
      <c r="CW491" s="106"/>
      <c r="CX491" s="106"/>
      <c r="CY491" s="106"/>
      <c r="CZ491" s="106"/>
      <c r="DA491" s="106"/>
      <c r="DB491" s="106"/>
      <c r="DC491" s="106"/>
      <c r="DD491" s="106"/>
      <c r="DE491" s="106"/>
      <c r="DF491" s="106"/>
      <c r="DG491" s="106"/>
      <c r="DH491" s="106"/>
      <c r="DI491" s="106"/>
      <c r="DJ491" s="106"/>
      <c r="DK491" s="106"/>
      <c r="DL491" s="106"/>
      <c r="DM491" s="106"/>
      <c r="DN491" s="106"/>
      <c r="DO491" s="106"/>
      <c r="DP491" s="106"/>
      <c r="DQ491" s="106"/>
      <c r="DR491" s="106"/>
      <c r="DS491" s="106"/>
      <c r="DT491" s="106"/>
      <c r="DU491" s="106"/>
      <c r="DV491" s="106"/>
      <c r="DW491" s="106"/>
      <c r="DX491" s="106"/>
      <c r="DY491" s="106"/>
      <c r="DZ491" s="106"/>
      <c r="EA491" s="106"/>
      <c r="EB491" s="106"/>
      <c r="EC491" s="106"/>
      <c r="ED491" s="106"/>
      <c r="EE491" s="106"/>
      <c r="EF491" s="106"/>
      <c r="EG491" s="106"/>
      <c r="EH491" s="106"/>
      <c r="EI491" s="106"/>
      <c r="EJ491" s="106"/>
      <c r="EK491" s="106"/>
      <c r="EL491" s="106"/>
      <c r="EM491" s="106"/>
      <c r="EN491" s="106"/>
      <c r="EO491" s="106"/>
      <c r="EP491" s="106"/>
      <c r="EQ491" s="106"/>
      <c r="ER491" s="106"/>
      <c r="ES491" s="106"/>
      <c r="ET491" s="106"/>
      <c r="EU491" s="106"/>
      <c r="EV491" s="106"/>
      <c r="EW491" s="106"/>
      <c r="EX491" s="106"/>
      <c r="EY491" s="106"/>
      <c r="EZ491" s="106"/>
      <c r="FA491" s="106"/>
      <c r="FB491" s="106"/>
      <c r="FC491" s="106"/>
      <c r="FD491" s="106"/>
      <c r="FE491" s="106"/>
      <c r="FF491" s="106"/>
      <c r="FG491" s="106"/>
      <c r="FH491" s="106"/>
      <c r="FI491" s="106"/>
      <c r="FJ491" s="106"/>
      <c r="FK491" s="106"/>
      <c r="FL491" s="106"/>
      <c r="FM491" s="106"/>
      <c r="FN491" s="106"/>
      <c r="FO491" s="106"/>
      <c r="FP491" s="106"/>
      <c r="FQ491" s="106"/>
      <c r="FR491" s="106"/>
      <c r="FS491" s="106"/>
      <c r="FT491" s="106"/>
      <c r="FU491" s="106"/>
      <c r="FV491" s="106"/>
      <c r="FW491" s="106"/>
      <c r="FX491" s="106"/>
      <c r="FY491" s="106"/>
      <c r="FZ491" s="106"/>
      <c r="GA491" s="106"/>
      <c r="GB491" s="106"/>
      <c r="GC491" s="106"/>
      <c r="GD491" s="106"/>
      <c r="GE491" s="106"/>
      <c r="GF491" s="106"/>
      <c r="GG491" s="106"/>
      <c r="GH491" s="106"/>
      <c r="GI491" s="106"/>
      <c r="GJ491" s="106"/>
      <c r="GK491" s="106"/>
      <c r="GL491" s="106"/>
      <c r="GM491" s="106"/>
      <c r="GN491" s="106"/>
      <c r="GO491" s="106"/>
      <c r="GP491" s="106"/>
      <c r="GQ491" s="106"/>
      <c r="GR491" s="106"/>
      <c r="GS491" s="106"/>
      <c r="GT491" s="106"/>
      <c r="GU491" s="106"/>
      <c r="GV491" s="106"/>
      <c r="GW491" s="106"/>
      <c r="GX491" s="106"/>
      <c r="GY491" s="106"/>
      <c r="GZ491" s="106"/>
      <c r="HA491" s="106"/>
      <c r="HB491" s="106"/>
      <c r="HC491" s="106"/>
      <c r="HD491" s="106"/>
      <c r="HE491" s="106"/>
      <c r="HF491" s="106"/>
      <c r="HG491" s="106"/>
      <c r="HH491" s="106"/>
      <c r="HI491" s="106"/>
      <c r="HJ491" s="106"/>
      <c r="HK491" s="106"/>
      <c r="HL491" s="106"/>
      <c r="HM491" s="106"/>
      <c r="HN491" s="106"/>
    </row>
    <row r="492" spans="1:222" hidden="1">
      <c r="A492" s="168" t="s">
        <v>1787</v>
      </c>
      <c r="B492" s="169" t="s">
        <v>1788</v>
      </c>
      <c r="C492" s="170" t="s">
        <v>123</v>
      </c>
      <c r="D492" s="58">
        <v>1594.72</v>
      </c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  <c r="BV492" s="106"/>
      <c r="BW492" s="106"/>
      <c r="BX492" s="106"/>
      <c r="BY492" s="106"/>
      <c r="BZ492" s="106"/>
      <c r="CA492" s="106"/>
      <c r="CB492" s="106"/>
      <c r="CC492" s="106"/>
      <c r="CD492" s="106"/>
      <c r="CE492" s="106"/>
      <c r="CF492" s="106"/>
      <c r="CG492" s="106"/>
      <c r="CH492" s="106"/>
      <c r="CI492" s="106"/>
      <c r="CJ492" s="106"/>
      <c r="CK492" s="106"/>
      <c r="CL492" s="106"/>
      <c r="CM492" s="106"/>
      <c r="CN492" s="106"/>
      <c r="CO492" s="106"/>
      <c r="CP492" s="106"/>
      <c r="CQ492" s="106"/>
      <c r="CR492" s="106"/>
      <c r="CS492" s="106"/>
      <c r="CT492" s="106"/>
      <c r="CU492" s="106"/>
      <c r="CV492" s="106"/>
      <c r="CW492" s="106"/>
      <c r="CX492" s="106"/>
      <c r="CY492" s="106"/>
      <c r="CZ492" s="106"/>
      <c r="DA492" s="106"/>
      <c r="DB492" s="106"/>
      <c r="DC492" s="106"/>
      <c r="DD492" s="106"/>
      <c r="DE492" s="106"/>
      <c r="DF492" s="106"/>
      <c r="DG492" s="106"/>
      <c r="DH492" s="106"/>
      <c r="DI492" s="106"/>
      <c r="DJ492" s="106"/>
      <c r="DK492" s="106"/>
      <c r="DL492" s="106"/>
      <c r="DM492" s="106"/>
      <c r="DN492" s="106"/>
      <c r="DO492" s="106"/>
      <c r="DP492" s="106"/>
      <c r="DQ492" s="106"/>
      <c r="DR492" s="106"/>
      <c r="DS492" s="106"/>
      <c r="DT492" s="106"/>
      <c r="DU492" s="106"/>
      <c r="DV492" s="106"/>
      <c r="DW492" s="106"/>
      <c r="DX492" s="106"/>
      <c r="DY492" s="106"/>
      <c r="DZ492" s="106"/>
      <c r="EA492" s="106"/>
      <c r="EB492" s="106"/>
      <c r="EC492" s="106"/>
      <c r="ED492" s="106"/>
      <c r="EE492" s="106"/>
      <c r="EF492" s="106"/>
      <c r="EG492" s="106"/>
      <c r="EH492" s="106"/>
      <c r="EI492" s="106"/>
      <c r="EJ492" s="106"/>
      <c r="EK492" s="106"/>
      <c r="EL492" s="106"/>
      <c r="EM492" s="106"/>
      <c r="EN492" s="106"/>
      <c r="EO492" s="106"/>
      <c r="EP492" s="106"/>
      <c r="EQ492" s="106"/>
      <c r="ER492" s="106"/>
      <c r="ES492" s="106"/>
      <c r="ET492" s="106"/>
      <c r="EU492" s="106"/>
      <c r="EV492" s="106"/>
      <c r="EW492" s="106"/>
      <c r="EX492" s="106"/>
      <c r="EY492" s="106"/>
      <c r="EZ492" s="106"/>
      <c r="FA492" s="106"/>
      <c r="FB492" s="106"/>
      <c r="FC492" s="106"/>
      <c r="FD492" s="106"/>
      <c r="FE492" s="106"/>
      <c r="FF492" s="106"/>
      <c r="FG492" s="106"/>
      <c r="FH492" s="106"/>
      <c r="FI492" s="106"/>
      <c r="FJ492" s="106"/>
      <c r="FK492" s="106"/>
      <c r="FL492" s="106"/>
      <c r="FM492" s="106"/>
      <c r="FN492" s="106"/>
      <c r="FO492" s="106"/>
      <c r="FP492" s="106"/>
      <c r="FQ492" s="106"/>
      <c r="FR492" s="106"/>
      <c r="FS492" s="106"/>
      <c r="FT492" s="106"/>
      <c r="FU492" s="106"/>
      <c r="FV492" s="106"/>
      <c r="FW492" s="106"/>
      <c r="FX492" s="106"/>
      <c r="FY492" s="106"/>
      <c r="FZ492" s="106"/>
      <c r="GA492" s="106"/>
      <c r="GB492" s="106"/>
      <c r="GC492" s="106"/>
      <c r="GD492" s="106"/>
      <c r="GE492" s="106"/>
      <c r="GF492" s="106"/>
      <c r="GG492" s="106"/>
      <c r="GH492" s="106"/>
      <c r="GI492" s="106"/>
      <c r="GJ492" s="106"/>
      <c r="GK492" s="106"/>
      <c r="GL492" s="106"/>
      <c r="GM492" s="106"/>
      <c r="GN492" s="106"/>
      <c r="GO492" s="106"/>
      <c r="GP492" s="106"/>
      <c r="GQ492" s="106"/>
      <c r="GR492" s="106"/>
      <c r="GS492" s="106"/>
      <c r="GT492" s="106"/>
      <c r="GU492" s="106"/>
      <c r="GV492" s="106"/>
      <c r="GW492" s="106"/>
      <c r="GX492" s="106"/>
      <c r="GY492" s="106"/>
      <c r="GZ492" s="106"/>
      <c r="HA492" s="106"/>
      <c r="HB492" s="106"/>
      <c r="HC492" s="106"/>
      <c r="HD492" s="106"/>
      <c r="HE492" s="106"/>
      <c r="HF492" s="106"/>
      <c r="HG492" s="106"/>
      <c r="HH492" s="106"/>
      <c r="HI492" s="106"/>
      <c r="HJ492" s="106"/>
      <c r="HK492" s="106"/>
      <c r="HL492" s="106"/>
      <c r="HM492" s="106"/>
      <c r="HN492" s="106"/>
    </row>
    <row r="493" spans="1:222" hidden="1">
      <c r="A493" s="168" t="s">
        <v>1789</v>
      </c>
      <c r="B493" s="169" t="s">
        <v>1790</v>
      </c>
      <c r="C493" s="170" t="s">
        <v>29</v>
      </c>
      <c r="D493" s="58">
        <v>8169.02</v>
      </c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  <c r="AM493" s="106"/>
      <c r="AN493" s="106"/>
      <c r="AO493" s="106"/>
      <c r="AP493" s="106"/>
      <c r="AQ493" s="106"/>
      <c r="AR493" s="106"/>
      <c r="AS493" s="106"/>
      <c r="AT493" s="106"/>
      <c r="AU493" s="106"/>
      <c r="AV493" s="106"/>
      <c r="AW493" s="106"/>
      <c r="AX493" s="106"/>
      <c r="AY493" s="106"/>
      <c r="AZ493" s="106"/>
      <c r="BA493" s="106"/>
      <c r="BB493" s="106"/>
      <c r="BC493" s="106"/>
      <c r="BD493" s="106"/>
      <c r="BE493" s="106"/>
      <c r="BF493" s="106"/>
      <c r="BG493" s="106"/>
      <c r="BH493" s="106"/>
      <c r="BI493" s="106"/>
      <c r="BJ493" s="106"/>
      <c r="BK493" s="106"/>
      <c r="BL493" s="106"/>
      <c r="BM493" s="106"/>
      <c r="BN493" s="106"/>
      <c r="BO493" s="106"/>
      <c r="BP493" s="106"/>
      <c r="BQ493" s="106"/>
      <c r="BR493" s="106"/>
      <c r="BS493" s="106"/>
      <c r="BT493" s="106"/>
      <c r="BU493" s="106"/>
      <c r="BV493" s="106"/>
      <c r="BW493" s="106"/>
      <c r="BX493" s="106"/>
      <c r="BY493" s="106"/>
      <c r="BZ493" s="106"/>
      <c r="CA493" s="106"/>
      <c r="CB493" s="106"/>
      <c r="CC493" s="106"/>
      <c r="CD493" s="106"/>
      <c r="CE493" s="106"/>
      <c r="CF493" s="106"/>
      <c r="CG493" s="106"/>
      <c r="CH493" s="106"/>
      <c r="CI493" s="106"/>
      <c r="CJ493" s="106"/>
      <c r="CK493" s="106"/>
      <c r="CL493" s="106"/>
      <c r="CM493" s="106"/>
      <c r="CN493" s="106"/>
      <c r="CO493" s="106"/>
      <c r="CP493" s="106"/>
      <c r="CQ493" s="106"/>
      <c r="CR493" s="106"/>
      <c r="CS493" s="106"/>
      <c r="CT493" s="106"/>
      <c r="CU493" s="106"/>
      <c r="CV493" s="106"/>
      <c r="CW493" s="106"/>
      <c r="CX493" s="106"/>
      <c r="CY493" s="106"/>
      <c r="CZ493" s="106"/>
      <c r="DA493" s="106"/>
      <c r="DB493" s="106"/>
      <c r="DC493" s="106"/>
      <c r="DD493" s="106"/>
      <c r="DE493" s="106"/>
      <c r="DF493" s="106"/>
      <c r="DG493" s="106"/>
      <c r="DH493" s="106"/>
      <c r="DI493" s="106"/>
      <c r="DJ493" s="106"/>
      <c r="DK493" s="106"/>
      <c r="DL493" s="106"/>
      <c r="DM493" s="106"/>
      <c r="DN493" s="106"/>
      <c r="DO493" s="106"/>
      <c r="DP493" s="106"/>
      <c r="DQ493" s="106"/>
      <c r="DR493" s="106"/>
      <c r="DS493" s="106"/>
      <c r="DT493" s="106"/>
      <c r="DU493" s="106"/>
      <c r="DV493" s="106"/>
      <c r="DW493" s="106"/>
      <c r="DX493" s="106"/>
      <c r="DY493" s="106"/>
      <c r="DZ493" s="106"/>
      <c r="EA493" s="106"/>
      <c r="EB493" s="106"/>
      <c r="EC493" s="106"/>
      <c r="ED493" s="106"/>
      <c r="EE493" s="106"/>
      <c r="EF493" s="106"/>
      <c r="EG493" s="106"/>
      <c r="EH493" s="106"/>
      <c r="EI493" s="106"/>
      <c r="EJ493" s="106"/>
      <c r="EK493" s="106"/>
      <c r="EL493" s="106"/>
      <c r="EM493" s="106"/>
      <c r="EN493" s="106"/>
      <c r="EO493" s="106"/>
      <c r="EP493" s="106"/>
      <c r="EQ493" s="106"/>
      <c r="ER493" s="106"/>
      <c r="ES493" s="106"/>
      <c r="ET493" s="106"/>
      <c r="EU493" s="106"/>
      <c r="EV493" s="106"/>
      <c r="EW493" s="106"/>
      <c r="EX493" s="106"/>
      <c r="EY493" s="106"/>
      <c r="EZ493" s="106"/>
      <c r="FA493" s="106"/>
      <c r="FB493" s="106"/>
      <c r="FC493" s="106"/>
      <c r="FD493" s="106"/>
      <c r="FE493" s="106"/>
      <c r="FF493" s="106"/>
      <c r="FG493" s="106"/>
      <c r="FH493" s="106"/>
      <c r="FI493" s="106"/>
      <c r="FJ493" s="106"/>
      <c r="FK493" s="106"/>
      <c r="FL493" s="106"/>
      <c r="FM493" s="106"/>
      <c r="FN493" s="106"/>
      <c r="FO493" s="106"/>
      <c r="FP493" s="106"/>
      <c r="FQ493" s="106"/>
      <c r="FR493" s="106"/>
      <c r="FS493" s="106"/>
      <c r="FT493" s="106"/>
      <c r="FU493" s="106"/>
      <c r="FV493" s="106"/>
      <c r="FW493" s="106"/>
      <c r="FX493" s="106"/>
      <c r="FY493" s="106"/>
      <c r="FZ493" s="106"/>
      <c r="GA493" s="106"/>
      <c r="GB493" s="106"/>
      <c r="GC493" s="106"/>
      <c r="GD493" s="106"/>
      <c r="GE493" s="106"/>
      <c r="GF493" s="106"/>
      <c r="GG493" s="106"/>
      <c r="GH493" s="106"/>
      <c r="GI493" s="106"/>
      <c r="GJ493" s="106"/>
      <c r="GK493" s="106"/>
      <c r="GL493" s="106"/>
      <c r="GM493" s="106"/>
      <c r="GN493" s="106"/>
      <c r="GO493" s="106"/>
      <c r="GP493" s="106"/>
      <c r="GQ493" s="106"/>
      <c r="GR493" s="106"/>
      <c r="GS493" s="106"/>
      <c r="GT493" s="106"/>
      <c r="GU493" s="106"/>
      <c r="GV493" s="106"/>
      <c r="GW493" s="106"/>
      <c r="GX493" s="106"/>
      <c r="GY493" s="106"/>
      <c r="GZ493" s="106"/>
      <c r="HA493" s="106"/>
      <c r="HB493" s="106"/>
      <c r="HC493" s="106"/>
      <c r="HD493" s="106"/>
      <c r="HE493" s="106"/>
      <c r="HF493" s="106"/>
      <c r="HG493" s="106"/>
      <c r="HH493" s="106"/>
      <c r="HI493" s="106"/>
      <c r="HJ493" s="106"/>
      <c r="HK493" s="106"/>
      <c r="HL493" s="106"/>
      <c r="HM493" s="106"/>
      <c r="HN493" s="106"/>
    </row>
    <row r="494" spans="1:222" ht="12" hidden="1" customHeight="1">
      <c r="A494" s="97" t="s">
        <v>1176</v>
      </c>
      <c r="B494" s="117" t="s">
        <v>1177</v>
      </c>
      <c r="C494" s="139" t="s">
        <v>29</v>
      </c>
      <c r="D494" s="60">
        <v>128132.6</v>
      </c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  <c r="BV494" s="106"/>
      <c r="BW494" s="106"/>
      <c r="BX494" s="106"/>
      <c r="BY494" s="106"/>
      <c r="BZ494" s="106"/>
      <c r="CA494" s="106"/>
      <c r="CB494" s="106"/>
      <c r="CC494" s="106"/>
      <c r="CD494" s="106"/>
      <c r="CE494" s="106"/>
      <c r="CF494" s="106"/>
      <c r="CG494" s="106"/>
      <c r="CH494" s="106"/>
      <c r="CI494" s="106"/>
      <c r="CJ494" s="106"/>
      <c r="CK494" s="106"/>
      <c r="CL494" s="106"/>
      <c r="CM494" s="106"/>
      <c r="CN494" s="106"/>
      <c r="CO494" s="106"/>
      <c r="CP494" s="106"/>
      <c r="CQ494" s="106"/>
      <c r="CR494" s="106"/>
      <c r="CS494" s="106"/>
      <c r="CT494" s="106"/>
      <c r="CU494" s="106"/>
      <c r="CV494" s="106"/>
      <c r="CW494" s="106"/>
      <c r="CX494" s="106"/>
      <c r="CY494" s="106"/>
      <c r="CZ494" s="106"/>
      <c r="DA494" s="106"/>
      <c r="DB494" s="106"/>
      <c r="DC494" s="106"/>
      <c r="DD494" s="106"/>
      <c r="DE494" s="106"/>
      <c r="DF494" s="106"/>
      <c r="DG494" s="106"/>
      <c r="DH494" s="106"/>
      <c r="DI494" s="106"/>
      <c r="DJ494" s="106"/>
      <c r="DK494" s="106"/>
      <c r="DL494" s="106"/>
      <c r="DM494" s="106"/>
      <c r="DN494" s="106"/>
      <c r="DO494" s="106"/>
      <c r="DP494" s="106"/>
      <c r="DQ494" s="106"/>
      <c r="DR494" s="106"/>
      <c r="DS494" s="106"/>
      <c r="DT494" s="106"/>
      <c r="DU494" s="106"/>
      <c r="DV494" s="106"/>
      <c r="DW494" s="106"/>
      <c r="DX494" s="106"/>
      <c r="DY494" s="106"/>
      <c r="DZ494" s="106"/>
      <c r="EA494" s="106"/>
      <c r="EB494" s="106"/>
      <c r="EC494" s="106"/>
      <c r="ED494" s="106"/>
      <c r="EE494" s="106"/>
      <c r="EF494" s="106"/>
      <c r="EG494" s="106"/>
      <c r="EH494" s="106"/>
      <c r="EI494" s="106"/>
      <c r="EJ494" s="106"/>
      <c r="EK494" s="106"/>
      <c r="EL494" s="106"/>
      <c r="EM494" s="106"/>
      <c r="EN494" s="106"/>
      <c r="EO494" s="106"/>
      <c r="EP494" s="106"/>
      <c r="EQ494" s="106"/>
      <c r="ER494" s="106"/>
      <c r="ES494" s="106"/>
      <c r="ET494" s="106"/>
      <c r="EU494" s="106"/>
      <c r="EV494" s="106"/>
      <c r="EW494" s="106"/>
      <c r="EX494" s="106"/>
      <c r="EY494" s="106"/>
      <c r="EZ494" s="106"/>
      <c r="FA494" s="106"/>
      <c r="FB494" s="106"/>
      <c r="FC494" s="106"/>
      <c r="FD494" s="106"/>
      <c r="FE494" s="106"/>
      <c r="FF494" s="106"/>
      <c r="FG494" s="106"/>
      <c r="FH494" s="106"/>
      <c r="FI494" s="106"/>
      <c r="FJ494" s="106"/>
      <c r="FK494" s="106"/>
      <c r="FL494" s="106"/>
      <c r="FM494" s="106"/>
      <c r="FN494" s="106"/>
      <c r="FO494" s="106"/>
      <c r="FP494" s="106"/>
      <c r="FQ494" s="106"/>
      <c r="FR494" s="106"/>
      <c r="FS494" s="106"/>
      <c r="FT494" s="106"/>
      <c r="FU494" s="106"/>
      <c r="FV494" s="106"/>
      <c r="FW494" s="106"/>
      <c r="FX494" s="106"/>
      <c r="FY494" s="106"/>
      <c r="FZ494" s="106"/>
      <c r="GA494" s="106"/>
      <c r="GB494" s="106"/>
      <c r="GC494" s="106"/>
      <c r="GD494" s="106"/>
      <c r="GE494" s="106"/>
      <c r="GF494" s="106"/>
      <c r="GG494" s="106"/>
      <c r="GH494" s="106"/>
      <c r="GI494" s="106"/>
      <c r="GJ494" s="106"/>
      <c r="GK494" s="106"/>
      <c r="GL494" s="106"/>
      <c r="GM494" s="106"/>
      <c r="GN494" s="106"/>
      <c r="GO494" s="106"/>
      <c r="GP494" s="106"/>
      <c r="GQ494" s="106"/>
      <c r="GR494" s="106"/>
      <c r="GS494" s="106"/>
      <c r="GT494" s="106"/>
      <c r="GU494" s="106"/>
      <c r="GV494" s="106"/>
      <c r="GW494" s="106"/>
      <c r="GX494" s="106"/>
      <c r="GY494" s="106"/>
      <c r="GZ494" s="106"/>
      <c r="HA494" s="106"/>
      <c r="HB494" s="106"/>
      <c r="HC494" s="106"/>
      <c r="HD494" s="106"/>
      <c r="HE494" s="106"/>
      <c r="HF494" s="106"/>
      <c r="HG494" s="106"/>
      <c r="HH494" s="106"/>
      <c r="HI494" s="106"/>
      <c r="HJ494" s="106"/>
      <c r="HK494" s="106"/>
      <c r="HL494" s="106"/>
      <c r="HM494" s="106"/>
      <c r="HN494" s="106"/>
    </row>
    <row r="495" spans="1:222" s="173" customFormat="1" ht="12" hidden="1" customHeight="1">
      <c r="A495" s="168" t="s">
        <v>1791</v>
      </c>
      <c r="B495" s="169" t="s">
        <v>1792</v>
      </c>
      <c r="C495" s="170" t="s">
        <v>126</v>
      </c>
      <c r="D495" s="60">
        <v>2208.29</v>
      </c>
    </row>
    <row r="496" spans="1:222" ht="12.75" customHeight="1">
      <c r="A496" s="132" t="s">
        <v>1180</v>
      </c>
      <c r="B496" s="133" t="s">
        <v>1181</v>
      </c>
      <c r="C496" s="134"/>
      <c r="D496" s="135">
        <v>244807.69</v>
      </c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  <c r="BV496" s="106"/>
      <c r="BW496" s="106"/>
      <c r="BX496" s="106"/>
      <c r="BY496" s="106"/>
      <c r="BZ496" s="106"/>
      <c r="CA496" s="106"/>
      <c r="CB496" s="106"/>
      <c r="CC496" s="106"/>
      <c r="CD496" s="106"/>
      <c r="CE496" s="106"/>
      <c r="CF496" s="106"/>
      <c r="CG496" s="106"/>
      <c r="CH496" s="106"/>
      <c r="CI496" s="106"/>
      <c r="CJ496" s="106"/>
      <c r="CK496" s="106"/>
      <c r="CL496" s="106"/>
      <c r="CM496" s="106"/>
      <c r="CN496" s="106"/>
      <c r="CO496" s="106"/>
      <c r="CP496" s="106"/>
      <c r="CQ496" s="106"/>
      <c r="CR496" s="106"/>
      <c r="CS496" s="106"/>
      <c r="CT496" s="106"/>
      <c r="CU496" s="106"/>
      <c r="CV496" s="106"/>
      <c r="CW496" s="106"/>
      <c r="CX496" s="106"/>
      <c r="CY496" s="106"/>
      <c r="CZ496" s="106"/>
      <c r="DA496" s="106"/>
      <c r="DB496" s="106"/>
      <c r="DC496" s="106"/>
      <c r="DD496" s="106"/>
      <c r="DE496" s="106"/>
      <c r="DF496" s="106"/>
      <c r="DG496" s="106"/>
      <c r="DH496" s="106"/>
      <c r="DI496" s="106"/>
      <c r="DJ496" s="106"/>
      <c r="DK496" s="106"/>
      <c r="DL496" s="106"/>
      <c r="DM496" s="106"/>
      <c r="DN496" s="106"/>
      <c r="DO496" s="106"/>
      <c r="DP496" s="106"/>
      <c r="DQ496" s="106"/>
      <c r="DR496" s="106"/>
      <c r="DS496" s="106"/>
      <c r="DT496" s="106"/>
      <c r="DU496" s="106"/>
      <c r="DV496" s="106"/>
      <c r="DW496" s="106"/>
      <c r="DX496" s="106"/>
      <c r="DY496" s="106"/>
      <c r="DZ496" s="106"/>
      <c r="EA496" s="106"/>
      <c r="EB496" s="106"/>
      <c r="EC496" s="106"/>
      <c r="ED496" s="106"/>
      <c r="EE496" s="106"/>
      <c r="EF496" s="106"/>
      <c r="EG496" s="106"/>
      <c r="EH496" s="106"/>
      <c r="EI496" s="106"/>
      <c r="EJ496" s="106"/>
      <c r="EK496" s="106"/>
      <c r="EL496" s="106"/>
      <c r="EM496" s="106"/>
      <c r="EN496" s="106"/>
      <c r="EO496" s="106"/>
      <c r="EP496" s="106"/>
      <c r="EQ496" s="106"/>
      <c r="ER496" s="106"/>
      <c r="ES496" s="106"/>
      <c r="ET496" s="106"/>
      <c r="EU496" s="106"/>
      <c r="EV496" s="106"/>
      <c r="EW496" s="106"/>
      <c r="EX496" s="106"/>
      <c r="EY496" s="106"/>
      <c r="EZ496" s="106"/>
      <c r="FA496" s="106"/>
      <c r="FB496" s="106"/>
      <c r="FC496" s="106"/>
      <c r="FD496" s="106"/>
      <c r="FE496" s="106"/>
      <c r="FF496" s="106"/>
      <c r="FG496" s="106"/>
      <c r="FH496" s="106"/>
      <c r="FI496" s="106"/>
      <c r="FJ496" s="106"/>
      <c r="FK496" s="106"/>
      <c r="FL496" s="106"/>
      <c r="FM496" s="106"/>
      <c r="FN496" s="106"/>
      <c r="FO496" s="106"/>
      <c r="FP496" s="106"/>
      <c r="FQ496" s="106"/>
      <c r="FR496" s="106"/>
      <c r="FS496" s="106"/>
      <c r="FT496" s="106"/>
      <c r="FU496" s="106"/>
      <c r="FV496" s="106"/>
      <c r="FW496" s="106"/>
      <c r="FX496" s="106"/>
      <c r="FY496" s="106"/>
      <c r="FZ496" s="106"/>
      <c r="GA496" s="106"/>
      <c r="GB496" s="106"/>
      <c r="GC496" s="106"/>
      <c r="GD496" s="106"/>
      <c r="GE496" s="106"/>
      <c r="GF496" s="106"/>
      <c r="GG496" s="106"/>
      <c r="GH496" s="106"/>
      <c r="GI496" s="106"/>
      <c r="GJ496" s="106"/>
      <c r="GK496" s="106"/>
      <c r="GL496" s="106"/>
      <c r="GM496" s="106"/>
      <c r="GN496" s="106"/>
      <c r="GO496" s="106"/>
      <c r="GP496" s="106"/>
      <c r="GQ496" s="106"/>
      <c r="GR496" s="106"/>
      <c r="GS496" s="106"/>
      <c r="GT496" s="106"/>
      <c r="GU496" s="106"/>
      <c r="GV496" s="106"/>
      <c r="GW496" s="106"/>
      <c r="GX496" s="106"/>
      <c r="GY496" s="106"/>
      <c r="GZ496" s="106"/>
      <c r="HA496" s="106"/>
      <c r="HB496" s="106"/>
      <c r="HC496" s="106"/>
      <c r="HD496" s="106"/>
      <c r="HE496" s="106"/>
      <c r="HF496" s="106"/>
      <c r="HG496" s="106"/>
      <c r="HH496" s="106"/>
      <c r="HI496" s="106"/>
      <c r="HJ496" s="106"/>
      <c r="HK496" s="106"/>
      <c r="HL496" s="106"/>
      <c r="HM496" s="106"/>
      <c r="HN496" s="106"/>
    </row>
    <row r="497" spans="1:222" ht="12.75" customHeight="1">
      <c r="A497" s="97" t="s">
        <v>1182</v>
      </c>
      <c r="B497" s="117" t="s">
        <v>1183</v>
      </c>
      <c r="C497" s="139" t="s">
        <v>29</v>
      </c>
      <c r="D497" s="135">
        <v>305.43</v>
      </c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106"/>
      <c r="AJ497" s="106"/>
      <c r="AK497" s="106"/>
      <c r="AL497" s="106"/>
      <c r="AM497" s="106"/>
      <c r="AN497" s="106"/>
      <c r="AO497" s="106"/>
      <c r="AP497" s="106"/>
      <c r="AQ497" s="106"/>
      <c r="AR497" s="106"/>
      <c r="AS497" s="106"/>
      <c r="AT497" s="106"/>
      <c r="AU497" s="106"/>
      <c r="AV497" s="106"/>
      <c r="AW497" s="106"/>
      <c r="AX497" s="106"/>
      <c r="AY497" s="106"/>
      <c r="AZ497" s="106"/>
      <c r="BA497" s="106"/>
      <c r="BB497" s="106"/>
      <c r="BC497" s="106"/>
      <c r="BD497" s="106"/>
      <c r="BE497" s="106"/>
      <c r="BF497" s="106"/>
      <c r="BG497" s="106"/>
      <c r="BH497" s="106"/>
      <c r="BI497" s="106"/>
      <c r="BJ497" s="106"/>
      <c r="BK497" s="106"/>
      <c r="BL497" s="106"/>
      <c r="BM497" s="106"/>
      <c r="BN497" s="106"/>
      <c r="BO497" s="106"/>
      <c r="BP497" s="106"/>
      <c r="BQ497" s="106"/>
      <c r="BR497" s="106"/>
      <c r="BS497" s="106"/>
      <c r="BT497" s="106"/>
      <c r="BU497" s="106"/>
      <c r="BV497" s="106"/>
      <c r="BW497" s="106"/>
      <c r="BX497" s="106"/>
      <c r="BY497" s="106"/>
      <c r="BZ497" s="106"/>
      <c r="CA497" s="106"/>
      <c r="CB497" s="106"/>
      <c r="CC497" s="106"/>
      <c r="CD497" s="106"/>
      <c r="CE497" s="106"/>
      <c r="CF497" s="106"/>
      <c r="CG497" s="106"/>
      <c r="CH497" s="106"/>
      <c r="CI497" s="106"/>
      <c r="CJ497" s="106"/>
      <c r="CK497" s="106"/>
      <c r="CL497" s="106"/>
      <c r="CM497" s="106"/>
      <c r="CN497" s="106"/>
      <c r="CO497" s="106"/>
      <c r="CP497" s="106"/>
      <c r="CQ497" s="106"/>
      <c r="CR497" s="106"/>
      <c r="CS497" s="106"/>
      <c r="CT497" s="106"/>
      <c r="CU497" s="106"/>
      <c r="CV497" s="106"/>
      <c r="CW497" s="106"/>
      <c r="CX497" s="106"/>
      <c r="CY497" s="106"/>
      <c r="CZ497" s="106"/>
      <c r="DA497" s="106"/>
      <c r="DB497" s="106"/>
      <c r="DC497" s="106"/>
      <c r="DD497" s="106"/>
      <c r="DE497" s="106"/>
      <c r="DF497" s="106"/>
      <c r="DG497" s="106"/>
      <c r="DH497" s="106"/>
      <c r="DI497" s="106"/>
      <c r="DJ497" s="106"/>
      <c r="DK497" s="106"/>
      <c r="DL497" s="106"/>
      <c r="DM497" s="106"/>
      <c r="DN497" s="106"/>
      <c r="DO497" s="106"/>
      <c r="DP497" s="106"/>
      <c r="DQ497" s="106"/>
      <c r="DR497" s="106"/>
      <c r="DS497" s="106"/>
      <c r="DT497" s="106"/>
      <c r="DU497" s="106"/>
      <c r="DV497" s="106"/>
      <c r="DW497" s="106"/>
      <c r="DX497" s="106"/>
      <c r="DY497" s="106"/>
      <c r="DZ497" s="106"/>
      <c r="EA497" s="106"/>
      <c r="EB497" s="106"/>
      <c r="EC497" s="106"/>
      <c r="ED497" s="106"/>
      <c r="EE497" s="106"/>
      <c r="EF497" s="106"/>
      <c r="EG497" s="106"/>
      <c r="EH497" s="106"/>
      <c r="EI497" s="106"/>
      <c r="EJ497" s="106"/>
      <c r="EK497" s="106"/>
      <c r="EL497" s="106"/>
      <c r="EM497" s="106"/>
      <c r="EN497" s="106"/>
      <c r="EO497" s="106"/>
      <c r="EP497" s="106"/>
      <c r="EQ497" s="106"/>
      <c r="ER497" s="106"/>
      <c r="ES497" s="106"/>
      <c r="ET497" s="106"/>
      <c r="EU497" s="106"/>
      <c r="EV497" s="106"/>
      <c r="EW497" s="106"/>
      <c r="EX497" s="106"/>
      <c r="EY497" s="106"/>
      <c r="EZ497" s="106"/>
      <c r="FA497" s="106"/>
      <c r="FB497" s="106"/>
      <c r="FC497" s="106"/>
      <c r="FD497" s="106"/>
      <c r="FE497" s="106"/>
      <c r="FF497" s="106"/>
      <c r="FG497" s="106"/>
      <c r="FH497" s="106"/>
      <c r="FI497" s="106"/>
      <c r="FJ497" s="106"/>
      <c r="FK497" s="106"/>
      <c r="FL497" s="106"/>
      <c r="FM497" s="106"/>
      <c r="FN497" s="106"/>
      <c r="FO497" s="106"/>
      <c r="FP497" s="106"/>
      <c r="FQ497" s="106"/>
      <c r="FR497" s="106"/>
      <c r="FS497" s="106"/>
      <c r="FT497" s="106"/>
      <c r="FU497" s="106"/>
      <c r="FV497" s="106"/>
      <c r="FW497" s="106"/>
      <c r="FX497" s="106"/>
      <c r="FY497" s="106"/>
      <c r="FZ497" s="106"/>
      <c r="GA497" s="106"/>
      <c r="GB497" s="106"/>
      <c r="GC497" s="106"/>
      <c r="GD497" s="106"/>
      <c r="GE497" s="106"/>
      <c r="GF497" s="106"/>
      <c r="GG497" s="106"/>
      <c r="GH497" s="106"/>
      <c r="GI497" s="106"/>
      <c r="GJ497" s="106"/>
      <c r="GK497" s="106"/>
      <c r="GL497" s="106"/>
      <c r="GM497" s="106"/>
      <c r="GN497" s="106"/>
      <c r="GO497" s="106"/>
      <c r="GP497" s="106"/>
      <c r="GQ497" s="106"/>
      <c r="GR497" s="106"/>
      <c r="GS497" s="106"/>
      <c r="GT497" s="106"/>
      <c r="GU497" s="106"/>
      <c r="GV497" s="106"/>
      <c r="GW497" s="106"/>
      <c r="GX497" s="106"/>
      <c r="GY497" s="106"/>
      <c r="GZ497" s="106"/>
      <c r="HA497" s="106"/>
      <c r="HB497" s="106"/>
      <c r="HC497" s="106"/>
      <c r="HD497" s="106"/>
      <c r="HE497" s="106"/>
      <c r="HF497" s="106"/>
      <c r="HG497" s="106"/>
      <c r="HH497" s="106"/>
      <c r="HI497" s="106"/>
      <c r="HJ497" s="106"/>
      <c r="HK497" s="106"/>
      <c r="HL497" s="106"/>
      <c r="HM497" s="106"/>
      <c r="HN497" s="106"/>
    </row>
    <row r="498" spans="1:222" ht="12.75" customHeight="1">
      <c r="A498" s="97" t="s">
        <v>1793</v>
      </c>
      <c r="B498" s="117" t="s">
        <v>1794</v>
      </c>
      <c r="C498" s="139" t="s">
        <v>537</v>
      </c>
      <c r="D498" s="135">
        <v>2.3199999999999998</v>
      </c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  <c r="BV498" s="106"/>
      <c r="BW498" s="106"/>
      <c r="BX498" s="106"/>
      <c r="BY498" s="106"/>
      <c r="BZ498" s="106"/>
      <c r="CA498" s="106"/>
      <c r="CB498" s="106"/>
      <c r="CC498" s="106"/>
      <c r="CD498" s="106"/>
      <c r="CE498" s="106"/>
      <c r="CF498" s="106"/>
      <c r="CG498" s="106"/>
      <c r="CH498" s="106"/>
      <c r="CI498" s="106"/>
      <c r="CJ498" s="106"/>
      <c r="CK498" s="106"/>
      <c r="CL498" s="106"/>
      <c r="CM498" s="106"/>
      <c r="CN498" s="106"/>
      <c r="CO498" s="106"/>
      <c r="CP498" s="106"/>
      <c r="CQ498" s="106"/>
      <c r="CR498" s="106"/>
      <c r="CS498" s="106"/>
      <c r="CT498" s="106"/>
      <c r="CU498" s="106"/>
      <c r="CV498" s="106"/>
      <c r="CW498" s="106"/>
      <c r="CX498" s="106"/>
      <c r="CY498" s="106"/>
      <c r="CZ498" s="106"/>
      <c r="DA498" s="106"/>
      <c r="DB498" s="106"/>
      <c r="DC498" s="106"/>
      <c r="DD498" s="106"/>
      <c r="DE498" s="106"/>
      <c r="DF498" s="106"/>
      <c r="DG498" s="106"/>
      <c r="DH498" s="106"/>
      <c r="DI498" s="106"/>
      <c r="DJ498" s="106"/>
      <c r="DK498" s="106"/>
      <c r="DL498" s="106"/>
      <c r="DM498" s="106"/>
      <c r="DN498" s="106"/>
      <c r="DO498" s="106"/>
      <c r="DP498" s="106"/>
      <c r="DQ498" s="106"/>
      <c r="DR498" s="106"/>
      <c r="DS498" s="106"/>
      <c r="DT498" s="106"/>
      <c r="DU498" s="106"/>
      <c r="DV498" s="106"/>
      <c r="DW498" s="106"/>
      <c r="DX498" s="106"/>
      <c r="DY498" s="106"/>
      <c r="DZ498" s="106"/>
      <c r="EA498" s="106"/>
      <c r="EB498" s="106"/>
      <c r="EC498" s="106"/>
      <c r="ED498" s="106"/>
      <c r="EE498" s="106"/>
      <c r="EF498" s="106"/>
      <c r="EG498" s="106"/>
      <c r="EH498" s="106"/>
      <c r="EI498" s="106"/>
      <c r="EJ498" s="106"/>
      <c r="EK498" s="106"/>
      <c r="EL498" s="106"/>
      <c r="EM498" s="106"/>
      <c r="EN498" s="106"/>
      <c r="EO498" s="106"/>
      <c r="EP498" s="106"/>
      <c r="EQ498" s="106"/>
      <c r="ER498" s="106"/>
      <c r="ES498" s="106"/>
      <c r="ET498" s="106"/>
      <c r="EU498" s="106"/>
      <c r="EV498" s="106"/>
      <c r="EW498" s="106"/>
      <c r="EX498" s="106"/>
      <c r="EY498" s="106"/>
      <c r="EZ498" s="106"/>
      <c r="FA498" s="106"/>
      <c r="FB498" s="106"/>
      <c r="FC498" s="106"/>
      <c r="FD498" s="106"/>
      <c r="FE498" s="106"/>
      <c r="FF498" s="106"/>
      <c r="FG498" s="106"/>
      <c r="FH498" s="106"/>
      <c r="FI498" s="106"/>
      <c r="FJ498" s="106"/>
      <c r="FK498" s="106"/>
      <c r="FL498" s="106"/>
      <c r="FM498" s="106"/>
      <c r="FN498" s="106"/>
      <c r="FO498" s="106"/>
      <c r="FP498" s="106"/>
      <c r="FQ498" s="106"/>
      <c r="FR498" s="106"/>
      <c r="FS498" s="106"/>
      <c r="FT498" s="106"/>
      <c r="FU498" s="106"/>
      <c r="FV498" s="106"/>
      <c r="FW498" s="106"/>
      <c r="FX498" s="106"/>
      <c r="FY498" s="106"/>
      <c r="FZ498" s="106"/>
      <c r="GA498" s="106"/>
      <c r="GB498" s="106"/>
      <c r="GC498" s="106"/>
      <c r="GD498" s="106"/>
      <c r="GE498" s="106"/>
      <c r="GF498" s="106"/>
      <c r="GG498" s="106"/>
      <c r="GH498" s="106"/>
      <c r="GI498" s="106"/>
      <c r="GJ498" s="106"/>
      <c r="GK498" s="106"/>
      <c r="GL498" s="106"/>
      <c r="GM498" s="106"/>
      <c r="GN498" s="106"/>
      <c r="GO498" s="106"/>
      <c r="GP498" s="106"/>
      <c r="GQ498" s="106"/>
      <c r="GR498" s="106"/>
      <c r="GS498" s="106"/>
      <c r="GT498" s="106"/>
      <c r="GU498" s="106"/>
      <c r="GV498" s="106"/>
      <c r="GW498" s="106"/>
      <c r="GX498" s="106"/>
      <c r="GY498" s="106"/>
      <c r="GZ498" s="106"/>
      <c r="HA498" s="106"/>
      <c r="HB498" s="106"/>
      <c r="HC498" s="106"/>
      <c r="HD498" s="106"/>
      <c r="HE498" s="106"/>
      <c r="HF498" s="106"/>
      <c r="HG498" s="106"/>
      <c r="HH498" s="106"/>
      <c r="HI498" s="106"/>
      <c r="HJ498" s="106"/>
      <c r="HK498" s="106"/>
      <c r="HL498" s="106"/>
      <c r="HM498" s="106"/>
      <c r="HN498" s="106"/>
    </row>
    <row r="499" spans="1:222" ht="16.5" customHeight="1">
      <c r="A499" s="99" t="s">
        <v>1795</v>
      </c>
      <c r="B499" s="116" t="s">
        <v>1796</v>
      </c>
      <c r="C499" s="136"/>
      <c r="D499" s="58">
        <v>244499.94</v>
      </c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  <c r="BV499" s="106"/>
      <c r="BW499" s="106"/>
      <c r="BX499" s="106"/>
      <c r="BY499" s="106"/>
      <c r="BZ499" s="106"/>
      <c r="CA499" s="106"/>
      <c r="CB499" s="106"/>
      <c r="CC499" s="106"/>
      <c r="CD499" s="106"/>
      <c r="CE499" s="106"/>
      <c r="CF499" s="106"/>
      <c r="CG499" s="106"/>
      <c r="CH499" s="106"/>
      <c r="CI499" s="106"/>
      <c r="CJ499" s="106"/>
      <c r="CK499" s="106"/>
      <c r="CL499" s="106"/>
      <c r="CM499" s="106"/>
      <c r="CN499" s="106"/>
      <c r="CO499" s="106"/>
      <c r="CP499" s="106"/>
      <c r="CQ499" s="106"/>
      <c r="CR499" s="106"/>
      <c r="CS499" s="106"/>
      <c r="CT499" s="106"/>
      <c r="CU499" s="106"/>
      <c r="CV499" s="106"/>
      <c r="CW499" s="106"/>
      <c r="CX499" s="106"/>
      <c r="CY499" s="106"/>
      <c r="CZ499" s="106"/>
      <c r="DA499" s="106"/>
      <c r="DB499" s="106"/>
      <c r="DC499" s="106"/>
      <c r="DD499" s="106"/>
      <c r="DE499" s="106"/>
      <c r="DF499" s="106"/>
      <c r="DG499" s="106"/>
      <c r="DH499" s="106"/>
      <c r="DI499" s="106"/>
      <c r="DJ499" s="106"/>
      <c r="DK499" s="106"/>
      <c r="DL499" s="106"/>
      <c r="DM499" s="106"/>
      <c r="DN499" s="106"/>
      <c r="DO499" s="106"/>
      <c r="DP499" s="106"/>
      <c r="DQ499" s="106"/>
      <c r="DR499" s="106"/>
      <c r="DS499" s="106"/>
      <c r="DT499" s="106"/>
      <c r="DU499" s="106"/>
      <c r="DV499" s="106"/>
      <c r="DW499" s="106"/>
      <c r="DX499" s="106"/>
      <c r="DY499" s="106"/>
      <c r="DZ499" s="106"/>
      <c r="EA499" s="106"/>
      <c r="EB499" s="106"/>
      <c r="EC499" s="106"/>
      <c r="ED499" s="106"/>
      <c r="EE499" s="106"/>
      <c r="EF499" s="106"/>
      <c r="EG499" s="106"/>
      <c r="EH499" s="106"/>
      <c r="EI499" s="106"/>
      <c r="EJ499" s="106"/>
      <c r="EK499" s="106"/>
      <c r="EL499" s="106"/>
      <c r="EM499" s="106"/>
      <c r="EN499" s="106"/>
      <c r="EO499" s="106"/>
      <c r="EP499" s="106"/>
      <c r="EQ499" s="106"/>
      <c r="ER499" s="106"/>
      <c r="ES499" s="106"/>
      <c r="ET499" s="106"/>
      <c r="EU499" s="106"/>
      <c r="EV499" s="106"/>
      <c r="EW499" s="106"/>
      <c r="EX499" s="106"/>
      <c r="EY499" s="106"/>
      <c r="EZ499" s="106"/>
      <c r="FA499" s="106"/>
      <c r="FB499" s="106"/>
      <c r="FC499" s="106"/>
      <c r="FD499" s="106"/>
      <c r="FE499" s="106"/>
      <c r="FF499" s="106"/>
      <c r="FG499" s="106"/>
      <c r="FH499" s="106"/>
      <c r="FI499" s="106"/>
      <c r="FJ499" s="106"/>
      <c r="FK499" s="106"/>
      <c r="FL499" s="106"/>
      <c r="FM499" s="106"/>
      <c r="FN499" s="106"/>
      <c r="FO499" s="106"/>
      <c r="FP499" s="106"/>
      <c r="FQ499" s="106"/>
      <c r="FR499" s="106"/>
      <c r="FS499" s="106"/>
      <c r="FT499" s="106"/>
      <c r="FU499" s="106"/>
      <c r="FV499" s="106"/>
      <c r="FW499" s="106"/>
      <c r="FX499" s="106"/>
      <c r="FY499" s="106"/>
      <c r="FZ499" s="106"/>
      <c r="GA499" s="106"/>
      <c r="GB499" s="106"/>
      <c r="GC499" s="106"/>
      <c r="GD499" s="106"/>
      <c r="GE499" s="106"/>
      <c r="GF499" s="106"/>
      <c r="GG499" s="106"/>
      <c r="GH499" s="106"/>
      <c r="GI499" s="106"/>
      <c r="GJ499" s="106"/>
      <c r="GK499" s="106"/>
      <c r="GL499" s="106"/>
      <c r="GM499" s="106"/>
      <c r="GN499" s="106"/>
      <c r="GO499" s="106"/>
      <c r="GP499" s="106"/>
      <c r="GQ499" s="106"/>
      <c r="GR499" s="106"/>
      <c r="GS499" s="106"/>
      <c r="GT499" s="106"/>
      <c r="GU499" s="106"/>
      <c r="GV499" s="106"/>
      <c r="GW499" s="106"/>
      <c r="GX499" s="106"/>
      <c r="GY499" s="106"/>
      <c r="GZ499" s="106"/>
      <c r="HA499" s="106"/>
      <c r="HB499" s="106"/>
      <c r="HC499" s="106"/>
      <c r="HD499" s="106"/>
      <c r="HE499" s="106"/>
      <c r="HF499" s="106"/>
      <c r="HG499" s="106"/>
      <c r="HH499" s="106"/>
      <c r="HI499" s="106"/>
      <c r="HJ499" s="106"/>
      <c r="HK499" s="106"/>
      <c r="HL499" s="106"/>
      <c r="HM499" s="106"/>
      <c r="HN499" s="106"/>
    </row>
    <row r="500" spans="1:222" ht="16.5" customHeight="1">
      <c r="A500" s="97" t="s">
        <v>1797</v>
      </c>
      <c r="B500" s="117" t="s">
        <v>1798</v>
      </c>
      <c r="C500" s="139" t="s">
        <v>126</v>
      </c>
      <c r="D500" s="60">
        <v>1428.41</v>
      </c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  <c r="BV500" s="106"/>
      <c r="BW500" s="106"/>
      <c r="BX500" s="106"/>
      <c r="BY500" s="106"/>
      <c r="BZ500" s="106"/>
      <c r="CA500" s="106"/>
      <c r="CB500" s="106"/>
      <c r="CC500" s="106"/>
      <c r="CD500" s="106"/>
      <c r="CE500" s="106"/>
      <c r="CF500" s="106"/>
      <c r="CG500" s="106"/>
      <c r="CH500" s="106"/>
      <c r="CI500" s="106"/>
      <c r="CJ500" s="106"/>
      <c r="CK500" s="106"/>
      <c r="CL500" s="106"/>
      <c r="CM500" s="106"/>
      <c r="CN500" s="106"/>
      <c r="CO500" s="106"/>
      <c r="CP500" s="106"/>
      <c r="CQ500" s="106"/>
      <c r="CR500" s="106"/>
      <c r="CS500" s="106"/>
      <c r="CT500" s="106"/>
      <c r="CU500" s="106"/>
      <c r="CV500" s="106"/>
      <c r="CW500" s="106"/>
      <c r="CX500" s="106"/>
      <c r="CY500" s="106"/>
      <c r="CZ500" s="106"/>
      <c r="DA500" s="106"/>
      <c r="DB500" s="106"/>
      <c r="DC500" s="106"/>
      <c r="DD500" s="106"/>
      <c r="DE500" s="106"/>
      <c r="DF500" s="106"/>
      <c r="DG500" s="106"/>
      <c r="DH500" s="106"/>
      <c r="DI500" s="106"/>
      <c r="DJ500" s="106"/>
      <c r="DK500" s="106"/>
      <c r="DL500" s="106"/>
      <c r="DM500" s="106"/>
      <c r="DN500" s="106"/>
      <c r="DO500" s="106"/>
      <c r="DP500" s="106"/>
      <c r="DQ500" s="106"/>
      <c r="DR500" s="106"/>
      <c r="DS500" s="106"/>
      <c r="DT500" s="106"/>
      <c r="DU500" s="106"/>
      <c r="DV500" s="106"/>
      <c r="DW500" s="106"/>
      <c r="DX500" s="106"/>
      <c r="DY500" s="106"/>
      <c r="DZ500" s="106"/>
      <c r="EA500" s="106"/>
      <c r="EB500" s="106"/>
      <c r="EC500" s="106"/>
      <c r="ED500" s="106"/>
      <c r="EE500" s="106"/>
      <c r="EF500" s="106"/>
      <c r="EG500" s="106"/>
      <c r="EH500" s="106"/>
      <c r="EI500" s="106"/>
      <c r="EJ500" s="106"/>
      <c r="EK500" s="106"/>
      <c r="EL500" s="106"/>
      <c r="EM500" s="106"/>
      <c r="EN500" s="106"/>
      <c r="EO500" s="106"/>
      <c r="EP500" s="106"/>
      <c r="EQ500" s="106"/>
      <c r="ER500" s="106"/>
      <c r="ES500" s="106"/>
      <c r="ET500" s="106"/>
      <c r="EU500" s="106"/>
      <c r="EV500" s="106"/>
      <c r="EW500" s="106"/>
      <c r="EX500" s="106"/>
      <c r="EY500" s="106"/>
      <c r="EZ500" s="106"/>
      <c r="FA500" s="106"/>
      <c r="FB500" s="106"/>
      <c r="FC500" s="106"/>
      <c r="FD500" s="106"/>
      <c r="FE500" s="106"/>
      <c r="FF500" s="106"/>
      <c r="FG500" s="106"/>
      <c r="FH500" s="106"/>
      <c r="FI500" s="106"/>
      <c r="FJ500" s="106"/>
      <c r="FK500" s="106"/>
      <c r="FL500" s="106"/>
      <c r="FM500" s="106"/>
      <c r="FN500" s="106"/>
      <c r="FO500" s="106"/>
      <c r="FP500" s="106"/>
      <c r="FQ500" s="106"/>
      <c r="FR500" s="106"/>
      <c r="FS500" s="106"/>
      <c r="FT500" s="106"/>
      <c r="FU500" s="106"/>
      <c r="FV500" s="106"/>
      <c r="FW500" s="106"/>
      <c r="FX500" s="106"/>
      <c r="FY500" s="106"/>
      <c r="FZ500" s="106"/>
      <c r="GA500" s="106"/>
      <c r="GB500" s="106"/>
      <c r="GC500" s="106"/>
      <c r="GD500" s="106"/>
      <c r="GE500" s="106"/>
      <c r="GF500" s="106"/>
      <c r="GG500" s="106"/>
      <c r="GH500" s="106"/>
      <c r="GI500" s="106"/>
      <c r="GJ500" s="106"/>
      <c r="GK500" s="106"/>
      <c r="GL500" s="106"/>
      <c r="GM500" s="106"/>
      <c r="GN500" s="106"/>
      <c r="GO500" s="106"/>
      <c r="GP500" s="106"/>
      <c r="GQ500" s="106"/>
      <c r="GR500" s="106"/>
      <c r="GS500" s="106"/>
      <c r="GT500" s="106"/>
      <c r="GU500" s="106"/>
      <c r="GV500" s="106"/>
      <c r="GW500" s="106"/>
      <c r="GX500" s="106"/>
      <c r="GY500" s="106"/>
      <c r="GZ500" s="106"/>
      <c r="HA500" s="106"/>
      <c r="HB500" s="106"/>
      <c r="HC500" s="106"/>
      <c r="HD500" s="106"/>
      <c r="HE500" s="106"/>
      <c r="HF500" s="106"/>
      <c r="HG500" s="106"/>
      <c r="HH500" s="106"/>
      <c r="HI500" s="106"/>
      <c r="HJ500" s="106"/>
      <c r="HK500" s="106"/>
      <c r="HL500" s="106"/>
      <c r="HM500" s="106"/>
      <c r="HN500" s="106"/>
    </row>
    <row r="501" spans="1:222" ht="16.5" customHeight="1">
      <c r="A501" s="97" t="s">
        <v>1799</v>
      </c>
      <c r="B501" s="117" t="s">
        <v>1800</v>
      </c>
      <c r="C501" s="139" t="s">
        <v>29</v>
      </c>
      <c r="D501" s="60">
        <v>4065.62</v>
      </c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  <c r="BV501" s="106"/>
      <c r="BW501" s="106"/>
      <c r="BX501" s="106"/>
      <c r="BY501" s="106"/>
      <c r="BZ501" s="106"/>
      <c r="CA501" s="106"/>
      <c r="CB501" s="106"/>
      <c r="CC501" s="106"/>
      <c r="CD501" s="106"/>
      <c r="CE501" s="106"/>
      <c r="CF501" s="106"/>
      <c r="CG501" s="106"/>
      <c r="CH501" s="106"/>
      <c r="CI501" s="106"/>
      <c r="CJ501" s="106"/>
      <c r="CK501" s="106"/>
      <c r="CL501" s="106"/>
      <c r="CM501" s="106"/>
      <c r="CN501" s="106"/>
      <c r="CO501" s="106"/>
      <c r="CP501" s="106"/>
      <c r="CQ501" s="106"/>
      <c r="CR501" s="106"/>
      <c r="CS501" s="106"/>
      <c r="CT501" s="106"/>
      <c r="CU501" s="106"/>
      <c r="CV501" s="106"/>
      <c r="CW501" s="106"/>
      <c r="CX501" s="106"/>
      <c r="CY501" s="106"/>
      <c r="CZ501" s="106"/>
      <c r="DA501" s="106"/>
      <c r="DB501" s="106"/>
      <c r="DC501" s="106"/>
      <c r="DD501" s="106"/>
      <c r="DE501" s="106"/>
      <c r="DF501" s="106"/>
      <c r="DG501" s="106"/>
      <c r="DH501" s="106"/>
      <c r="DI501" s="106"/>
      <c r="DJ501" s="106"/>
      <c r="DK501" s="106"/>
      <c r="DL501" s="106"/>
      <c r="DM501" s="106"/>
      <c r="DN501" s="106"/>
      <c r="DO501" s="106"/>
      <c r="DP501" s="106"/>
      <c r="DQ501" s="106"/>
      <c r="DR501" s="106"/>
      <c r="DS501" s="106"/>
      <c r="DT501" s="106"/>
      <c r="DU501" s="106"/>
      <c r="DV501" s="106"/>
      <c r="DW501" s="106"/>
      <c r="DX501" s="106"/>
      <c r="DY501" s="106"/>
      <c r="DZ501" s="106"/>
      <c r="EA501" s="106"/>
      <c r="EB501" s="106"/>
      <c r="EC501" s="106"/>
      <c r="ED501" s="106"/>
      <c r="EE501" s="106"/>
      <c r="EF501" s="106"/>
      <c r="EG501" s="106"/>
      <c r="EH501" s="106"/>
      <c r="EI501" s="106"/>
      <c r="EJ501" s="106"/>
      <c r="EK501" s="106"/>
      <c r="EL501" s="106"/>
      <c r="EM501" s="106"/>
      <c r="EN501" s="106"/>
      <c r="EO501" s="106"/>
      <c r="EP501" s="106"/>
      <c r="EQ501" s="106"/>
      <c r="ER501" s="106"/>
      <c r="ES501" s="106"/>
      <c r="ET501" s="106"/>
      <c r="EU501" s="106"/>
      <c r="EV501" s="106"/>
      <c r="EW501" s="106"/>
      <c r="EX501" s="106"/>
      <c r="EY501" s="106"/>
      <c r="EZ501" s="106"/>
      <c r="FA501" s="106"/>
      <c r="FB501" s="106"/>
      <c r="FC501" s="106"/>
      <c r="FD501" s="106"/>
      <c r="FE501" s="106"/>
      <c r="FF501" s="106"/>
      <c r="FG501" s="106"/>
      <c r="FH501" s="106"/>
      <c r="FI501" s="106"/>
      <c r="FJ501" s="106"/>
      <c r="FK501" s="106"/>
      <c r="FL501" s="106"/>
      <c r="FM501" s="106"/>
      <c r="FN501" s="106"/>
      <c r="FO501" s="106"/>
      <c r="FP501" s="106"/>
      <c r="FQ501" s="106"/>
      <c r="FR501" s="106"/>
      <c r="FS501" s="106"/>
      <c r="FT501" s="106"/>
      <c r="FU501" s="106"/>
      <c r="FV501" s="106"/>
      <c r="FW501" s="106"/>
      <c r="FX501" s="106"/>
      <c r="FY501" s="106"/>
      <c r="FZ501" s="106"/>
      <c r="GA501" s="106"/>
      <c r="GB501" s="106"/>
      <c r="GC501" s="106"/>
      <c r="GD501" s="106"/>
      <c r="GE501" s="106"/>
      <c r="GF501" s="106"/>
      <c r="GG501" s="106"/>
      <c r="GH501" s="106"/>
      <c r="GI501" s="106"/>
      <c r="GJ501" s="106"/>
      <c r="GK501" s="106"/>
      <c r="GL501" s="106"/>
      <c r="GM501" s="106"/>
      <c r="GN501" s="106"/>
      <c r="GO501" s="106"/>
      <c r="GP501" s="106"/>
      <c r="GQ501" s="106"/>
      <c r="GR501" s="106"/>
      <c r="GS501" s="106"/>
      <c r="GT501" s="106"/>
      <c r="GU501" s="106"/>
      <c r="GV501" s="106"/>
      <c r="GW501" s="106"/>
      <c r="GX501" s="106"/>
      <c r="GY501" s="106"/>
      <c r="GZ501" s="106"/>
      <c r="HA501" s="106"/>
      <c r="HB501" s="106"/>
      <c r="HC501" s="106"/>
      <c r="HD501" s="106"/>
      <c r="HE501" s="106"/>
      <c r="HF501" s="106"/>
      <c r="HG501" s="106"/>
      <c r="HH501" s="106"/>
      <c r="HI501" s="106"/>
      <c r="HJ501" s="106"/>
      <c r="HK501" s="106"/>
      <c r="HL501" s="106"/>
      <c r="HM501" s="106"/>
      <c r="HN501" s="106"/>
    </row>
    <row r="502" spans="1:222" ht="16.5" customHeight="1">
      <c r="A502" s="97" t="s">
        <v>1801</v>
      </c>
      <c r="B502" s="117" t="s">
        <v>1802</v>
      </c>
      <c r="C502" s="139" t="s">
        <v>123</v>
      </c>
      <c r="D502" s="60">
        <v>832.4</v>
      </c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106"/>
      <c r="AJ502" s="106"/>
      <c r="AK502" s="106"/>
      <c r="AL502" s="106"/>
      <c r="AM502" s="106"/>
      <c r="AN502" s="106"/>
      <c r="AO502" s="106"/>
      <c r="AP502" s="106"/>
      <c r="AQ502" s="106"/>
      <c r="AR502" s="106"/>
      <c r="AS502" s="106"/>
      <c r="AT502" s="106"/>
      <c r="AU502" s="106"/>
      <c r="AV502" s="106"/>
      <c r="AW502" s="106"/>
      <c r="AX502" s="106"/>
      <c r="AY502" s="106"/>
      <c r="AZ502" s="106"/>
      <c r="BA502" s="106"/>
      <c r="BB502" s="106"/>
      <c r="BC502" s="106"/>
      <c r="BD502" s="106"/>
      <c r="BE502" s="106"/>
      <c r="BF502" s="106"/>
      <c r="BG502" s="106"/>
      <c r="BH502" s="106"/>
      <c r="BI502" s="106"/>
      <c r="BJ502" s="106"/>
      <c r="BK502" s="106"/>
      <c r="BL502" s="106"/>
      <c r="BM502" s="106"/>
      <c r="BN502" s="106"/>
      <c r="BO502" s="106"/>
      <c r="BP502" s="106"/>
      <c r="BQ502" s="106"/>
      <c r="BR502" s="106"/>
      <c r="BS502" s="106"/>
      <c r="BT502" s="106"/>
      <c r="BU502" s="106"/>
      <c r="BV502" s="106"/>
      <c r="BW502" s="106"/>
      <c r="BX502" s="106"/>
      <c r="BY502" s="106"/>
      <c r="BZ502" s="106"/>
      <c r="CA502" s="106"/>
      <c r="CB502" s="106"/>
      <c r="CC502" s="106"/>
      <c r="CD502" s="106"/>
      <c r="CE502" s="106"/>
      <c r="CF502" s="106"/>
      <c r="CG502" s="106"/>
      <c r="CH502" s="106"/>
      <c r="CI502" s="106"/>
      <c r="CJ502" s="106"/>
      <c r="CK502" s="106"/>
      <c r="CL502" s="106"/>
      <c r="CM502" s="106"/>
      <c r="CN502" s="106"/>
      <c r="CO502" s="106"/>
      <c r="CP502" s="106"/>
      <c r="CQ502" s="106"/>
      <c r="CR502" s="106"/>
      <c r="CS502" s="106"/>
      <c r="CT502" s="106"/>
      <c r="CU502" s="106"/>
      <c r="CV502" s="106"/>
      <c r="CW502" s="106"/>
      <c r="CX502" s="106"/>
      <c r="CY502" s="106"/>
      <c r="CZ502" s="106"/>
      <c r="DA502" s="106"/>
      <c r="DB502" s="106"/>
      <c r="DC502" s="106"/>
      <c r="DD502" s="106"/>
      <c r="DE502" s="106"/>
      <c r="DF502" s="106"/>
      <c r="DG502" s="106"/>
      <c r="DH502" s="106"/>
      <c r="DI502" s="106"/>
      <c r="DJ502" s="106"/>
      <c r="DK502" s="106"/>
      <c r="DL502" s="106"/>
      <c r="DM502" s="106"/>
      <c r="DN502" s="106"/>
      <c r="DO502" s="106"/>
      <c r="DP502" s="106"/>
      <c r="DQ502" s="106"/>
      <c r="DR502" s="106"/>
      <c r="DS502" s="106"/>
      <c r="DT502" s="106"/>
      <c r="DU502" s="106"/>
      <c r="DV502" s="106"/>
      <c r="DW502" s="106"/>
      <c r="DX502" s="106"/>
      <c r="DY502" s="106"/>
      <c r="DZ502" s="106"/>
      <c r="EA502" s="106"/>
      <c r="EB502" s="106"/>
      <c r="EC502" s="106"/>
      <c r="ED502" s="106"/>
      <c r="EE502" s="106"/>
      <c r="EF502" s="106"/>
      <c r="EG502" s="106"/>
      <c r="EH502" s="106"/>
      <c r="EI502" s="106"/>
      <c r="EJ502" s="106"/>
      <c r="EK502" s="106"/>
      <c r="EL502" s="106"/>
      <c r="EM502" s="106"/>
      <c r="EN502" s="106"/>
      <c r="EO502" s="106"/>
      <c r="EP502" s="106"/>
      <c r="EQ502" s="106"/>
      <c r="ER502" s="106"/>
      <c r="ES502" s="106"/>
      <c r="ET502" s="106"/>
      <c r="EU502" s="106"/>
      <c r="EV502" s="106"/>
      <c r="EW502" s="106"/>
      <c r="EX502" s="106"/>
      <c r="EY502" s="106"/>
      <c r="EZ502" s="106"/>
      <c r="FA502" s="106"/>
      <c r="FB502" s="106"/>
      <c r="FC502" s="106"/>
      <c r="FD502" s="106"/>
      <c r="FE502" s="106"/>
      <c r="FF502" s="106"/>
      <c r="FG502" s="106"/>
      <c r="FH502" s="106"/>
      <c r="FI502" s="106"/>
      <c r="FJ502" s="106"/>
      <c r="FK502" s="106"/>
      <c r="FL502" s="106"/>
      <c r="FM502" s="106"/>
      <c r="FN502" s="106"/>
      <c r="FO502" s="106"/>
      <c r="FP502" s="106"/>
      <c r="FQ502" s="106"/>
      <c r="FR502" s="106"/>
      <c r="FS502" s="106"/>
      <c r="FT502" s="106"/>
      <c r="FU502" s="106"/>
      <c r="FV502" s="106"/>
      <c r="FW502" s="106"/>
      <c r="FX502" s="106"/>
      <c r="FY502" s="106"/>
      <c r="FZ502" s="106"/>
      <c r="GA502" s="106"/>
      <c r="GB502" s="106"/>
      <c r="GC502" s="106"/>
      <c r="GD502" s="106"/>
      <c r="GE502" s="106"/>
      <c r="GF502" s="106"/>
      <c r="GG502" s="106"/>
      <c r="GH502" s="106"/>
      <c r="GI502" s="106"/>
      <c r="GJ502" s="106"/>
      <c r="GK502" s="106"/>
      <c r="GL502" s="106"/>
      <c r="GM502" s="106"/>
      <c r="GN502" s="106"/>
      <c r="GO502" s="106"/>
      <c r="GP502" s="106"/>
      <c r="GQ502" s="106"/>
      <c r="GR502" s="106"/>
      <c r="GS502" s="106"/>
      <c r="GT502" s="106"/>
      <c r="GU502" s="106"/>
      <c r="GV502" s="106"/>
      <c r="GW502" s="106"/>
      <c r="GX502" s="106"/>
      <c r="GY502" s="106"/>
      <c r="GZ502" s="106"/>
      <c r="HA502" s="106"/>
      <c r="HB502" s="106"/>
      <c r="HC502" s="106"/>
      <c r="HD502" s="106"/>
      <c r="HE502" s="106"/>
      <c r="HF502" s="106"/>
      <c r="HG502" s="106"/>
      <c r="HH502" s="106"/>
      <c r="HI502" s="106"/>
      <c r="HJ502" s="106"/>
      <c r="HK502" s="106"/>
      <c r="HL502" s="106"/>
      <c r="HM502" s="106"/>
      <c r="HN502" s="106"/>
    </row>
    <row r="503" spans="1:222" ht="16.5" customHeight="1">
      <c r="A503" s="97" t="s">
        <v>1803</v>
      </c>
      <c r="B503" s="117" t="s">
        <v>1804</v>
      </c>
      <c r="C503" s="139" t="s">
        <v>29</v>
      </c>
      <c r="D503" s="60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106"/>
      <c r="AJ503" s="106"/>
      <c r="AK503" s="106"/>
      <c r="AL503" s="106"/>
      <c r="AM503" s="106"/>
      <c r="AN503" s="106"/>
      <c r="AO503" s="106"/>
      <c r="AP503" s="106"/>
      <c r="AQ503" s="106"/>
      <c r="AR503" s="106"/>
      <c r="AS503" s="106"/>
      <c r="AT503" s="106"/>
      <c r="AU503" s="106"/>
      <c r="AV503" s="106"/>
      <c r="AW503" s="106"/>
      <c r="AX503" s="106"/>
      <c r="AY503" s="106"/>
      <c r="AZ503" s="106"/>
      <c r="BA503" s="106"/>
      <c r="BB503" s="106"/>
      <c r="BC503" s="106"/>
      <c r="BD503" s="106"/>
      <c r="BE503" s="106"/>
      <c r="BF503" s="106"/>
      <c r="BG503" s="106"/>
      <c r="BH503" s="106"/>
      <c r="BI503" s="106"/>
      <c r="BJ503" s="106"/>
      <c r="BK503" s="106"/>
      <c r="BL503" s="106"/>
      <c r="BM503" s="106"/>
      <c r="BN503" s="106"/>
      <c r="BO503" s="106"/>
      <c r="BP503" s="106"/>
      <c r="BQ503" s="106"/>
      <c r="BR503" s="106"/>
      <c r="BS503" s="106"/>
      <c r="BT503" s="106"/>
      <c r="BU503" s="106"/>
      <c r="BV503" s="106"/>
      <c r="BW503" s="106"/>
      <c r="BX503" s="106"/>
      <c r="BY503" s="106"/>
      <c r="BZ503" s="106"/>
      <c r="CA503" s="106"/>
      <c r="CB503" s="106"/>
      <c r="CC503" s="106"/>
      <c r="CD503" s="106"/>
      <c r="CE503" s="106"/>
      <c r="CF503" s="106"/>
      <c r="CG503" s="106"/>
      <c r="CH503" s="106"/>
      <c r="CI503" s="106"/>
      <c r="CJ503" s="106"/>
      <c r="CK503" s="106"/>
      <c r="CL503" s="106"/>
      <c r="CM503" s="106"/>
      <c r="CN503" s="106"/>
      <c r="CO503" s="106"/>
      <c r="CP503" s="106"/>
      <c r="CQ503" s="106"/>
      <c r="CR503" s="106"/>
      <c r="CS503" s="106"/>
      <c r="CT503" s="106"/>
      <c r="CU503" s="106"/>
      <c r="CV503" s="106"/>
      <c r="CW503" s="106"/>
      <c r="CX503" s="106"/>
      <c r="CY503" s="106"/>
      <c r="CZ503" s="106"/>
      <c r="DA503" s="106"/>
      <c r="DB503" s="106"/>
      <c r="DC503" s="106"/>
      <c r="DD503" s="106"/>
      <c r="DE503" s="106"/>
      <c r="DF503" s="106"/>
      <c r="DG503" s="106"/>
      <c r="DH503" s="106"/>
      <c r="DI503" s="106"/>
      <c r="DJ503" s="106"/>
      <c r="DK503" s="106"/>
      <c r="DL503" s="106"/>
      <c r="DM503" s="106"/>
      <c r="DN503" s="106"/>
      <c r="DO503" s="106"/>
      <c r="DP503" s="106"/>
      <c r="DQ503" s="106"/>
      <c r="DR503" s="106"/>
      <c r="DS503" s="106"/>
      <c r="DT503" s="106"/>
      <c r="DU503" s="106"/>
      <c r="DV503" s="106"/>
      <c r="DW503" s="106"/>
      <c r="DX503" s="106"/>
      <c r="DY503" s="106"/>
      <c r="DZ503" s="106"/>
      <c r="EA503" s="106"/>
      <c r="EB503" s="106"/>
      <c r="EC503" s="106"/>
      <c r="ED503" s="106"/>
      <c r="EE503" s="106"/>
      <c r="EF503" s="106"/>
      <c r="EG503" s="106"/>
      <c r="EH503" s="106"/>
      <c r="EI503" s="106"/>
      <c r="EJ503" s="106"/>
      <c r="EK503" s="106"/>
      <c r="EL503" s="106"/>
      <c r="EM503" s="106"/>
      <c r="EN503" s="106"/>
      <c r="EO503" s="106"/>
      <c r="EP503" s="106"/>
      <c r="EQ503" s="106"/>
      <c r="ER503" s="106"/>
      <c r="ES503" s="106"/>
      <c r="ET503" s="106"/>
      <c r="EU503" s="106"/>
      <c r="EV503" s="106"/>
      <c r="EW503" s="106"/>
      <c r="EX503" s="106"/>
      <c r="EY503" s="106"/>
      <c r="EZ503" s="106"/>
      <c r="FA503" s="106"/>
      <c r="FB503" s="106"/>
      <c r="FC503" s="106"/>
      <c r="FD503" s="106"/>
      <c r="FE503" s="106"/>
      <c r="FF503" s="106"/>
      <c r="FG503" s="106"/>
      <c r="FH503" s="106"/>
      <c r="FI503" s="106"/>
      <c r="FJ503" s="106"/>
      <c r="FK503" s="106"/>
      <c r="FL503" s="106"/>
      <c r="FM503" s="106"/>
      <c r="FN503" s="106"/>
      <c r="FO503" s="106"/>
      <c r="FP503" s="106"/>
      <c r="FQ503" s="106"/>
      <c r="FR503" s="106"/>
      <c r="FS503" s="106"/>
      <c r="FT503" s="106"/>
      <c r="FU503" s="106"/>
      <c r="FV503" s="106"/>
      <c r="FW503" s="106"/>
      <c r="FX503" s="106"/>
      <c r="FY503" s="106"/>
      <c r="FZ503" s="106"/>
      <c r="GA503" s="106"/>
      <c r="GB503" s="106"/>
      <c r="GC503" s="106"/>
      <c r="GD503" s="106"/>
      <c r="GE503" s="106"/>
      <c r="GF503" s="106"/>
      <c r="GG503" s="106"/>
      <c r="GH503" s="106"/>
      <c r="GI503" s="106"/>
      <c r="GJ503" s="106"/>
      <c r="GK503" s="106"/>
      <c r="GL503" s="106"/>
      <c r="GM503" s="106"/>
      <c r="GN503" s="106"/>
      <c r="GO503" s="106"/>
      <c r="GP503" s="106"/>
      <c r="GQ503" s="106"/>
      <c r="GR503" s="106"/>
      <c r="GS503" s="106"/>
      <c r="GT503" s="106"/>
      <c r="GU503" s="106"/>
      <c r="GV503" s="106"/>
      <c r="GW503" s="106"/>
      <c r="GX503" s="106"/>
      <c r="GY503" s="106"/>
      <c r="GZ503" s="106"/>
      <c r="HA503" s="106"/>
      <c r="HB503" s="106"/>
      <c r="HC503" s="106"/>
      <c r="HD503" s="106"/>
      <c r="HE503" s="106"/>
      <c r="HF503" s="106"/>
      <c r="HG503" s="106"/>
      <c r="HH503" s="106"/>
      <c r="HI503" s="106"/>
      <c r="HJ503" s="106"/>
      <c r="HK503" s="106"/>
      <c r="HL503" s="106"/>
      <c r="HM503" s="106"/>
      <c r="HN503" s="106"/>
    </row>
    <row r="504" spans="1:222" ht="16.5" customHeight="1">
      <c r="A504" s="97" t="s">
        <v>1805</v>
      </c>
      <c r="B504" s="117" t="s">
        <v>1806</v>
      </c>
      <c r="C504" s="139" t="s">
        <v>139</v>
      </c>
      <c r="D504" s="60">
        <v>238173.51</v>
      </c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  <c r="AJ504" s="106"/>
      <c r="AK504" s="106"/>
      <c r="AL504" s="106"/>
      <c r="AM504" s="106"/>
      <c r="AN504" s="106"/>
      <c r="AO504" s="106"/>
      <c r="AP504" s="106"/>
      <c r="AQ504" s="106"/>
      <c r="AR504" s="106"/>
      <c r="AS504" s="106"/>
      <c r="AT504" s="106"/>
      <c r="AU504" s="106"/>
      <c r="AV504" s="106"/>
      <c r="AW504" s="106"/>
      <c r="AX504" s="106"/>
      <c r="AY504" s="106"/>
      <c r="AZ504" s="106"/>
      <c r="BA504" s="106"/>
      <c r="BB504" s="106"/>
      <c r="BC504" s="106"/>
      <c r="BD504" s="106"/>
      <c r="BE504" s="106"/>
      <c r="BF504" s="106"/>
      <c r="BG504" s="106"/>
      <c r="BH504" s="106"/>
      <c r="BI504" s="106"/>
      <c r="BJ504" s="106"/>
      <c r="BK504" s="106"/>
      <c r="BL504" s="106"/>
      <c r="BM504" s="106"/>
      <c r="BN504" s="106"/>
      <c r="BO504" s="106"/>
      <c r="BP504" s="106"/>
      <c r="BQ504" s="106"/>
      <c r="BR504" s="106"/>
      <c r="BS504" s="106"/>
      <c r="BT504" s="106"/>
      <c r="BU504" s="106"/>
      <c r="BV504" s="106"/>
      <c r="BW504" s="106"/>
      <c r="BX504" s="106"/>
      <c r="BY504" s="106"/>
      <c r="BZ504" s="106"/>
      <c r="CA504" s="106"/>
      <c r="CB504" s="106"/>
      <c r="CC504" s="106"/>
      <c r="CD504" s="106"/>
      <c r="CE504" s="106"/>
      <c r="CF504" s="106"/>
      <c r="CG504" s="106"/>
      <c r="CH504" s="106"/>
      <c r="CI504" s="106"/>
      <c r="CJ504" s="106"/>
      <c r="CK504" s="106"/>
      <c r="CL504" s="106"/>
      <c r="CM504" s="106"/>
      <c r="CN504" s="106"/>
      <c r="CO504" s="106"/>
      <c r="CP504" s="106"/>
      <c r="CQ504" s="106"/>
      <c r="CR504" s="106"/>
      <c r="CS504" s="106"/>
      <c r="CT504" s="106"/>
      <c r="CU504" s="106"/>
      <c r="CV504" s="106"/>
      <c r="CW504" s="106"/>
      <c r="CX504" s="106"/>
      <c r="CY504" s="106"/>
      <c r="CZ504" s="106"/>
      <c r="DA504" s="106"/>
      <c r="DB504" s="106"/>
      <c r="DC504" s="106"/>
      <c r="DD504" s="106"/>
      <c r="DE504" s="106"/>
      <c r="DF504" s="106"/>
      <c r="DG504" s="106"/>
      <c r="DH504" s="106"/>
      <c r="DI504" s="106"/>
      <c r="DJ504" s="106"/>
      <c r="DK504" s="106"/>
      <c r="DL504" s="106"/>
      <c r="DM504" s="106"/>
      <c r="DN504" s="106"/>
      <c r="DO504" s="106"/>
      <c r="DP504" s="106"/>
      <c r="DQ504" s="106"/>
      <c r="DR504" s="106"/>
      <c r="DS504" s="106"/>
      <c r="DT504" s="106"/>
      <c r="DU504" s="106"/>
      <c r="DV504" s="106"/>
      <c r="DW504" s="106"/>
      <c r="DX504" s="106"/>
      <c r="DY504" s="106"/>
      <c r="DZ504" s="106"/>
      <c r="EA504" s="106"/>
      <c r="EB504" s="106"/>
      <c r="EC504" s="106"/>
      <c r="ED504" s="106"/>
      <c r="EE504" s="106"/>
      <c r="EF504" s="106"/>
      <c r="EG504" s="106"/>
      <c r="EH504" s="106"/>
      <c r="EI504" s="106"/>
      <c r="EJ504" s="106"/>
      <c r="EK504" s="106"/>
      <c r="EL504" s="106"/>
      <c r="EM504" s="106"/>
      <c r="EN504" s="106"/>
      <c r="EO504" s="106"/>
      <c r="EP504" s="106"/>
      <c r="EQ504" s="106"/>
      <c r="ER504" s="106"/>
      <c r="ES504" s="106"/>
      <c r="ET504" s="106"/>
      <c r="EU504" s="106"/>
      <c r="EV504" s="106"/>
      <c r="EW504" s="106"/>
      <c r="EX504" s="106"/>
      <c r="EY504" s="106"/>
      <c r="EZ504" s="106"/>
      <c r="FA504" s="106"/>
      <c r="FB504" s="106"/>
      <c r="FC504" s="106"/>
      <c r="FD504" s="106"/>
      <c r="FE504" s="106"/>
      <c r="FF504" s="106"/>
      <c r="FG504" s="106"/>
      <c r="FH504" s="106"/>
      <c r="FI504" s="106"/>
      <c r="FJ504" s="106"/>
      <c r="FK504" s="106"/>
      <c r="FL504" s="106"/>
      <c r="FM504" s="106"/>
      <c r="FN504" s="106"/>
      <c r="FO504" s="106"/>
      <c r="FP504" s="106"/>
      <c r="FQ504" s="106"/>
      <c r="FR504" s="106"/>
      <c r="FS504" s="106"/>
      <c r="FT504" s="106"/>
      <c r="FU504" s="106"/>
      <c r="FV504" s="106"/>
      <c r="FW504" s="106"/>
      <c r="FX504" s="106"/>
      <c r="FY504" s="106"/>
      <c r="FZ504" s="106"/>
      <c r="GA504" s="106"/>
      <c r="GB504" s="106"/>
      <c r="GC504" s="106"/>
      <c r="GD504" s="106"/>
      <c r="GE504" s="106"/>
      <c r="GF504" s="106"/>
      <c r="GG504" s="106"/>
      <c r="GH504" s="106"/>
      <c r="GI504" s="106"/>
      <c r="GJ504" s="106"/>
      <c r="GK504" s="106"/>
      <c r="GL504" s="106"/>
      <c r="GM504" s="106"/>
      <c r="GN504" s="106"/>
      <c r="GO504" s="106"/>
      <c r="GP504" s="106"/>
      <c r="GQ504" s="106"/>
      <c r="GR504" s="106"/>
      <c r="GS504" s="106"/>
      <c r="GT504" s="106"/>
      <c r="GU504" s="106"/>
      <c r="GV504" s="106"/>
      <c r="GW504" s="106"/>
      <c r="GX504" s="106"/>
      <c r="GY504" s="106"/>
      <c r="GZ504" s="106"/>
      <c r="HA504" s="106"/>
      <c r="HB504" s="106"/>
      <c r="HC504" s="106"/>
      <c r="HD504" s="106"/>
      <c r="HE504" s="106"/>
      <c r="HF504" s="106"/>
      <c r="HG504" s="106"/>
      <c r="HH504" s="106"/>
      <c r="HI504" s="106"/>
      <c r="HJ504" s="106"/>
      <c r="HK504" s="106"/>
      <c r="HL504" s="106"/>
      <c r="HM504" s="106"/>
      <c r="HN504" s="106"/>
    </row>
    <row r="505" spans="1:222">
      <c r="A505" s="132" t="s">
        <v>1184</v>
      </c>
      <c r="B505" s="133" t="s">
        <v>1185</v>
      </c>
      <c r="C505" s="134"/>
      <c r="D505" s="135">
        <v>1816264.08</v>
      </c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/>
      <c r="AQ505" s="106"/>
      <c r="AR505" s="106"/>
      <c r="AS505" s="106"/>
      <c r="AT505" s="106"/>
      <c r="AU505" s="106"/>
      <c r="AV505" s="106"/>
      <c r="AW505" s="106"/>
      <c r="AX505" s="106"/>
      <c r="AY505" s="106"/>
      <c r="AZ505" s="106"/>
      <c r="BA505" s="106"/>
      <c r="BB505" s="106"/>
      <c r="BC505" s="106"/>
      <c r="BD505" s="106"/>
      <c r="BE505" s="106"/>
      <c r="BF505" s="106"/>
      <c r="BG505" s="106"/>
      <c r="BH505" s="106"/>
      <c r="BI505" s="106"/>
      <c r="BJ505" s="106"/>
      <c r="BK505" s="106"/>
      <c r="BL505" s="106"/>
      <c r="BM505" s="106"/>
      <c r="BN505" s="106"/>
      <c r="BO505" s="106"/>
      <c r="BP505" s="106"/>
      <c r="BQ505" s="106"/>
      <c r="BR505" s="106"/>
      <c r="BS505" s="106"/>
      <c r="BT505" s="106"/>
      <c r="BU505" s="106"/>
      <c r="BV505" s="106"/>
      <c r="BW505" s="106"/>
      <c r="BX505" s="106"/>
      <c r="BY505" s="106"/>
      <c r="BZ505" s="106"/>
      <c r="CA505" s="106"/>
      <c r="CB505" s="106"/>
      <c r="CC505" s="106"/>
      <c r="CD505" s="106"/>
      <c r="CE505" s="106"/>
      <c r="CF505" s="106"/>
      <c r="CG505" s="106"/>
      <c r="CH505" s="106"/>
      <c r="CI505" s="106"/>
      <c r="CJ505" s="106"/>
      <c r="CK505" s="106"/>
      <c r="CL505" s="106"/>
      <c r="CM505" s="106"/>
      <c r="CN505" s="106"/>
      <c r="CO505" s="106"/>
      <c r="CP505" s="106"/>
      <c r="CQ505" s="106"/>
      <c r="CR505" s="106"/>
      <c r="CS505" s="106"/>
      <c r="CT505" s="106"/>
      <c r="CU505" s="106"/>
      <c r="CV505" s="106"/>
      <c r="CW505" s="106"/>
      <c r="CX505" s="106"/>
      <c r="CY505" s="106"/>
      <c r="CZ505" s="106"/>
      <c r="DA505" s="106"/>
      <c r="DB505" s="106"/>
      <c r="DC505" s="106"/>
      <c r="DD505" s="106"/>
      <c r="DE505" s="106"/>
      <c r="DF505" s="106"/>
      <c r="DG505" s="106"/>
      <c r="DH505" s="106"/>
      <c r="DI505" s="106"/>
      <c r="DJ505" s="106"/>
      <c r="DK505" s="106"/>
      <c r="DL505" s="106"/>
      <c r="DM505" s="106"/>
      <c r="DN505" s="106"/>
      <c r="DO505" s="106"/>
      <c r="DP505" s="106"/>
      <c r="DQ505" s="106"/>
      <c r="DR505" s="106"/>
      <c r="DS505" s="106"/>
      <c r="DT505" s="106"/>
      <c r="DU505" s="106"/>
      <c r="DV505" s="106"/>
      <c r="DW505" s="106"/>
      <c r="DX505" s="106"/>
      <c r="DY505" s="106"/>
      <c r="DZ505" s="106"/>
      <c r="EA505" s="106"/>
      <c r="EB505" s="106"/>
      <c r="EC505" s="106"/>
      <c r="ED505" s="106"/>
      <c r="EE505" s="106"/>
      <c r="EF505" s="106"/>
      <c r="EG505" s="106"/>
      <c r="EH505" s="106"/>
      <c r="EI505" s="106"/>
      <c r="EJ505" s="106"/>
      <c r="EK505" s="106"/>
      <c r="EL505" s="106"/>
      <c r="EM505" s="106"/>
      <c r="EN505" s="106"/>
      <c r="EO505" s="106"/>
      <c r="EP505" s="106"/>
      <c r="EQ505" s="106"/>
      <c r="ER505" s="106"/>
      <c r="ES505" s="106"/>
      <c r="ET505" s="106"/>
      <c r="EU505" s="106"/>
      <c r="EV505" s="106"/>
      <c r="EW505" s="106"/>
      <c r="EX505" s="106"/>
      <c r="EY505" s="106"/>
      <c r="EZ505" s="106"/>
      <c r="FA505" s="106"/>
      <c r="FB505" s="106"/>
      <c r="FC505" s="106"/>
      <c r="FD505" s="106"/>
      <c r="FE505" s="106"/>
      <c r="FF505" s="106"/>
      <c r="FG505" s="106"/>
      <c r="FH505" s="106"/>
      <c r="FI505" s="106"/>
      <c r="FJ505" s="106"/>
      <c r="FK505" s="106"/>
      <c r="FL505" s="106"/>
      <c r="FM505" s="106"/>
      <c r="FN505" s="106"/>
      <c r="FO505" s="106"/>
      <c r="FP505" s="106"/>
      <c r="FQ505" s="106"/>
      <c r="FR505" s="106"/>
      <c r="FS505" s="106"/>
      <c r="FT505" s="106"/>
      <c r="FU505" s="106"/>
      <c r="FV505" s="106"/>
      <c r="FW505" s="106"/>
      <c r="FX505" s="106"/>
      <c r="FY505" s="106"/>
      <c r="FZ505" s="106"/>
      <c r="GA505" s="106"/>
      <c r="GB505" s="106"/>
      <c r="GC505" s="106"/>
      <c r="GD505" s="106"/>
      <c r="GE505" s="106"/>
      <c r="GF505" s="106"/>
      <c r="GG505" s="106"/>
      <c r="GH505" s="106"/>
      <c r="GI505" s="106"/>
      <c r="GJ505" s="106"/>
      <c r="GK505" s="106"/>
      <c r="GL505" s="106"/>
      <c r="GM505" s="106"/>
      <c r="GN505" s="106"/>
      <c r="GO505" s="106"/>
      <c r="GP505" s="106"/>
      <c r="GQ505" s="106"/>
      <c r="GR505" s="106"/>
      <c r="GS505" s="106"/>
      <c r="GT505" s="106"/>
      <c r="GU505" s="106"/>
      <c r="GV505" s="106"/>
      <c r="GW505" s="106"/>
      <c r="GX505" s="106"/>
      <c r="GY505" s="106"/>
      <c r="GZ505" s="106"/>
      <c r="HA505" s="106"/>
      <c r="HB505" s="106"/>
      <c r="HC505" s="106"/>
      <c r="HD505" s="106"/>
      <c r="HE505" s="106"/>
      <c r="HF505" s="106"/>
      <c r="HG505" s="106"/>
      <c r="HH505" s="106"/>
      <c r="HI505" s="106"/>
      <c r="HJ505" s="106"/>
      <c r="HK505" s="106"/>
      <c r="HL505" s="106"/>
      <c r="HM505" s="106"/>
      <c r="HN505" s="106"/>
    </row>
    <row r="506" spans="1:222" ht="15.75" customHeight="1">
      <c r="A506" s="99" t="s">
        <v>1807</v>
      </c>
      <c r="B506" s="116" t="s">
        <v>1187</v>
      </c>
      <c r="C506" s="136" t="s">
        <v>123</v>
      </c>
      <c r="D506" s="58">
        <v>19742.78</v>
      </c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  <c r="AA506" s="106"/>
      <c r="AB506" s="106"/>
      <c r="AC506" s="106"/>
      <c r="AD506" s="106"/>
      <c r="AE506" s="106"/>
      <c r="AF506" s="106"/>
      <c r="AG506" s="106"/>
      <c r="AH506" s="106"/>
      <c r="AI506" s="106"/>
      <c r="AJ506" s="106"/>
      <c r="AK506" s="106"/>
      <c r="AL506" s="106"/>
      <c r="AM506" s="106"/>
      <c r="AN506" s="106"/>
      <c r="AO506" s="106"/>
      <c r="AP506" s="106"/>
      <c r="AQ506" s="106"/>
      <c r="AR506" s="106"/>
      <c r="AS506" s="106"/>
      <c r="AT506" s="106"/>
      <c r="AU506" s="106"/>
      <c r="AV506" s="106"/>
      <c r="AW506" s="106"/>
      <c r="AX506" s="106"/>
      <c r="AY506" s="106"/>
      <c r="AZ506" s="106"/>
      <c r="BA506" s="106"/>
      <c r="BB506" s="106"/>
      <c r="BC506" s="106"/>
      <c r="BD506" s="106"/>
      <c r="BE506" s="106"/>
      <c r="BF506" s="106"/>
      <c r="BG506" s="106"/>
      <c r="BH506" s="106"/>
      <c r="BI506" s="106"/>
      <c r="BJ506" s="106"/>
      <c r="BK506" s="106"/>
      <c r="BL506" s="106"/>
      <c r="BM506" s="106"/>
      <c r="BN506" s="106"/>
      <c r="BO506" s="106"/>
      <c r="BP506" s="106"/>
      <c r="BQ506" s="106"/>
      <c r="BR506" s="106"/>
      <c r="BS506" s="106"/>
      <c r="BT506" s="106"/>
      <c r="BU506" s="106"/>
      <c r="BV506" s="106"/>
      <c r="BW506" s="106"/>
      <c r="BX506" s="106"/>
      <c r="BY506" s="106"/>
      <c r="BZ506" s="106"/>
      <c r="CA506" s="106"/>
      <c r="CB506" s="106"/>
      <c r="CC506" s="106"/>
      <c r="CD506" s="106"/>
      <c r="CE506" s="106"/>
      <c r="CF506" s="106"/>
      <c r="CG506" s="106"/>
      <c r="CH506" s="106"/>
      <c r="CI506" s="106"/>
      <c r="CJ506" s="106"/>
      <c r="CK506" s="106"/>
      <c r="CL506" s="106"/>
      <c r="CM506" s="106"/>
      <c r="CN506" s="106"/>
      <c r="CO506" s="106"/>
      <c r="CP506" s="106"/>
      <c r="CQ506" s="106"/>
      <c r="CR506" s="106"/>
      <c r="CS506" s="106"/>
      <c r="CT506" s="106"/>
      <c r="CU506" s="106"/>
      <c r="CV506" s="106"/>
      <c r="CW506" s="106"/>
      <c r="CX506" s="106"/>
      <c r="CY506" s="106"/>
      <c r="CZ506" s="106"/>
      <c r="DA506" s="106"/>
      <c r="DB506" s="106"/>
      <c r="DC506" s="106"/>
      <c r="DD506" s="106"/>
      <c r="DE506" s="106"/>
      <c r="DF506" s="106"/>
      <c r="DG506" s="106"/>
      <c r="DH506" s="106"/>
      <c r="DI506" s="106"/>
      <c r="DJ506" s="106"/>
      <c r="DK506" s="106"/>
      <c r="DL506" s="106"/>
      <c r="DM506" s="106"/>
      <c r="DN506" s="106"/>
      <c r="DO506" s="106"/>
      <c r="DP506" s="106"/>
      <c r="DQ506" s="106"/>
      <c r="DR506" s="106"/>
      <c r="DS506" s="106"/>
      <c r="DT506" s="106"/>
      <c r="DU506" s="106"/>
      <c r="DV506" s="106"/>
      <c r="DW506" s="106"/>
      <c r="DX506" s="106"/>
      <c r="DY506" s="106"/>
      <c r="DZ506" s="106"/>
      <c r="EA506" s="106"/>
      <c r="EB506" s="106"/>
      <c r="EC506" s="106"/>
      <c r="ED506" s="106"/>
      <c r="EE506" s="106"/>
      <c r="EF506" s="106"/>
      <c r="EG506" s="106"/>
      <c r="EH506" s="106"/>
      <c r="EI506" s="106"/>
      <c r="EJ506" s="106"/>
      <c r="EK506" s="106"/>
      <c r="EL506" s="106"/>
      <c r="EM506" s="106"/>
      <c r="EN506" s="106"/>
      <c r="EO506" s="106"/>
      <c r="EP506" s="106"/>
      <c r="EQ506" s="106"/>
      <c r="ER506" s="106"/>
      <c r="ES506" s="106"/>
      <c r="ET506" s="106"/>
      <c r="EU506" s="106"/>
      <c r="EV506" s="106"/>
      <c r="EW506" s="106"/>
      <c r="EX506" s="106"/>
      <c r="EY506" s="106"/>
      <c r="EZ506" s="106"/>
      <c r="FA506" s="106"/>
      <c r="FB506" s="106"/>
      <c r="FC506" s="106"/>
      <c r="FD506" s="106"/>
      <c r="FE506" s="106"/>
      <c r="FF506" s="106"/>
      <c r="FG506" s="106"/>
      <c r="FH506" s="106"/>
      <c r="FI506" s="106"/>
      <c r="FJ506" s="106"/>
      <c r="FK506" s="106"/>
      <c r="FL506" s="106"/>
      <c r="FM506" s="106"/>
      <c r="FN506" s="106"/>
      <c r="FO506" s="106"/>
      <c r="FP506" s="106"/>
      <c r="FQ506" s="106"/>
      <c r="FR506" s="106"/>
      <c r="FS506" s="106"/>
      <c r="FT506" s="106"/>
      <c r="FU506" s="106"/>
      <c r="FV506" s="106"/>
      <c r="FW506" s="106"/>
      <c r="FX506" s="106"/>
      <c r="FY506" s="106"/>
      <c r="FZ506" s="106"/>
      <c r="GA506" s="106"/>
      <c r="GB506" s="106"/>
      <c r="GC506" s="106"/>
      <c r="GD506" s="106"/>
      <c r="GE506" s="106"/>
      <c r="GF506" s="106"/>
      <c r="GG506" s="106"/>
      <c r="GH506" s="106"/>
      <c r="GI506" s="106"/>
      <c r="GJ506" s="106"/>
      <c r="GK506" s="106"/>
      <c r="GL506" s="106"/>
      <c r="GM506" s="106"/>
      <c r="GN506" s="106"/>
      <c r="GO506" s="106"/>
      <c r="GP506" s="106"/>
      <c r="GQ506" s="106"/>
      <c r="GR506" s="106"/>
      <c r="GS506" s="106"/>
      <c r="GT506" s="106"/>
      <c r="GU506" s="106"/>
      <c r="GV506" s="106"/>
      <c r="GW506" s="106"/>
      <c r="GX506" s="106"/>
      <c r="GY506" s="106"/>
      <c r="GZ506" s="106"/>
      <c r="HA506" s="106"/>
      <c r="HB506" s="106"/>
      <c r="HC506" s="106"/>
      <c r="HD506" s="106"/>
      <c r="HE506" s="106"/>
      <c r="HF506" s="106"/>
      <c r="HG506" s="106"/>
      <c r="HH506" s="106"/>
      <c r="HI506" s="106"/>
      <c r="HJ506" s="106"/>
      <c r="HK506" s="106"/>
      <c r="HL506" s="106"/>
      <c r="HM506" s="106"/>
      <c r="HN506" s="106"/>
    </row>
    <row r="507" spans="1:222" ht="22.5">
      <c r="A507" s="99" t="s">
        <v>1188</v>
      </c>
      <c r="B507" s="116" t="s">
        <v>1808</v>
      </c>
      <c r="C507" s="136" t="s">
        <v>581</v>
      </c>
      <c r="D507" s="58">
        <v>10476.75</v>
      </c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106"/>
      <c r="AJ507" s="106"/>
      <c r="AK507" s="106"/>
      <c r="AL507" s="106"/>
      <c r="AM507" s="106"/>
      <c r="AN507" s="106"/>
      <c r="AO507" s="106"/>
      <c r="AP507" s="106"/>
      <c r="AQ507" s="106"/>
      <c r="AR507" s="106"/>
      <c r="AS507" s="106"/>
      <c r="AT507" s="106"/>
      <c r="AU507" s="106"/>
      <c r="AV507" s="106"/>
      <c r="AW507" s="106"/>
      <c r="AX507" s="106"/>
      <c r="AY507" s="106"/>
      <c r="AZ507" s="106"/>
      <c r="BA507" s="106"/>
      <c r="BB507" s="106"/>
      <c r="BC507" s="106"/>
      <c r="BD507" s="106"/>
      <c r="BE507" s="106"/>
      <c r="BF507" s="106"/>
      <c r="BG507" s="106"/>
      <c r="BH507" s="106"/>
      <c r="BI507" s="106"/>
      <c r="BJ507" s="106"/>
      <c r="BK507" s="106"/>
      <c r="BL507" s="106"/>
      <c r="BM507" s="106"/>
      <c r="BN507" s="106"/>
      <c r="BO507" s="106"/>
      <c r="BP507" s="106"/>
      <c r="BQ507" s="106"/>
      <c r="BR507" s="106"/>
      <c r="BS507" s="106"/>
      <c r="BT507" s="106"/>
      <c r="BU507" s="106"/>
      <c r="BV507" s="106"/>
      <c r="BW507" s="106"/>
      <c r="BX507" s="106"/>
      <c r="BY507" s="106"/>
      <c r="BZ507" s="106"/>
      <c r="CA507" s="106"/>
      <c r="CB507" s="106"/>
      <c r="CC507" s="106"/>
      <c r="CD507" s="106"/>
      <c r="CE507" s="106"/>
      <c r="CF507" s="106"/>
      <c r="CG507" s="106"/>
      <c r="CH507" s="106"/>
      <c r="CI507" s="106"/>
      <c r="CJ507" s="106"/>
      <c r="CK507" s="106"/>
      <c r="CL507" s="106"/>
      <c r="CM507" s="106"/>
      <c r="CN507" s="106"/>
      <c r="CO507" s="106"/>
      <c r="CP507" s="106"/>
      <c r="CQ507" s="106"/>
      <c r="CR507" s="106"/>
      <c r="CS507" s="106"/>
      <c r="CT507" s="106"/>
      <c r="CU507" s="106"/>
      <c r="CV507" s="106"/>
      <c r="CW507" s="106"/>
      <c r="CX507" s="106"/>
      <c r="CY507" s="106"/>
      <c r="CZ507" s="106"/>
      <c r="DA507" s="106"/>
      <c r="DB507" s="106"/>
      <c r="DC507" s="106"/>
      <c r="DD507" s="106"/>
      <c r="DE507" s="106"/>
      <c r="DF507" s="106"/>
      <c r="DG507" s="106"/>
      <c r="DH507" s="106"/>
      <c r="DI507" s="106"/>
      <c r="DJ507" s="106"/>
      <c r="DK507" s="106"/>
      <c r="DL507" s="106"/>
      <c r="DM507" s="106"/>
      <c r="DN507" s="106"/>
      <c r="DO507" s="106"/>
      <c r="DP507" s="106"/>
      <c r="DQ507" s="106"/>
      <c r="DR507" s="106"/>
      <c r="DS507" s="106"/>
      <c r="DT507" s="106"/>
      <c r="DU507" s="106"/>
      <c r="DV507" s="106"/>
      <c r="DW507" s="106"/>
      <c r="DX507" s="106"/>
      <c r="DY507" s="106"/>
      <c r="DZ507" s="106"/>
      <c r="EA507" s="106"/>
      <c r="EB507" s="106"/>
      <c r="EC507" s="106"/>
      <c r="ED507" s="106"/>
      <c r="EE507" s="106"/>
      <c r="EF507" s="106"/>
      <c r="EG507" s="106"/>
      <c r="EH507" s="106"/>
      <c r="EI507" s="106"/>
      <c r="EJ507" s="106"/>
      <c r="EK507" s="106"/>
      <c r="EL507" s="106"/>
      <c r="EM507" s="106"/>
      <c r="EN507" s="106"/>
      <c r="EO507" s="106"/>
      <c r="EP507" s="106"/>
      <c r="EQ507" s="106"/>
      <c r="ER507" s="106"/>
      <c r="ES507" s="106"/>
      <c r="ET507" s="106"/>
      <c r="EU507" s="106"/>
      <c r="EV507" s="106"/>
      <c r="EW507" s="106"/>
      <c r="EX507" s="106"/>
      <c r="EY507" s="106"/>
      <c r="EZ507" s="106"/>
      <c r="FA507" s="106"/>
      <c r="FB507" s="106"/>
      <c r="FC507" s="106"/>
      <c r="FD507" s="106"/>
      <c r="FE507" s="106"/>
      <c r="FF507" s="106"/>
      <c r="FG507" s="106"/>
      <c r="FH507" s="106"/>
      <c r="FI507" s="106"/>
      <c r="FJ507" s="106"/>
      <c r="FK507" s="106"/>
      <c r="FL507" s="106"/>
      <c r="FM507" s="106"/>
      <c r="FN507" s="106"/>
      <c r="FO507" s="106"/>
      <c r="FP507" s="106"/>
      <c r="FQ507" s="106"/>
      <c r="FR507" s="106"/>
      <c r="FS507" s="106"/>
      <c r="FT507" s="106"/>
      <c r="FU507" s="106"/>
      <c r="FV507" s="106"/>
      <c r="FW507" s="106"/>
      <c r="FX507" s="106"/>
      <c r="FY507" s="106"/>
      <c r="FZ507" s="106"/>
      <c r="GA507" s="106"/>
      <c r="GB507" s="106"/>
      <c r="GC507" s="106"/>
      <c r="GD507" s="106"/>
      <c r="GE507" s="106"/>
      <c r="GF507" s="106"/>
      <c r="GG507" s="106"/>
      <c r="GH507" s="106"/>
      <c r="GI507" s="106"/>
      <c r="GJ507" s="106"/>
      <c r="GK507" s="106"/>
      <c r="GL507" s="106"/>
      <c r="GM507" s="106"/>
      <c r="GN507" s="106"/>
      <c r="GO507" s="106"/>
      <c r="GP507" s="106"/>
      <c r="GQ507" s="106"/>
      <c r="GR507" s="106"/>
      <c r="GS507" s="106"/>
      <c r="GT507" s="106"/>
      <c r="GU507" s="106"/>
      <c r="GV507" s="106"/>
      <c r="GW507" s="106"/>
      <c r="GX507" s="106"/>
      <c r="GY507" s="106"/>
      <c r="GZ507" s="106"/>
      <c r="HA507" s="106"/>
      <c r="HB507" s="106"/>
      <c r="HC507" s="106"/>
      <c r="HD507" s="106"/>
      <c r="HE507" s="106"/>
      <c r="HF507" s="106"/>
      <c r="HG507" s="106"/>
      <c r="HH507" s="106"/>
      <c r="HI507" s="106"/>
      <c r="HJ507" s="106"/>
      <c r="HK507" s="106"/>
      <c r="HL507" s="106"/>
      <c r="HM507" s="106"/>
      <c r="HN507" s="106"/>
    </row>
    <row r="508" spans="1:222">
      <c r="A508" s="99" t="s">
        <v>1190</v>
      </c>
      <c r="B508" s="116" t="s">
        <v>1191</v>
      </c>
      <c r="C508" s="136" t="s">
        <v>542</v>
      </c>
      <c r="D508" s="58">
        <v>1594900.33</v>
      </c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  <c r="AA508" s="106"/>
      <c r="AB508" s="106"/>
      <c r="AC508" s="106"/>
      <c r="AD508" s="106"/>
      <c r="AE508" s="106"/>
      <c r="AF508" s="106"/>
      <c r="AG508" s="106"/>
      <c r="AH508" s="106"/>
      <c r="AI508" s="106"/>
      <c r="AJ508" s="106"/>
      <c r="AK508" s="106"/>
      <c r="AL508" s="106"/>
      <c r="AM508" s="106"/>
      <c r="AN508" s="106"/>
      <c r="AO508" s="106"/>
      <c r="AP508" s="106"/>
      <c r="AQ508" s="106"/>
      <c r="AR508" s="106"/>
      <c r="AS508" s="106"/>
      <c r="AT508" s="106"/>
      <c r="AU508" s="106"/>
      <c r="AV508" s="106"/>
      <c r="AW508" s="106"/>
      <c r="AX508" s="106"/>
      <c r="AY508" s="106"/>
      <c r="AZ508" s="106"/>
      <c r="BA508" s="106"/>
      <c r="BB508" s="106"/>
      <c r="BC508" s="106"/>
      <c r="BD508" s="106"/>
      <c r="BE508" s="106"/>
      <c r="BF508" s="106"/>
      <c r="BG508" s="106"/>
      <c r="BH508" s="106"/>
      <c r="BI508" s="106"/>
      <c r="BJ508" s="106"/>
      <c r="BK508" s="106"/>
      <c r="BL508" s="106"/>
      <c r="BM508" s="106"/>
      <c r="BN508" s="106"/>
      <c r="BO508" s="106"/>
      <c r="BP508" s="106"/>
      <c r="BQ508" s="106"/>
      <c r="BR508" s="106"/>
      <c r="BS508" s="106"/>
      <c r="BT508" s="106"/>
      <c r="BU508" s="106"/>
      <c r="BV508" s="106"/>
      <c r="BW508" s="106"/>
      <c r="BX508" s="106"/>
      <c r="BY508" s="106"/>
      <c r="BZ508" s="106"/>
      <c r="CA508" s="106"/>
      <c r="CB508" s="106"/>
      <c r="CC508" s="106"/>
      <c r="CD508" s="106"/>
      <c r="CE508" s="106"/>
      <c r="CF508" s="106"/>
      <c r="CG508" s="106"/>
      <c r="CH508" s="106"/>
      <c r="CI508" s="106"/>
      <c r="CJ508" s="106"/>
      <c r="CK508" s="106"/>
      <c r="CL508" s="106"/>
      <c r="CM508" s="106"/>
      <c r="CN508" s="106"/>
      <c r="CO508" s="106"/>
      <c r="CP508" s="106"/>
      <c r="CQ508" s="106"/>
      <c r="CR508" s="106"/>
      <c r="CS508" s="106"/>
      <c r="CT508" s="106"/>
      <c r="CU508" s="106"/>
      <c r="CV508" s="106"/>
      <c r="CW508" s="106"/>
      <c r="CX508" s="106"/>
      <c r="CY508" s="106"/>
      <c r="CZ508" s="106"/>
      <c r="DA508" s="106"/>
      <c r="DB508" s="106"/>
      <c r="DC508" s="106"/>
      <c r="DD508" s="106"/>
      <c r="DE508" s="106"/>
      <c r="DF508" s="106"/>
      <c r="DG508" s="106"/>
      <c r="DH508" s="106"/>
      <c r="DI508" s="106"/>
      <c r="DJ508" s="106"/>
      <c r="DK508" s="106"/>
      <c r="DL508" s="106"/>
      <c r="DM508" s="106"/>
      <c r="DN508" s="106"/>
      <c r="DO508" s="106"/>
      <c r="DP508" s="106"/>
      <c r="DQ508" s="106"/>
      <c r="DR508" s="106"/>
      <c r="DS508" s="106"/>
      <c r="DT508" s="106"/>
      <c r="DU508" s="106"/>
      <c r="DV508" s="106"/>
      <c r="DW508" s="106"/>
      <c r="DX508" s="106"/>
      <c r="DY508" s="106"/>
      <c r="DZ508" s="106"/>
      <c r="EA508" s="106"/>
      <c r="EB508" s="106"/>
      <c r="EC508" s="106"/>
      <c r="ED508" s="106"/>
      <c r="EE508" s="106"/>
      <c r="EF508" s="106"/>
      <c r="EG508" s="106"/>
      <c r="EH508" s="106"/>
      <c r="EI508" s="106"/>
      <c r="EJ508" s="106"/>
      <c r="EK508" s="106"/>
      <c r="EL508" s="106"/>
      <c r="EM508" s="106"/>
      <c r="EN508" s="106"/>
      <c r="EO508" s="106"/>
      <c r="EP508" s="106"/>
      <c r="EQ508" s="106"/>
      <c r="ER508" s="106"/>
      <c r="ES508" s="106"/>
      <c r="ET508" s="106"/>
      <c r="EU508" s="106"/>
      <c r="EV508" s="106"/>
      <c r="EW508" s="106"/>
      <c r="EX508" s="106"/>
      <c r="EY508" s="106"/>
      <c r="EZ508" s="106"/>
      <c r="FA508" s="106"/>
      <c r="FB508" s="106"/>
      <c r="FC508" s="106"/>
      <c r="FD508" s="106"/>
      <c r="FE508" s="106"/>
      <c r="FF508" s="106"/>
      <c r="FG508" s="106"/>
      <c r="FH508" s="106"/>
      <c r="FI508" s="106"/>
      <c r="FJ508" s="106"/>
      <c r="FK508" s="106"/>
      <c r="FL508" s="106"/>
      <c r="FM508" s="106"/>
      <c r="FN508" s="106"/>
      <c r="FO508" s="106"/>
      <c r="FP508" s="106"/>
      <c r="FQ508" s="106"/>
      <c r="FR508" s="106"/>
      <c r="FS508" s="106"/>
      <c r="FT508" s="106"/>
      <c r="FU508" s="106"/>
      <c r="FV508" s="106"/>
      <c r="FW508" s="106"/>
      <c r="FX508" s="106"/>
      <c r="FY508" s="106"/>
      <c r="FZ508" s="106"/>
      <c r="GA508" s="106"/>
      <c r="GB508" s="106"/>
      <c r="GC508" s="106"/>
      <c r="GD508" s="106"/>
      <c r="GE508" s="106"/>
      <c r="GF508" s="106"/>
      <c r="GG508" s="106"/>
      <c r="GH508" s="106"/>
      <c r="GI508" s="106"/>
      <c r="GJ508" s="106"/>
      <c r="GK508" s="106"/>
      <c r="GL508" s="106"/>
      <c r="GM508" s="106"/>
      <c r="GN508" s="106"/>
      <c r="GO508" s="106"/>
      <c r="GP508" s="106"/>
      <c r="GQ508" s="106"/>
      <c r="GR508" s="106"/>
      <c r="GS508" s="106"/>
      <c r="GT508" s="106"/>
      <c r="GU508" s="106"/>
      <c r="GV508" s="106"/>
      <c r="GW508" s="106"/>
      <c r="GX508" s="106"/>
      <c r="GY508" s="106"/>
      <c r="GZ508" s="106"/>
      <c r="HA508" s="106"/>
      <c r="HB508" s="106"/>
      <c r="HC508" s="106"/>
      <c r="HD508" s="106"/>
      <c r="HE508" s="106"/>
      <c r="HF508" s="106"/>
      <c r="HG508" s="106"/>
      <c r="HH508" s="106"/>
      <c r="HI508" s="106"/>
      <c r="HJ508" s="106"/>
      <c r="HK508" s="106"/>
      <c r="HL508" s="106"/>
      <c r="HM508" s="106"/>
      <c r="HN508" s="106"/>
    </row>
    <row r="509" spans="1:222" ht="12.75" customHeight="1">
      <c r="A509" s="99" t="s">
        <v>1192</v>
      </c>
      <c r="B509" s="116" t="s">
        <v>1193</v>
      </c>
      <c r="C509" s="136"/>
      <c r="D509" s="58">
        <v>4044.79</v>
      </c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  <c r="AG509" s="106"/>
      <c r="AH509" s="106"/>
      <c r="AI509" s="106"/>
      <c r="AJ509" s="106"/>
      <c r="AK509" s="106"/>
      <c r="AL509" s="106"/>
      <c r="AM509" s="106"/>
      <c r="AN509" s="106"/>
      <c r="AO509" s="106"/>
      <c r="AP509" s="106"/>
      <c r="AQ509" s="106"/>
      <c r="AR509" s="106"/>
      <c r="AS509" s="106"/>
      <c r="AT509" s="106"/>
      <c r="AU509" s="106"/>
      <c r="AV509" s="106"/>
      <c r="AW509" s="106"/>
      <c r="AX509" s="106"/>
      <c r="AY509" s="106"/>
      <c r="AZ509" s="106"/>
      <c r="BA509" s="106"/>
      <c r="BB509" s="106"/>
      <c r="BC509" s="106"/>
      <c r="BD509" s="106"/>
      <c r="BE509" s="106"/>
      <c r="BF509" s="106"/>
      <c r="BG509" s="106"/>
      <c r="BH509" s="106"/>
      <c r="BI509" s="106"/>
      <c r="BJ509" s="106"/>
      <c r="BK509" s="106"/>
      <c r="BL509" s="106"/>
      <c r="BM509" s="106"/>
      <c r="BN509" s="106"/>
      <c r="BO509" s="106"/>
      <c r="BP509" s="106"/>
      <c r="BQ509" s="106"/>
      <c r="BR509" s="106"/>
      <c r="BS509" s="106"/>
      <c r="BT509" s="106"/>
      <c r="BU509" s="106"/>
      <c r="BV509" s="106"/>
      <c r="BW509" s="106"/>
      <c r="BX509" s="106"/>
      <c r="BY509" s="106"/>
      <c r="BZ509" s="106"/>
      <c r="CA509" s="106"/>
      <c r="CB509" s="106"/>
      <c r="CC509" s="106"/>
      <c r="CD509" s="106"/>
      <c r="CE509" s="106"/>
      <c r="CF509" s="106"/>
      <c r="CG509" s="106"/>
      <c r="CH509" s="106"/>
      <c r="CI509" s="106"/>
      <c r="CJ509" s="106"/>
      <c r="CK509" s="106"/>
      <c r="CL509" s="106"/>
      <c r="CM509" s="106"/>
      <c r="CN509" s="106"/>
      <c r="CO509" s="106"/>
      <c r="CP509" s="106"/>
      <c r="CQ509" s="106"/>
      <c r="CR509" s="106"/>
      <c r="CS509" s="106"/>
      <c r="CT509" s="106"/>
      <c r="CU509" s="106"/>
      <c r="CV509" s="106"/>
      <c r="CW509" s="106"/>
      <c r="CX509" s="106"/>
      <c r="CY509" s="106"/>
      <c r="CZ509" s="106"/>
      <c r="DA509" s="106"/>
      <c r="DB509" s="106"/>
      <c r="DC509" s="106"/>
      <c r="DD509" s="106"/>
      <c r="DE509" s="106"/>
      <c r="DF509" s="106"/>
      <c r="DG509" s="106"/>
      <c r="DH509" s="106"/>
      <c r="DI509" s="106"/>
      <c r="DJ509" s="106"/>
      <c r="DK509" s="106"/>
      <c r="DL509" s="106"/>
      <c r="DM509" s="106"/>
      <c r="DN509" s="106"/>
      <c r="DO509" s="106"/>
      <c r="DP509" s="106"/>
      <c r="DQ509" s="106"/>
      <c r="DR509" s="106"/>
      <c r="DS509" s="106"/>
      <c r="DT509" s="106"/>
      <c r="DU509" s="106"/>
      <c r="DV509" s="106"/>
      <c r="DW509" s="106"/>
      <c r="DX509" s="106"/>
      <c r="DY509" s="106"/>
      <c r="DZ509" s="106"/>
      <c r="EA509" s="106"/>
      <c r="EB509" s="106"/>
      <c r="EC509" s="106"/>
      <c r="ED509" s="106"/>
      <c r="EE509" s="106"/>
      <c r="EF509" s="106"/>
      <c r="EG509" s="106"/>
      <c r="EH509" s="106"/>
      <c r="EI509" s="106"/>
      <c r="EJ509" s="106"/>
      <c r="EK509" s="106"/>
      <c r="EL509" s="106"/>
      <c r="EM509" s="106"/>
      <c r="EN509" s="106"/>
      <c r="EO509" s="106"/>
      <c r="EP509" s="106"/>
      <c r="EQ509" s="106"/>
      <c r="ER509" s="106"/>
      <c r="ES509" s="106"/>
      <c r="ET509" s="106"/>
      <c r="EU509" s="106"/>
      <c r="EV509" s="106"/>
      <c r="EW509" s="106"/>
      <c r="EX509" s="106"/>
      <c r="EY509" s="106"/>
      <c r="EZ509" s="106"/>
      <c r="FA509" s="106"/>
      <c r="FB509" s="106"/>
      <c r="FC509" s="106"/>
      <c r="FD509" s="106"/>
      <c r="FE509" s="106"/>
      <c r="FF509" s="106"/>
      <c r="FG509" s="106"/>
      <c r="FH509" s="106"/>
      <c r="FI509" s="106"/>
      <c r="FJ509" s="106"/>
      <c r="FK509" s="106"/>
      <c r="FL509" s="106"/>
      <c r="FM509" s="106"/>
      <c r="FN509" s="106"/>
      <c r="FO509" s="106"/>
      <c r="FP509" s="106"/>
      <c r="FQ509" s="106"/>
      <c r="FR509" s="106"/>
      <c r="FS509" s="106"/>
      <c r="FT509" s="106"/>
      <c r="FU509" s="106"/>
      <c r="FV509" s="106"/>
      <c r="FW509" s="106"/>
      <c r="FX509" s="106"/>
      <c r="FY509" s="106"/>
      <c r="FZ509" s="106"/>
      <c r="GA509" s="106"/>
      <c r="GB509" s="106"/>
      <c r="GC509" s="106"/>
      <c r="GD509" s="106"/>
      <c r="GE509" s="106"/>
      <c r="GF509" s="106"/>
      <c r="GG509" s="106"/>
      <c r="GH509" s="106"/>
      <c r="GI509" s="106"/>
      <c r="GJ509" s="106"/>
      <c r="GK509" s="106"/>
      <c r="GL509" s="106"/>
      <c r="GM509" s="106"/>
      <c r="GN509" s="106"/>
      <c r="GO509" s="106"/>
      <c r="GP509" s="106"/>
      <c r="GQ509" s="106"/>
      <c r="GR509" s="106"/>
      <c r="GS509" s="106"/>
      <c r="GT509" s="106"/>
      <c r="GU509" s="106"/>
      <c r="GV509" s="106"/>
      <c r="GW509" s="106"/>
      <c r="GX509" s="106"/>
      <c r="GY509" s="106"/>
      <c r="GZ509" s="106"/>
      <c r="HA509" s="106"/>
      <c r="HB509" s="106"/>
      <c r="HC509" s="106"/>
      <c r="HD509" s="106"/>
      <c r="HE509" s="106"/>
      <c r="HF509" s="106"/>
      <c r="HG509" s="106"/>
      <c r="HH509" s="106"/>
      <c r="HI509" s="106"/>
      <c r="HJ509" s="106"/>
      <c r="HK509" s="106"/>
      <c r="HL509" s="106"/>
      <c r="HM509" s="106"/>
      <c r="HN509" s="106"/>
    </row>
    <row r="510" spans="1:222" ht="12.75" hidden="1" customHeight="1">
      <c r="A510" s="97" t="s">
        <v>1194</v>
      </c>
      <c r="B510" s="117" t="s">
        <v>1809</v>
      </c>
      <c r="C510" s="139" t="s">
        <v>545</v>
      </c>
      <c r="D510" s="60">
        <v>0</v>
      </c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  <c r="AL510" s="106"/>
      <c r="AM510" s="106"/>
      <c r="AN510" s="106"/>
      <c r="AO510" s="106"/>
      <c r="AP510" s="106"/>
      <c r="AQ510" s="106"/>
      <c r="AR510" s="106"/>
      <c r="AS510" s="106"/>
      <c r="AT510" s="106"/>
      <c r="AU510" s="106"/>
      <c r="AV510" s="106"/>
      <c r="AW510" s="106"/>
      <c r="AX510" s="106"/>
      <c r="AY510" s="106"/>
      <c r="AZ510" s="106"/>
      <c r="BA510" s="106"/>
      <c r="BB510" s="106"/>
      <c r="BC510" s="106"/>
      <c r="BD510" s="106"/>
      <c r="BE510" s="106"/>
      <c r="BF510" s="106"/>
      <c r="BG510" s="106"/>
      <c r="BH510" s="106"/>
      <c r="BI510" s="106"/>
      <c r="BJ510" s="106"/>
      <c r="BK510" s="106"/>
      <c r="BL510" s="106"/>
      <c r="BM510" s="106"/>
      <c r="BN510" s="106"/>
      <c r="BO510" s="106"/>
      <c r="BP510" s="106"/>
      <c r="BQ510" s="106"/>
      <c r="BR510" s="106"/>
      <c r="BS510" s="106"/>
      <c r="BT510" s="106"/>
      <c r="BU510" s="106"/>
      <c r="BV510" s="106"/>
      <c r="BW510" s="106"/>
      <c r="BX510" s="106"/>
      <c r="BY510" s="106"/>
      <c r="BZ510" s="106"/>
      <c r="CA510" s="106"/>
      <c r="CB510" s="106"/>
      <c r="CC510" s="106"/>
      <c r="CD510" s="106"/>
      <c r="CE510" s="106"/>
      <c r="CF510" s="106"/>
      <c r="CG510" s="106"/>
      <c r="CH510" s="106"/>
      <c r="CI510" s="106"/>
      <c r="CJ510" s="106"/>
      <c r="CK510" s="106"/>
      <c r="CL510" s="106"/>
      <c r="CM510" s="106"/>
      <c r="CN510" s="106"/>
      <c r="CO510" s="106"/>
      <c r="CP510" s="106"/>
      <c r="CQ510" s="106"/>
      <c r="CR510" s="106"/>
      <c r="CS510" s="106"/>
      <c r="CT510" s="106"/>
      <c r="CU510" s="106"/>
      <c r="CV510" s="106"/>
      <c r="CW510" s="106"/>
      <c r="CX510" s="106"/>
      <c r="CY510" s="106"/>
      <c r="CZ510" s="106"/>
      <c r="DA510" s="106"/>
      <c r="DB510" s="106"/>
      <c r="DC510" s="106"/>
      <c r="DD510" s="106"/>
      <c r="DE510" s="106"/>
      <c r="DF510" s="106"/>
      <c r="DG510" s="106"/>
      <c r="DH510" s="106"/>
      <c r="DI510" s="106"/>
      <c r="DJ510" s="106"/>
      <c r="DK510" s="106"/>
      <c r="DL510" s="106"/>
      <c r="DM510" s="106"/>
      <c r="DN510" s="106"/>
      <c r="DO510" s="106"/>
      <c r="DP510" s="106"/>
      <c r="DQ510" s="106"/>
      <c r="DR510" s="106"/>
      <c r="DS510" s="106"/>
      <c r="DT510" s="106"/>
      <c r="DU510" s="106"/>
      <c r="DV510" s="106"/>
      <c r="DW510" s="106"/>
      <c r="DX510" s="106"/>
      <c r="DY510" s="106"/>
      <c r="DZ510" s="106"/>
      <c r="EA510" s="106"/>
      <c r="EB510" s="106"/>
      <c r="EC510" s="106"/>
      <c r="ED510" s="106"/>
      <c r="EE510" s="106"/>
      <c r="EF510" s="106"/>
      <c r="EG510" s="106"/>
      <c r="EH510" s="106"/>
      <c r="EI510" s="106"/>
      <c r="EJ510" s="106"/>
      <c r="EK510" s="106"/>
      <c r="EL510" s="106"/>
      <c r="EM510" s="106"/>
      <c r="EN510" s="106"/>
      <c r="EO510" s="106"/>
      <c r="EP510" s="106"/>
      <c r="EQ510" s="106"/>
      <c r="ER510" s="106"/>
      <c r="ES510" s="106"/>
      <c r="ET510" s="106"/>
      <c r="EU510" s="106"/>
      <c r="EV510" s="106"/>
      <c r="EW510" s="106"/>
      <c r="EX510" s="106"/>
      <c r="EY510" s="106"/>
      <c r="EZ510" s="106"/>
      <c r="FA510" s="106"/>
      <c r="FB510" s="106"/>
      <c r="FC510" s="106"/>
      <c r="FD510" s="106"/>
      <c r="FE510" s="106"/>
      <c r="FF510" s="106"/>
      <c r="FG510" s="106"/>
      <c r="FH510" s="106"/>
      <c r="FI510" s="106"/>
      <c r="FJ510" s="106"/>
      <c r="FK510" s="106"/>
      <c r="FL510" s="106"/>
      <c r="FM510" s="106"/>
      <c r="FN510" s="106"/>
      <c r="FO510" s="106"/>
      <c r="FP510" s="106"/>
      <c r="FQ510" s="106"/>
      <c r="FR510" s="106"/>
      <c r="FS510" s="106"/>
      <c r="FT510" s="106"/>
      <c r="FU510" s="106"/>
      <c r="FV510" s="106"/>
      <c r="FW510" s="106"/>
      <c r="FX510" s="106"/>
      <c r="FY510" s="106"/>
      <c r="FZ510" s="106"/>
      <c r="GA510" s="106"/>
      <c r="GB510" s="106"/>
      <c r="GC510" s="106"/>
      <c r="GD510" s="106"/>
      <c r="GE510" s="106"/>
      <c r="GF510" s="106"/>
      <c r="GG510" s="106"/>
      <c r="GH510" s="106"/>
      <c r="GI510" s="106"/>
      <c r="GJ510" s="106"/>
      <c r="GK510" s="106"/>
      <c r="GL510" s="106"/>
      <c r="GM510" s="106"/>
      <c r="GN510" s="106"/>
      <c r="GO510" s="106"/>
      <c r="GP510" s="106"/>
      <c r="GQ510" s="106"/>
      <c r="GR510" s="106"/>
      <c r="GS510" s="106"/>
      <c r="GT510" s="106"/>
      <c r="GU510" s="106"/>
      <c r="GV510" s="106"/>
      <c r="GW510" s="106"/>
      <c r="GX510" s="106"/>
      <c r="GY510" s="106"/>
      <c r="GZ510" s="106"/>
      <c r="HA510" s="106"/>
      <c r="HB510" s="106"/>
      <c r="HC510" s="106"/>
      <c r="HD510" s="106"/>
      <c r="HE510" s="106"/>
      <c r="HF510" s="106"/>
      <c r="HG510" s="106"/>
      <c r="HH510" s="106"/>
      <c r="HI510" s="106"/>
      <c r="HJ510" s="106"/>
      <c r="HK510" s="106"/>
      <c r="HL510" s="106"/>
      <c r="HM510" s="106"/>
      <c r="HN510" s="106"/>
    </row>
    <row r="511" spans="1:222" ht="12.75" hidden="1" customHeight="1">
      <c r="A511" s="97" t="s">
        <v>1196</v>
      </c>
      <c r="B511" s="117" t="s">
        <v>1197</v>
      </c>
      <c r="C511" s="139" t="s">
        <v>29</v>
      </c>
      <c r="D511" s="60">
        <v>568.04</v>
      </c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106"/>
      <c r="AJ511" s="106"/>
      <c r="AK511" s="106"/>
      <c r="AL511" s="106"/>
      <c r="AM511" s="106"/>
      <c r="AN511" s="106"/>
      <c r="AO511" s="106"/>
      <c r="AP511" s="106"/>
      <c r="AQ511" s="106"/>
      <c r="AR511" s="106"/>
      <c r="AS511" s="106"/>
      <c r="AT511" s="106"/>
      <c r="AU511" s="106"/>
      <c r="AV511" s="106"/>
      <c r="AW511" s="106"/>
      <c r="AX511" s="106"/>
      <c r="AY511" s="106"/>
      <c r="AZ511" s="106"/>
      <c r="BA511" s="106"/>
      <c r="BB511" s="106"/>
      <c r="BC511" s="106"/>
      <c r="BD511" s="106"/>
      <c r="BE511" s="106"/>
      <c r="BF511" s="106"/>
      <c r="BG511" s="106"/>
      <c r="BH511" s="106"/>
      <c r="BI511" s="106"/>
      <c r="BJ511" s="106"/>
      <c r="BK511" s="106"/>
      <c r="BL511" s="106"/>
      <c r="BM511" s="106"/>
      <c r="BN511" s="106"/>
      <c r="BO511" s="106"/>
      <c r="BP511" s="106"/>
      <c r="BQ511" s="106"/>
      <c r="BR511" s="106"/>
      <c r="BS511" s="106"/>
      <c r="BT511" s="106"/>
      <c r="BU511" s="106"/>
      <c r="BV511" s="106"/>
      <c r="BW511" s="106"/>
      <c r="BX511" s="106"/>
      <c r="BY511" s="106"/>
      <c r="BZ511" s="106"/>
      <c r="CA511" s="106"/>
      <c r="CB511" s="106"/>
      <c r="CC511" s="106"/>
      <c r="CD511" s="106"/>
      <c r="CE511" s="106"/>
      <c r="CF511" s="106"/>
      <c r="CG511" s="106"/>
      <c r="CH511" s="106"/>
      <c r="CI511" s="106"/>
      <c r="CJ511" s="106"/>
      <c r="CK511" s="106"/>
      <c r="CL511" s="106"/>
      <c r="CM511" s="106"/>
      <c r="CN511" s="106"/>
      <c r="CO511" s="106"/>
      <c r="CP511" s="106"/>
      <c r="CQ511" s="106"/>
      <c r="CR511" s="106"/>
      <c r="CS511" s="106"/>
      <c r="CT511" s="106"/>
      <c r="CU511" s="106"/>
      <c r="CV511" s="106"/>
      <c r="CW511" s="106"/>
      <c r="CX511" s="106"/>
      <c r="CY511" s="106"/>
      <c r="CZ511" s="106"/>
      <c r="DA511" s="106"/>
      <c r="DB511" s="106"/>
      <c r="DC511" s="106"/>
      <c r="DD511" s="106"/>
      <c r="DE511" s="106"/>
      <c r="DF511" s="106"/>
      <c r="DG511" s="106"/>
      <c r="DH511" s="106"/>
      <c r="DI511" s="106"/>
      <c r="DJ511" s="106"/>
      <c r="DK511" s="106"/>
      <c r="DL511" s="106"/>
      <c r="DM511" s="106"/>
      <c r="DN511" s="106"/>
      <c r="DO511" s="106"/>
      <c r="DP511" s="106"/>
      <c r="DQ511" s="106"/>
      <c r="DR511" s="106"/>
      <c r="DS511" s="106"/>
      <c r="DT511" s="106"/>
      <c r="DU511" s="106"/>
      <c r="DV511" s="106"/>
      <c r="DW511" s="106"/>
      <c r="DX511" s="106"/>
      <c r="DY511" s="106"/>
      <c r="DZ511" s="106"/>
      <c r="EA511" s="106"/>
      <c r="EB511" s="106"/>
      <c r="EC511" s="106"/>
      <c r="ED511" s="106"/>
      <c r="EE511" s="106"/>
      <c r="EF511" s="106"/>
      <c r="EG511" s="106"/>
      <c r="EH511" s="106"/>
      <c r="EI511" s="106"/>
      <c r="EJ511" s="106"/>
      <c r="EK511" s="106"/>
      <c r="EL511" s="106"/>
      <c r="EM511" s="106"/>
      <c r="EN511" s="106"/>
      <c r="EO511" s="106"/>
      <c r="EP511" s="106"/>
      <c r="EQ511" s="106"/>
      <c r="ER511" s="106"/>
      <c r="ES511" s="106"/>
      <c r="ET511" s="106"/>
      <c r="EU511" s="106"/>
      <c r="EV511" s="106"/>
      <c r="EW511" s="106"/>
      <c r="EX511" s="106"/>
      <c r="EY511" s="106"/>
      <c r="EZ511" s="106"/>
      <c r="FA511" s="106"/>
      <c r="FB511" s="106"/>
      <c r="FC511" s="106"/>
      <c r="FD511" s="106"/>
      <c r="FE511" s="106"/>
      <c r="FF511" s="106"/>
      <c r="FG511" s="106"/>
      <c r="FH511" s="106"/>
      <c r="FI511" s="106"/>
      <c r="FJ511" s="106"/>
      <c r="FK511" s="106"/>
      <c r="FL511" s="106"/>
      <c r="FM511" s="106"/>
      <c r="FN511" s="106"/>
      <c r="FO511" s="106"/>
      <c r="FP511" s="106"/>
      <c r="FQ511" s="106"/>
      <c r="FR511" s="106"/>
      <c r="FS511" s="106"/>
      <c r="FT511" s="106"/>
      <c r="FU511" s="106"/>
      <c r="FV511" s="106"/>
      <c r="FW511" s="106"/>
      <c r="FX511" s="106"/>
      <c r="FY511" s="106"/>
      <c r="FZ511" s="106"/>
      <c r="GA511" s="106"/>
      <c r="GB511" s="106"/>
      <c r="GC511" s="106"/>
      <c r="GD511" s="106"/>
      <c r="GE511" s="106"/>
      <c r="GF511" s="106"/>
      <c r="GG511" s="106"/>
      <c r="GH511" s="106"/>
      <c r="GI511" s="106"/>
      <c r="GJ511" s="106"/>
      <c r="GK511" s="106"/>
      <c r="GL511" s="106"/>
      <c r="GM511" s="106"/>
      <c r="GN511" s="106"/>
      <c r="GO511" s="106"/>
      <c r="GP511" s="106"/>
      <c r="GQ511" s="106"/>
      <c r="GR511" s="106"/>
      <c r="GS511" s="106"/>
      <c r="GT511" s="106"/>
      <c r="GU511" s="106"/>
      <c r="GV511" s="106"/>
      <c r="GW511" s="106"/>
      <c r="GX511" s="106"/>
      <c r="GY511" s="106"/>
      <c r="GZ511" s="106"/>
      <c r="HA511" s="106"/>
      <c r="HB511" s="106"/>
      <c r="HC511" s="106"/>
      <c r="HD511" s="106"/>
      <c r="HE511" s="106"/>
      <c r="HF511" s="106"/>
      <c r="HG511" s="106"/>
      <c r="HH511" s="106"/>
      <c r="HI511" s="106"/>
      <c r="HJ511" s="106"/>
      <c r="HK511" s="106"/>
      <c r="HL511" s="106"/>
      <c r="HM511" s="106"/>
      <c r="HN511" s="106"/>
    </row>
    <row r="512" spans="1:222" ht="12.75" hidden="1" customHeight="1">
      <c r="A512" s="97" t="s">
        <v>1810</v>
      </c>
      <c r="B512" s="117" t="s">
        <v>1811</v>
      </c>
      <c r="C512" s="98" t="s">
        <v>537</v>
      </c>
      <c r="D512" s="60">
        <v>3476.75</v>
      </c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6"/>
      <c r="AL512" s="106"/>
      <c r="AM512" s="106"/>
      <c r="AN512" s="106"/>
      <c r="AO512" s="106"/>
      <c r="AP512" s="106"/>
      <c r="AQ512" s="106"/>
      <c r="AR512" s="106"/>
      <c r="AS512" s="106"/>
      <c r="AT512" s="106"/>
      <c r="AU512" s="106"/>
      <c r="AV512" s="106"/>
      <c r="AW512" s="106"/>
      <c r="AX512" s="106"/>
      <c r="AY512" s="106"/>
      <c r="AZ512" s="106"/>
      <c r="BA512" s="106"/>
      <c r="BB512" s="106"/>
      <c r="BC512" s="106"/>
      <c r="BD512" s="106"/>
      <c r="BE512" s="106"/>
      <c r="BF512" s="106"/>
      <c r="BG512" s="106"/>
      <c r="BH512" s="106"/>
      <c r="BI512" s="106"/>
      <c r="BJ512" s="106"/>
      <c r="BK512" s="106"/>
      <c r="BL512" s="106"/>
      <c r="BM512" s="106"/>
      <c r="BN512" s="106"/>
      <c r="BO512" s="106"/>
      <c r="BP512" s="106"/>
      <c r="BQ512" s="106"/>
      <c r="BR512" s="106"/>
      <c r="BS512" s="106"/>
      <c r="BT512" s="106"/>
      <c r="BU512" s="106"/>
      <c r="BV512" s="106"/>
      <c r="BW512" s="106"/>
      <c r="BX512" s="106"/>
      <c r="BY512" s="106"/>
      <c r="BZ512" s="106"/>
      <c r="CA512" s="106"/>
      <c r="CB512" s="106"/>
      <c r="CC512" s="106"/>
      <c r="CD512" s="106"/>
      <c r="CE512" s="106"/>
      <c r="CF512" s="106"/>
      <c r="CG512" s="106"/>
      <c r="CH512" s="106"/>
      <c r="CI512" s="106"/>
      <c r="CJ512" s="106"/>
      <c r="CK512" s="106"/>
      <c r="CL512" s="106"/>
      <c r="CM512" s="106"/>
      <c r="CN512" s="106"/>
      <c r="CO512" s="106"/>
      <c r="CP512" s="106"/>
      <c r="CQ512" s="106"/>
      <c r="CR512" s="106"/>
      <c r="CS512" s="106"/>
      <c r="CT512" s="106"/>
      <c r="CU512" s="106"/>
      <c r="CV512" s="106"/>
      <c r="CW512" s="106"/>
      <c r="CX512" s="106"/>
      <c r="CY512" s="106"/>
      <c r="CZ512" s="106"/>
      <c r="DA512" s="106"/>
      <c r="DB512" s="106"/>
      <c r="DC512" s="106"/>
      <c r="DD512" s="106"/>
      <c r="DE512" s="106"/>
      <c r="DF512" s="106"/>
      <c r="DG512" s="106"/>
      <c r="DH512" s="106"/>
      <c r="DI512" s="106"/>
      <c r="DJ512" s="106"/>
      <c r="DK512" s="106"/>
      <c r="DL512" s="106"/>
      <c r="DM512" s="106"/>
      <c r="DN512" s="106"/>
      <c r="DO512" s="106"/>
      <c r="DP512" s="106"/>
      <c r="DQ512" s="106"/>
      <c r="DR512" s="106"/>
      <c r="DS512" s="106"/>
      <c r="DT512" s="106"/>
      <c r="DU512" s="106"/>
      <c r="DV512" s="106"/>
      <c r="DW512" s="106"/>
      <c r="DX512" s="106"/>
      <c r="DY512" s="106"/>
      <c r="DZ512" s="106"/>
      <c r="EA512" s="106"/>
      <c r="EB512" s="106"/>
      <c r="EC512" s="106"/>
      <c r="ED512" s="106"/>
      <c r="EE512" s="106"/>
      <c r="EF512" s="106"/>
      <c r="EG512" s="106"/>
      <c r="EH512" s="106"/>
      <c r="EI512" s="106"/>
      <c r="EJ512" s="106"/>
      <c r="EK512" s="106"/>
      <c r="EL512" s="106"/>
      <c r="EM512" s="106"/>
      <c r="EN512" s="106"/>
      <c r="EO512" s="106"/>
      <c r="EP512" s="106"/>
      <c r="EQ512" s="106"/>
      <c r="ER512" s="106"/>
      <c r="ES512" s="106"/>
      <c r="ET512" s="106"/>
      <c r="EU512" s="106"/>
      <c r="EV512" s="106"/>
      <c r="EW512" s="106"/>
      <c r="EX512" s="106"/>
      <c r="EY512" s="106"/>
      <c r="EZ512" s="106"/>
      <c r="FA512" s="106"/>
      <c r="FB512" s="106"/>
      <c r="FC512" s="106"/>
      <c r="FD512" s="106"/>
      <c r="FE512" s="106"/>
      <c r="FF512" s="106"/>
      <c r="FG512" s="106"/>
      <c r="FH512" s="106"/>
      <c r="FI512" s="106"/>
      <c r="FJ512" s="106"/>
      <c r="FK512" s="106"/>
      <c r="FL512" s="106"/>
      <c r="FM512" s="106"/>
      <c r="FN512" s="106"/>
      <c r="FO512" s="106"/>
      <c r="FP512" s="106"/>
      <c r="FQ512" s="106"/>
      <c r="FR512" s="106"/>
      <c r="FS512" s="106"/>
      <c r="FT512" s="106"/>
      <c r="FU512" s="106"/>
      <c r="FV512" s="106"/>
      <c r="FW512" s="106"/>
      <c r="FX512" s="106"/>
      <c r="FY512" s="106"/>
      <c r="FZ512" s="106"/>
      <c r="GA512" s="106"/>
      <c r="GB512" s="106"/>
      <c r="GC512" s="106"/>
      <c r="GD512" s="106"/>
      <c r="GE512" s="106"/>
      <c r="GF512" s="106"/>
      <c r="GG512" s="106"/>
      <c r="GH512" s="106"/>
      <c r="GI512" s="106"/>
      <c r="GJ512" s="106"/>
      <c r="GK512" s="106"/>
      <c r="GL512" s="106"/>
      <c r="GM512" s="106"/>
      <c r="GN512" s="106"/>
      <c r="GO512" s="106"/>
      <c r="GP512" s="106"/>
      <c r="GQ512" s="106"/>
      <c r="GR512" s="106"/>
      <c r="GS512" s="106"/>
      <c r="GT512" s="106"/>
      <c r="GU512" s="106"/>
      <c r="GV512" s="106"/>
      <c r="GW512" s="106"/>
      <c r="GX512" s="106"/>
      <c r="GY512" s="106"/>
      <c r="GZ512" s="106"/>
      <c r="HA512" s="106"/>
      <c r="HB512" s="106"/>
      <c r="HC512" s="106"/>
      <c r="HD512" s="106"/>
      <c r="HE512" s="106"/>
      <c r="HF512" s="106"/>
      <c r="HG512" s="106"/>
      <c r="HH512" s="106"/>
      <c r="HI512" s="106"/>
      <c r="HJ512" s="106"/>
      <c r="HK512" s="106"/>
      <c r="HL512" s="106"/>
      <c r="HM512" s="106"/>
      <c r="HN512" s="106"/>
    </row>
    <row r="513" spans="1:239" ht="12.75" customHeight="1">
      <c r="A513" s="99" t="s">
        <v>1200</v>
      </c>
      <c r="B513" s="116" t="s">
        <v>1812</v>
      </c>
      <c r="C513" s="136" t="s">
        <v>126</v>
      </c>
      <c r="D513" s="58">
        <v>12926.44</v>
      </c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106"/>
      <c r="AJ513" s="106"/>
      <c r="AK513" s="106"/>
      <c r="AL513" s="106"/>
      <c r="AM513" s="106"/>
      <c r="AN513" s="106"/>
      <c r="AO513" s="106"/>
      <c r="AP513" s="106"/>
      <c r="AQ513" s="106"/>
      <c r="AR513" s="106"/>
      <c r="AS513" s="106"/>
      <c r="AT513" s="106"/>
      <c r="AU513" s="106"/>
      <c r="AV513" s="106"/>
      <c r="AW513" s="106"/>
      <c r="AX513" s="106"/>
      <c r="AY513" s="106"/>
      <c r="AZ513" s="106"/>
      <c r="BA513" s="106"/>
      <c r="BB513" s="106"/>
      <c r="BC513" s="106"/>
      <c r="BD513" s="106"/>
      <c r="BE513" s="106"/>
      <c r="BF513" s="106"/>
      <c r="BG513" s="106"/>
      <c r="BH513" s="106"/>
      <c r="BI513" s="106"/>
      <c r="BJ513" s="106"/>
      <c r="BK513" s="106"/>
      <c r="BL513" s="106"/>
      <c r="BM513" s="106"/>
      <c r="BN513" s="106"/>
      <c r="BO513" s="106"/>
      <c r="BP513" s="106"/>
      <c r="BQ513" s="106"/>
      <c r="BR513" s="106"/>
      <c r="BS513" s="106"/>
      <c r="BT513" s="106"/>
      <c r="BU513" s="106"/>
      <c r="BV513" s="106"/>
      <c r="BW513" s="106"/>
      <c r="BX513" s="106"/>
      <c r="BY513" s="106"/>
      <c r="BZ513" s="106"/>
      <c r="CA513" s="106"/>
      <c r="CB513" s="106"/>
      <c r="CC513" s="106"/>
      <c r="CD513" s="106"/>
      <c r="CE513" s="106"/>
      <c r="CF513" s="106"/>
      <c r="CG513" s="106"/>
      <c r="CH513" s="106"/>
      <c r="CI513" s="106"/>
      <c r="CJ513" s="106"/>
      <c r="CK513" s="106"/>
      <c r="CL513" s="106"/>
      <c r="CM513" s="106"/>
      <c r="CN513" s="106"/>
      <c r="CO513" s="106"/>
      <c r="CP513" s="106"/>
      <c r="CQ513" s="106"/>
      <c r="CR513" s="106"/>
      <c r="CS513" s="106"/>
      <c r="CT513" s="106"/>
      <c r="CU513" s="106"/>
      <c r="CV513" s="106"/>
      <c r="CW513" s="106"/>
      <c r="CX513" s="106"/>
      <c r="CY513" s="106"/>
      <c r="CZ513" s="106"/>
      <c r="DA513" s="106"/>
      <c r="DB513" s="106"/>
      <c r="DC513" s="106"/>
      <c r="DD513" s="106"/>
      <c r="DE513" s="106"/>
      <c r="DF513" s="106"/>
      <c r="DG513" s="106"/>
      <c r="DH513" s="106"/>
      <c r="DI513" s="106"/>
      <c r="DJ513" s="106"/>
      <c r="DK513" s="106"/>
      <c r="DL513" s="106"/>
      <c r="DM513" s="106"/>
      <c r="DN513" s="106"/>
      <c r="DO513" s="106"/>
      <c r="DP513" s="106"/>
      <c r="DQ513" s="106"/>
      <c r="DR513" s="106"/>
      <c r="DS513" s="106"/>
      <c r="DT513" s="106"/>
      <c r="DU513" s="106"/>
      <c r="DV513" s="106"/>
      <c r="DW513" s="106"/>
      <c r="DX513" s="106"/>
      <c r="DY513" s="106"/>
      <c r="DZ513" s="106"/>
      <c r="EA513" s="106"/>
      <c r="EB513" s="106"/>
      <c r="EC513" s="106"/>
      <c r="ED513" s="106"/>
      <c r="EE513" s="106"/>
      <c r="EF513" s="106"/>
      <c r="EG513" s="106"/>
      <c r="EH513" s="106"/>
      <c r="EI513" s="106"/>
      <c r="EJ513" s="106"/>
      <c r="EK513" s="106"/>
      <c r="EL513" s="106"/>
      <c r="EM513" s="106"/>
      <c r="EN513" s="106"/>
      <c r="EO513" s="106"/>
      <c r="EP513" s="106"/>
      <c r="EQ513" s="106"/>
      <c r="ER513" s="106"/>
      <c r="ES513" s="106"/>
      <c r="ET513" s="106"/>
      <c r="EU513" s="106"/>
      <c r="EV513" s="106"/>
      <c r="EW513" s="106"/>
      <c r="EX513" s="106"/>
      <c r="EY513" s="106"/>
      <c r="EZ513" s="106"/>
      <c r="FA513" s="106"/>
      <c r="FB513" s="106"/>
      <c r="FC513" s="106"/>
      <c r="FD513" s="106"/>
      <c r="FE513" s="106"/>
      <c r="FF513" s="106"/>
      <c r="FG513" s="106"/>
      <c r="FH513" s="106"/>
      <c r="FI513" s="106"/>
      <c r="FJ513" s="106"/>
      <c r="FK513" s="106"/>
      <c r="FL513" s="106"/>
      <c r="FM513" s="106"/>
      <c r="FN513" s="106"/>
      <c r="FO513" s="106"/>
      <c r="FP513" s="106"/>
      <c r="FQ513" s="106"/>
      <c r="FR513" s="106"/>
      <c r="FS513" s="106"/>
      <c r="FT513" s="106"/>
      <c r="FU513" s="106"/>
      <c r="FV513" s="106"/>
      <c r="FW513" s="106"/>
      <c r="FX513" s="106"/>
      <c r="FY513" s="106"/>
      <c r="FZ513" s="106"/>
      <c r="GA513" s="106"/>
      <c r="GB513" s="106"/>
      <c r="GC513" s="106"/>
      <c r="GD513" s="106"/>
      <c r="GE513" s="106"/>
      <c r="GF513" s="106"/>
      <c r="GG513" s="106"/>
      <c r="GH513" s="106"/>
      <c r="GI513" s="106"/>
      <c r="GJ513" s="106"/>
      <c r="GK513" s="106"/>
      <c r="GL513" s="106"/>
      <c r="GM513" s="106"/>
      <c r="GN513" s="106"/>
      <c r="GO513" s="106"/>
      <c r="GP513" s="106"/>
      <c r="GQ513" s="106"/>
      <c r="GR513" s="106"/>
      <c r="GS513" s="106"/>
      <c r="GT513" s="106"/>
      <c r="GU513" s="106"/>
      <c r="GV513" s="106"/>
      <c r="GW513" s="106"/>
      <c r="GX513" s="106"/>
      <c r="GY513" s="106"/>
      <c r="GZ513" s="106"/>
      <c r="HA513" s="106"/>
      <c r="HB513" s="106"/>
      <c r="HC513" s="106"/>
      <c r="HD513" s="106"/>
      <c r="HE513" s="106"/>
      <c r="HF513" s="106"/>
      <c r="HG513" s="106"/>
      <c r="HH513" s="106"/>
      <c r="HI513" s="106"/>
      <c r="HJ513" s="106"/>
      <c r="HK513" s="106"/>
      <c r="HL513" s="106"/>
      <c r="HM513" s="106"/>
      <c r="HN513" s="106"/>
    </row>
    <row r="514" spans="1:239">
      <c r="A514" s="99" t="s">
        <v>1202</v>
      </c>
      <c r="B514" s="116" t="s">
        <v>1203</v>
      </c>
      <c r="C514" s="136"/>
      <c r="D514" s="58">
        <v>174172.99</v>
      </c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106"/>
      <c r="AJ514" s="106"/>
      <c r="AK514" s="106"/>
      <c r="AL514" s="106"/>
      <c r="AM514" s="106"/>
      <c r="AN514" s="106"/>
      <c r="AO514" s="106"/>
      <c r="AP514" s="106"/>
      <c r="AQ514" s="106"/>
      <c r="AR514" s="106"/>
      <c r="AS514" s="106"/>
      <c r="AT514" s="106"/>
      <c r="AU514" s="106"/>
      <c r="AV514" s="106"/>
      <c r="AW514" s="106"/>
      <c r="AX514" s="106"/>
      <c r="AY514" s="106"/>
      <c r="AZ514" s="106"/>
      <c r="BA514" s="106"/>
      <c r="BB514" s="106"/>
      <c r="BC514" s="106"/>
      <c r="BD514" s="106"/>
      <c r="BE514" s="106"/>
      <c r="BF514" s="106"/>
      <c r="BG514" s="106"/>
      <c r="BH514" s="106"/>
      <c r="BI514" s="106"/>
      <c r="BJ514" s="106"/>
      <c r="BK514" s="106"/>
      <c r="BL514" s="106"/>
      <c r="BM514" s="106"/>
      <c r="BN514" s="106"/>
      <c r="BO514" s="106"/>
      <c r="BP514" s="106"/>
      <c r="BQ514" s="106"/>
      <c r="BR514" s="106"/>
      <c r="BS514" s="106"/>
      <c r="BT514" s="106"/>
      <c r="BU514" s="106"/>
      <c r="BV514" s="106"/>
      <c r="BW514" s="106"/>
      <c r="BX514" s="106"/>
      <c r="BY514" s="106"/>
      <c r="BZ514" s="106"/>
      <c r="CA514" s="106"/>
      <c r="CB514" s="106"/>
      <c r="CC514" s="106"/>
      <c r="CD514" s="106"/>
      <c r="CE514" s="106"/>
      <c r="CF514" s="106"/>
      <c r="CG514" s="106"/>
      <c r="CH514" s="106"/>
      <c r="CI514" s="106"/>
      <c r="CJ514" s="106"/>
      <c r="CK514" s="106"/>
      <c r="CL514" s="106"/>
      <c r="CM514" s="106"/>
      <c r="CN514" s="106"/>
      <c r="CO514" s="106"/>
      <c r="CP514" s="106"/>
      <c r="CQ514" s="106"/>
      <c r="CR514" s="106"/>
      <c r="CS514" s="106"/>
      <c r="CT514" s="106"/>
      <c r="CU514" s="106"/>
      <c r="CV514" s="106"/>
      <c r="CW514" s="106"/>
      <c r="CX514" s="106"/>
      <c r="CY514" s="106"/>
      <c r="CZ514" s="106"/>
      <c r="DA514" s="106"/>
      <c r="DB514" s="106"/>
      <c r="DC514" s="106"/>
      <c r="DD514" s="106"/>
      <c r="DE514" s="106"/>
      <c r="DF514" s="106"/>
      <c r="DG514" s="106"/>
      <c r="DH514" s="106"/>
      <c r="DI514" s="106"/>
      <c r="DJ514" s="106"/>
      <c r="DK514" s="106"/>
      <c r="DL514" s="106"/>
      <c r="DM514" s="106"/>
      <c r="DN514" s="106"/>
      <c r="DO514" s="106"/>
      <c r="DP514" s="106"/>
      <c r="DQ514" s="106"/>
      <c r="DR514" s="106"/>
      <c r="DS514" s="106"/>
      <c r="DT514" s="106"/>
      <c r="DU514" s="106"/>
      <c r="DV514" s="106"/>
      <c r="DW514" s="106"/>
      <c r="DX514" s="106"/>
      <c r="DY514" s="106"/>
      <c r="DZ514" s="106"/>
      <c r="EA514" s="106"/>
      <c r="EB514" s="106"/>
      <c r="EC514" s="106"/>
      <c r="ED514" s="106"/>
      <c r="EE514" s="106"/>
      <c r="EF514" s="106"/>
      <c r="EG514" s="106"/>
      <c r="EH514" s="106"/>
      <c r="EI514" s="106"/>
      <c r="EJ514" s="106"/>
      <c r="EK514" s="106"/>
      <c r="EL514" s="106"/>
      <c r="EM514" s="106"/>
      <c r="EN514" s="106"/>
      <c r="EO514" s="106"/>
      <c r="EP514" s="106"/>
      <c r="EQ514" s="106"/>
      <c r="ER514" s="106"/>
      <c r="ES514" s="106"/>
      <c r="ET514" s="106"/>
      <c r="EU514" s="106"/>
      <c r="EV514" s="106"/>
      <c r="EW514" s="106"/>
      <c r="EX514" s="106"/>
      <c r="EY514" s="106"/>
      <c r="EZ514" s="106"/>
      <c r="FA514" s="106"/>
      <c r="FB514" s="106"/>
      <c r="FC514" s="106"/>
      <c r="FD514" s="106"/>
      <c r="FE514" s="106"/>
      <c r="FF514" s="106"/>
      <c r="FG514" s="106"/>
      <c r="FH514" s="106"/>
      <c r="FI514" s="106"/>
      <c r="FJ514" s="106"/>
      <c r="FK514" s="106"/>
      <c r="FL514" s="106"/>
      <c r="FM514" s="106"/>
      <c r="FN514" s="106"/>
      <c r="FO514" s="106"/>
      <c r="FP514" s="106"/>
      <c r="FQ514" s="106"/>
      <c r="FR514" s="106"/>
      <c r="FS514" s="106"/>
      <c r="FT514" s="106"/>
      <c r="FU514" s="106"/>
      <c r="FV514" s="106"/>
      <c r="FW514" s="106"/>
      <c r="FX514" s="106"/>
      <c r="FY514" s="106"/>
      <c r="FZ514" s="106"/>
      <c r="GA514" s="106"/>
      <c r="GB514" s="106"/>
      <c r="GC514" s="106"/>
      <c r="GD514" s="106"/>
      <c r="GE514" s="106"/>
      <c r="GF514" s="106"/>
      <c r="GG514" s="106"/>
      <c r="GH514" s="106"/>
      <c r="GI514" s="106"/>
      <c r="GJ514" s="106"/>
      <c r="GK514" s="106"/>
      <c r="GL514" s="106"/>
      <c r="GM514" s="106"/>
      <c r="GN514" s="106"/>
      <c r="GO514" s="106"/>
      <c r="GP514" s="106"/>
      <c r="GQ514" s="106"/>
      <c r="GR514" s="106"/>
      <c r="GS514" s="106"/>
      <c r="GT514" s="106"/>
      <c r="GU514" s="106"/>
      <c r="GV514" s="106"/>
      <c r="GW514" s="106"/>
      <c r="GX514" s="106"/>
      <c r="GY514" s="106"/>
      <c r="GZ514" s="106"/>
      <c r="HA514" s="106"/>
      <c r="HB514" s="106"/>
      <c r="HC514" s="106"/>
      <c r="HD514" s="106"/>
      <c r="HE514" s="106"/>
      <c r="HF514" s="106"/>
      <c r="HG514" s="106"/>
      <c r="HH514" s="106"/>
      <c r="HI514" s="106"/>
      <c r="HJ514" s="106"/>
      <c r="HK514" s="106"/>
      <c r="HL514" s="106"/>
      <c r="HM514" s="106"/>
      <c r="HN514" s="106"/>
    </row>
    <row r="515" spans="1:239" hidden="1">
      <c r="A515" s="97" t="s">
        <v>1208</v>
      </c>
      <c r="B515" s="117" t="s">
        <v>1209</v>
      </c>
      <c r="C515" s="139" t="s">
        <v>29</v>
      </c>
      <c r="D515" s="60">
        <v>472.46</v>
      </c>
    </row>
    <row r="516" spans="1:239" hidden="1">
      <c r="A516" s="97" t="s">
        <v>1210</v>
      </c>
      <c r="B516" s="117" t="s">
        <v>1211</v>
      </c>
      <c r="C516" s="139" t="s">
        <v>29</v>
      </c>
      <c r="D516" s="60">
        <v>40660.129999999997</v>
      </c>
    </row>
    <row r="517" spans="1:239" s="107" customFormat="1" hidden="1">
      <c r="A517" s="97" t="s">
        <v>1212</v>
      </c>
      <c r="B517" s="117" t="s">
        <v>1213</v>
      </c>
      <c r="C517" s="139" t="s">
        <v>29</v>
      </c>
      <c r="D517" s="60">
        <v>35758.379999999997</v>
      </c>
      <c r="HO517" s="106"/>
      <c r="HP517" s="106"/>
      <c r="HQ517" s="106"/>
      <c r="HR517" s="106"/>
      <c r="HS517" s="106"/>
      <c r="HT517" s="106"/>
      <c r="HU517" s="106"/>
      <c r="HV517" s="106"/>
      <c r="HW517" s="106"/>
      <c r="HX517" s="106"/>
      <c r="HY517" s="106"/>
      <c r="HZ517" s="106"/>
      <c r="IA517" s="106"/>
      <c r="IB517" s="106"/>
      <c r="IC517" s="106"/>
      <c r="ID517" s="106"/>
      <c r="IE517" s="106"/>
    </row>
    <row r="518" spans="1:239" s="107" customFormat="1" hidden="1">
      <c r="A518" s="97" t="s">
        <v>1214</v>
      </c>
      <c r="B518" s="117" t="s">
        <v>1215</v>
      </c>
      <c r="C518" s="139" t="s">
        <v>29</v>
      </c>
      <c r="D518" s="60">
        <v>23746.69</v>
      </c>
      <c r="HO518" s="106"/>
      <c r="HP518" s="106"/>
      <c r="HQ518" s="106"/>
      <c r="HR518" s="106"/>
      <c r="HS518" s="106"/>
      <c r="HT518" s="106"/>
      <c r="HU518" s="106"/>
      <c r="HV518" s="106"/>
      <c r="HW518" s="106"/>
      <c r="HX518" s="106"/>
      <c r="HY518" s="106"/>
      <c r="HZ518" s="106"/>
      <c r="IA518" s="106"/>
      <c r="IB518" s="106"/>
      <c r="IC518" s="106"/>
      <c r="ID518" s="106"/>
      <c r="IE518" s="106"/>
    </row>
    <row r="519" spans="1:239" s="107" customFormat="1" hidden="1">
      <c r="A519" s="97" t="s">
        <v>1218</v>
      </c>
      <c r="B519" s="117" t="s">
        <v>1219</v>
      </c>
      <c r="C519" s="139" t="s">
        <v>29</v>
      </c>
      <c r="D519" s="60">
        <v>73535.33</v>
      </c>
      <c r="HO519" s="106"/>
      <c r="HP519" s="106"/>
      <c r="HQ519" s="106"/>
      <c r="HR519" s="106"/>
      <c r="HS519" s="106"/>
      <c r="HT519" s="106"/>
      <c r="HU519" s="106"/>
      <c r="HV519" s="106"/>
      <c r="HW519" s="106"/>
      <c r="HX519" s="106"/>
      <c r="HY519" s="106"/>
      <c r="HZ519" s="106"/>
      <c r="IA519" s="106"/>
      <c r="IB519" s="106"/>
      <c r="IC519" s="106"/>
      <c r="ID519" s="106"/>
      <c r="IE519" s="106"/>
    </row>
    <row r="520" spans="1:239" s="107" customFormat="1">
      <c r="A520" s="129" t="s">
        <v>1222</v>
      </c>
      <c r="B520" s="130" t="s">
        <v>1223</v>
      </c>
      <c r="C520" s="131"/>
      <c r="D520" s="128">
        <v>16722028.379999997</v>
      </c>
      <c r="HO520" s="106"/>
      <c r="HP520" s="106"/>
      <c r="HQ520" s="106"/>
      <c r="HR520" s="106"/>
      <c r="HS520" s="106"/>
      <c r="HT520" s="106"/>
      <c r="HU520" s="106"/>
      <c r="HV520" s="106"/>
      <c r="HW520" s="106"/>
      <c r="HX520" s="106"/>
      <c r="HY520" s="106"/>
      <c r="HZ520" s="106"/>
      <c r="IA520" s="106"/>
      <c r="IB520" s="106"/>
      <c r="IC520" s="106"/>
      <c r="ID520" s="106"/>
      <c r="IE520" s="106"/>
    </row>
    <row r="521" spans="1:239" s="107" customFormat="1">
      <c r="A521" s="132" t="s">
        <v>1224</v>
      </c>
      <c r="B521" s="133" t="s">
        <v>1813</v>
      </c>
      <c r="C521" s="134"/>
      <c r="D521" s="135">
        <v>51704.9</v>
      </c>
      <c r="HO521" s="106"/>
      <c r="HP521" s="106"/>
      <c r="HQ521" s="106"/>
      <c r="HR521" s="106"/>
      <c r="HS521" s="106"/>
      <c r="HT521" s="106"/>
      <c r="HU521" s="106"/>
      <c r="HV521" s="106"/>
      <c r="HW521" s="106"/>
      <c r="HX521" s="106"/>
      <c r="HY521" s="106"/>
      <c r="HZ521" s="106"/>
      <c r="IA521" s="106"/>
      <c r="IB521" s="106"/>
      <c r="IC521" s="106"/>
      <c r="ID521" s="106"/>
      <c r="IE521" s="106"/>
    </row>
    <row r="522" spans="1:239" s="107" customFormat="1">
      <c r="A522" s="99" t="s">
        <v>1814</v>
      </c>
      <c r="B522" s="116" t="s">
        <v>1815</v>
      </c>
      <c r="C522" s="136"/>
      <c r="D522" s="58">
        <v>51704.9</v>
      </c>
      <c r="HO522" s="106"/>
      <c r="HP522" s="106"/>
      <c r="HQ522" s="106"/>
      <c r="HR522" s="106"/>
      <c r="HS522" s="106"/>
      <c r="HT522" s="106"/>
      <c r="HU522" s="106"/>
      <c r="HV522" s="106"/>
      <c r="HW522" s="106"/>
      <c r="HX522" s="106"/>
      <c r="HY522" s="106"/>
      <c r="HZ522" s="106"/>
      <c r="IA522" s="106"/>
      <c r="IB522" s="106"/>
      <c r="IC522" s="106"/>
      <c r="ID522" s="106"/>
      <c r="IE522" s="106"/>
    </row>
    <row r="523" spans="1:239" s="107" customFormat="1" hidden="1">
      <c r="A523" s="97" t="s">
        <v>1232</v>
      </c>
      <c r="B523" s="117" t="s">
        <v>1816</v>
      </c>
      <c r="C523" s="139" t="s">
        <v>29</v>
      </c>
      <c r="D523" s="60"/>
      <c r="HO523" s="106"/>
      <c r="HP523" s="106"/>
      <c r="HQ523" s="106"/>
      <c r="HR523" s="106"/>
      <c r="HS523" s="106"/>
      <c r="HT523" s="106"/>
      <c r="HU523" s="106"/>
      <c r="HV523" s="106"/>
      <c r="HW523" s="106"/>
      <c r="HX523" s="106"/>
      <c r="HY523" s="106"/>
      <c r="HZ523" s="106"/>
      <c r="IA523" s="106"/>
      <c r="IB523" s="106"/>
      <c r="IC523" s="106"/>
      <c r="ID523" s="106"/>
      <c r="IE523" s="106"/>
    </row>
    <row r="524" spans="1:239" s="107" customFormat="1" hidden="1">
      <c r="A524" s="97" t="s">
        <v>1228</v>
      </c>
      <c r="B524" s="117" t="s">
        <v>1817</v>
      </c>
      <c r="C524" s="139" t="s">
        <v>343</v>
      </c>
      <c r="D524" s="60">
        <v>47795</v>
      </c>
      <c r="HO524" s="106"/>
      <c r="HP524" s="106"/>
      <c r="HQ524" s="106"/>
      <c r="HR524" s="106"/>
      <c r="HS524" s="106"/>
      <c r="HT524" s="106"/>
      <c r="HU524" s="106"/>
      <c r="HV524" s="106"/>
      <c r="HW524" s="106"/>
      <c r="HX524" s="106"/>
      <c r="HY524" s="106"/>
      <c r="HZ524" s="106"/>
      <c r="IA524" s="106"/>
      <c r="IB524" s="106"/>
      <c r="IC524" s="106"/>
      <c r="ID524" s="106"/>
      <c r="IE524" s="106"/>
    </row>
    <row r="525" spans="1:239" s="107" customFormat="1" hidden="1">
      <c r="A525" s="97" t="s">
        <v>1230</v>
      </c>
      <c r="B525" s="117" t="s">
        <v>1231</v>
      </c>
      <c r="C525" s="139" t="s">
        <v>601</v>
      </c>
      <c r="D525" s="60">
        <v>3909.9</v>
      </c>
      <c r="HO525" s="106"/>
      <c r="HP525" s="106"/>
      <c r="HQ525" s="106"/>
      <c r="HR525" s="106"/>
      <c r="HS525" s="106"/>
      <c r="HT525" s="106"/>
      <c r="HU525" s="106"/>
      <c r="HV525" s="106"/>
      <c r="HW525" s="106"/>
      <c r="HX525" s="106"/>
      <c r="HY525" s="106"/>
      <c r="HZ525" s="106"/>
      <c r="IA525" s="106"/>
      <c r="IB525" s="106"/>
      <c r="IC525" s="106"/>
      <c r="ID525" s="106"/>
      <c r="IE525" s="106"/>
    </row>
    <row r="526" spans="1:239" s="107" customFormat="1">
      <c r="A526" s="132" t="s">
        <v>1233</v>
      </c>
      <c r="B526" s="133" t="s">
        <v>1818</v>
      </c>
      <c r="C526" s="134"/>
      <c r="D526" s="135">
        <v>16670323.479999997</v>
      </c>
      <c r="HO526" s="106"/>
      <c r="HP526" s="106"/>
      <c r="HQ526" s="106"/>
      <c r="HR526" s="106"/>
      <c r="HS526" s="106"/>
      <c r="HT526" s="106"/>
      <c r="HU526" s="106"/>
      <c r="HV526" s="106"/>
      <c r="HW526" s="106"/>
      <c r="HX526" s="106"/>
      <c r="HY526" s="106"/>
      <c r="HZ526" s="106"/>
      <c r="IA526" s="106"/>
      <c r="IB526" s="106"/>
      <c r="IC526" s="106"/>
      <c r="ID526" s="106"/>
      <c r="IE526" s="106"/>
    </row>
    <row r="527" spans="1:239" s="107" customFormat="1">
      <c r="A527" s="101" t="s">
        <v>1819</v>
      </c>
      <c r="B527" s="102" t="s">
        <v>1820</v>
      </c>
      <c r="C527" s="136"/>
      <c r="D527" s="58">
        <v>8187.87</v>
      </c>
      <c r="HO527" s="106"/>
      <c r="HP527" s="106"/>
      <c r="HQ527" s="106"/>
      <c r="HR527" s="106"/>
      <c r="HS527" s="106"/>
      <c r="HT527" s="106"/>
      <c r="HU527" s="106"/>
      <c r="HV527" s="106"/>
      <c r="HW527" s="106"/>
      <c r="HX527" s="106"/>
      <c r="HY527" s="106"/>
      <c r="HZ527" s="106"/>
      <c r="IA527" s="106"/>
      <c r="IB527" s="106"/>
      <c r="IC527" s="106"/>
      <c r="ID527" s="106"/>
      <c r="IE527" s="106"/>
    </row>
    <row r="528" spans="1:239" s="107" customFormat="1" ht="13.5" hidden="1" customHeight="1">
      <c r="A528" s="97" t="s">
        <v>1821</v>
      </c>
      <c r="B528" s="102" t="s">
        <v>1822</v>
      </c>
      <c r="C528" s="139" t="s">
        <v>29</v>
      </c>
      <c r="D528" s="60">
        <v>0.5</v>
      </c>
      <c r="HO528" s="106"/>
      <c r="HP528" s="106"/>
      <c r="HQ528" s="106"/>
      <c r="HR528" s="106"/>
      <c r="HS528" s="106"/>
      <c r="HT528" s="106"/>
      <c r="HU528" s="106"/>
      <c r="HV528" s="106"/>
      <c r="HW528" s="106"/>
      <c r="HX528" s="106"/>
      <c r="HY528" s="106"/>
      <c r="HZ528" s="106"/>
      <c r="IA528" s="106"/>
      <c r="IB528" s="106"/>
      <c r="IC528" s="106"/>
      <c r="ID528" s="106"/>
      <c r="IE528" s="106"/>
    </row>
    <row r="529" spans="1:239" s="107" customFormat="1" ht="13.5" hidden="1" customHeight="1">
      <c r="A529" s="97" t="s">
        <v>1823</v>
      </c>
      <c r="B529" s="102" t="s">
        <v>1824</v>
      </c>
      <c r="C529" s="139" t="s">
        <v>624</v>
      </c>
      <c r="D529" s="60">
        <v>0</v>
      </c>
      <c r="HO529" s="106"/>
      <c r="HP529" s="106"/>
      <c r="HQ529" s="106"/>
      <c r="HR529" s="106"/>
      <c r="HS529" s="106"/>
      <c r="HT529" s="106"/>
      <c r="HU529" s="106"/>
      <c r="HV529" s="106"/>
      <c r="HW529" s="106"/>
      <c r="HX529" s="106"/>
      <c r="HY529" s="106"/>
      <c r="HZ529" s="106"/>
      <c r="IA529" s="106"/>
      <c r="IB529" s="106"/>
      <c r="IC529" s="106"/>
      <c r="ID529" s="106"/>
      <c r="IE529" s="106"/>
    </row>
    <row r="530" spans="1:239" s="107" customFormat="1" ht="13.5" hidden="1" customHeight="1">
      <c r="A530" s="97" t="s">
        <v>1825</v>
      </c>
      <c r="B530" s="102" t="s">
        <v>1826</v>
      </c>
      <c r="C530" s="139" t="s">
        <v>173</v>
      </c>
      <c r="D530" s="60">
        <v>8171.13</v>
      </c>
      <c r="HO530" s="106"/>
      <c r="HP530" s="106"/>
      <c r="HQ530" s="106"/>
      <c r="HR530" s="106"/>
      <c r="HS530" s="106"/>
      <c r="HT530" s="106"/>
      <c r="HU530" s="106"/>
      <c r="HV530" s="106"/>
      <c r="HW530" s="106"/>
      <c r="HX530" s="106"/>
      <c r="HY530" s="106"/>
      <c r="HZ530" s="106"/>
      <c r="IA530" s="106"/>
      <c r="IB530" s="106"/>
      <c r="IC530" s="106"/>
      <c r="ID530" s="106"/>
      <c r="IE530" s="106"/>
    </row>
    <row r="531" spans="1:239" s="107" customFormat="1" ht="13.5" hidden="1" customHeight="1">
      <c r="A531" s="97" t="s">
        <v>1827</v>
      </c>
      <c r="B531" s="102" t="s">
        <v>1828</v>
      </c>
      <c r="C531" s="139" t="s">
        <v>173</v>
      </c>
      <c r="D531" s="60">
        <v>16.239999999999998</v>
      </c>
      <c r="HO531" s="106"/>
      <c r="HP531" s="106"/>
      <c r="HQ531" s="106"/>
      <c r="HR531" s="106"/>
      <c r="HS531" s="106"/>
      <c r="HT531" s="106"/>
      <c r="HU531" s="106"/>
      <c r="HV531" s="106"/>
      <c r="HW531" s="106"/>
      <c r="HX531" s="106"/>
      <c r="HY531" s="106"/>
      <c r="HZ531" s="106"/>
      <c r="IA531" s="106"/>
      <c r="IB531" s="106"/>
      <c r="IC531" s="106"/>
      <c r="ID531" s="106"/>
      <c r="IE531" s="106"/>
    </row>
    <row r="532" spans="1:239" s="107" customFormat="1">
      <c r="A532" s="101" t="s">
        <v>1235</v>
      </c>
      <c r="B532" s="102" t="s">
        <v>1236</v>
      </c>
      <c r="C532" s="136"/>
      <c r="D532" s="58">
        <v>4450604.47</v>
      </c>
      <c r="HO532" s="106"/>
      <c r="HP532" s="106"/>
      <c r="HQ532" s="106"/>
      <c r="HR532" s="106"/>
      <c r="HS532" s="106"/>
      <c r="HT532" s="106"/>
      <c r="HU532" s="106"/>
      <c r="HV532" s="106"/>
      <c r="HW532" s="106"/>
      <c r="HX532" s="106"/>
      <c r="HY532" s="106"/>
      <c r="HZ532" s="106"/>
      <c r="IA532" s="106"/>
      <c r="IB532" s="106"/>
      <c r="IC532" s="106"/>
      <c r="ID532" s="106"/>
      <c r="IE532" s="106"/>
    </row>
    <row r="533" spans="1:239" s="107" customFormat="1">
      <c r="A533" s="97" t="s">
        <v>1237</v>
      </c>
      <c r="B533" s="102" t="s">
        <v>1236</v>
      </c>
      <c r="C533" s="139" t="s">
        <v>173</v>
      </c>
      <c r="D533" s="60">
        <v>4450604.47</v>
      </c>
      <c r="HO533" s="106"/>
      <c r="HP533" s="106"/>
      <c r="HQ533" s="106"/>
      <c r="HR533" s="106"/>
      <c r="HS533" s="106"/>
      <c r="HT533" s="106"/>
      <c r="HU533" s="106"/>
      <c r="HV533" s="106"/>
      <c r="HW533" s="106"/>
      <c r="HX533" s="106"/>
      <c r="HY533" s="106"/>
      <c r="HZ533" s="106"/>
      <c r="IA533" s="106"/>
      <c r="IB533" s="106"/>
      <c r="IC533" s="106"/>
      <c r="ID533" s="106"/>
      <c r="IE533" s="106"/>
    </row>
    <row r="534" spans="1:239" s="107" customFormat="1">
      <c r="A534" s="99" t="s">
        <v>1226</v>
      </c>
      <c r="B534" s="116" t="s">
        <v>1829</v>
      </c>
      <c r="C534" s="136"/>
      <c r="D534" s="58">
        <v>12211531.139999997</v>
      </c>
      <c r="HO534" s="106"/>
      <c r="HP534" s="106"/>
      <c r="HQ534" s="106"/>
      <c r="HR534" s="106"/>
      <c r="HS534" s="106"/>
      <c r="HT534" s="106"/>
      <c r="HU534" s="106"/>
      <c r="HV534" s="106"/>
      <c r="HW534" s="106"/>
      <c r="HX534" s="106"/>
      <c r="HY534" s="106"/>
      <c r="HZ534" s="106"/>
      <c r="IA534" s="106"/>
      <c r="IB534" s="106"/>
      <c r="IC534" s="106"/>
      <c r="ID534" s="106"/>
      <c r="IE534" s="106"/>
    </row>
    <row r="535" spans="1:239" hidden="1">
      <c r="A535" s="97" t="s">
        <v>1239</v>
      </c>
      <c r="B535" s="117" t="s">
        <v>1830</v>
      </c>
      <c r="C535" s="139" t="s">
        <v>29</v>
      </c>
      <c r="D535" s="60"/>
    </row>
    <row r="536" spans="1:239" hidden="1">
      <c r="A536" s="97" t="s">
        <v>1831</v>
      </c>
      <c r="B536" s="117" t="s">
        <v>1245</v>
      </c>
      <c r="C536" s="139"/>
      <c r="D536" s="60">
        <v>3772955.33</v>
      </c>
    </row>
    <row r="537" spans="1:239" hidden="1">
      <c r="A537" s="97" t="s">
        <v>1832</v>
      </c>
      <c r="B537" s="117" t="s">
        <v>1247</v>
      </c>
      <c r="C537" s="139" t="s">
        <v>173</v>
      </c>
      <c r="D537" s="60">
        <v>5040.2299999999996</v>
      </c>
    </row>
    <row r="538" spans="1:239" hidden="1">
      <c r="A538" s="97" t="s">
        <v>1833</v>
      </c>
      <c r="B538" s="117" t="s">
        <v>1834</v>
      </c>
      <c r="C538" s="139" t="s">
        <v>488</v>
      </c>
      <c r="D538" s="60">
        <v>403.96</v>
      </c>
    </row>
    <row r="539" spans="1:239" hidden="1">
      <c r="A539" s="97" t="s">
        <v>1835</v>
      </c>
      <c r="B539" s="117" t="s">
        <v>1836</v>
      </c>
      <c r="C539" s="139" t="s">
        <v>29</v>
      </c>
      <c r="D539" s="60"/>
    </row>
    <row r="540" spans="1:239" hidden="1">
      <c r="A540" s="97" t="s">
        <v>1837</v>
      </c>
      <c r="B540" s="117" t="s">
        <v>1249</v>
      </c>
      <c r="C540" s="139" t="s">
        <v>173</v>
      </c>
      <c r="D540" s="60">
        <v>3767511.14</v>
      </c>
    </row>
    <row r="541" spans="1:239" hidden="1">
      <c r="A541" s="97" t="s">
        <v>1243</v>
      </c>
      <c r="B541" s="117" t="s">
        <v>1238</v>
      </c>
      <c r="C541" s="139" t="s">
        <v>29</v>
      </c>
      <c r="D541" s="60">
        <v>403602.29</v>
      </c>
    </row>
    <row r="542" spans="1:239" hidden="1">
      <c r="A542" s="97" t="s">
        <v>1250</v>
      </c>
      <c r="B542" s="117" t="s">
        <v>1245</v>
      </c>
      <c r="C542" s="139" t="s">
        <v>29</v>
      </c>
      <c r="D542" s="60">
        <v>710493.16</v>
      </c>
    </row>
    <row r="543" spans="1:239" ht="12.75" hidden="1" customHeight="1">
      <c r="A543" s="97" t="s">
        <v>1251</v>
      </c>
      <c r="B543" s="117" t="s">
        <v>1838</v>
      </c>
      <c r="C543" s="98" t="s">
        <v>218</v>
      </c>
      <c r="D543" s="60">
        <v>180025.85</v>
      </c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  <c r="AA543" s="106"/>
      <c r="AB543" s="106"/>
      <c r="AC543" s="106"/>
      <c r="AD543" s="106"/>
      <c r="AE543" s="106"/>
      <c r="AF543" s="106"/>
      <c r="AG543" s="106"/>
      <c r="AH543" s="106"/>
      <c r="AI543" s="106"/>
      <c r="AJ543" s="106"/>
      <c r="AK543" s="106"/>
      <c r="AL543" s="106"/>
      <c r="AM543" s="106"/>
      <c r="AN543" s="106"/>
      <c r="AO543" s="106"/>
      <c r="AP543" s="106"/>
      <c r="AQ543" s="106"/>
      <c r="AR543" s="106"/>
      <c r="AS543" s="106"/>
      <c r="AT543" s="106"/>
      <c r="AU543" s="106"/>
      <c r="AV543" s="106"/>
      <c r="AW543" s="106"/>
      <c r="AX543" s="106"/>
      <c r="AY543" s="106"/>
      <c r="AZ543" s="106"/>
      <c r="BA543" s="106"/>
      <c r="BB543" s="106"/>
      <c r="BC543" s="106"/>
      <c r="BD543" s="106"/>
      <c r="BE543" s="106"/>
      <c r="BF543" s="106"/>
      <c r="BG543" s="106"/>
      <c r="BH543" s="106"/>
      <c r="BI543" s="106"/>
      <c r="BJ543" s="106"/>
      <c r="BK543" s="106"/>
      <c r="BL543" s="106"/>
      <c r="BM543" s="106"/>
      <c r="BN543" s="106"/>
      <c r="BO543" s="106"/>
      <c r="BP543" s="106"/>
      <c r="BQ543" s="106"/>
      <c r="BR543" s="106"/>
      <c r="BS543" s="106"/>
      <c r="BT543" s="106"/>
      <c r="BU543" s="106"/>
      <c r="BV543" s="106"/>
      <c r="BW543" s="106"/>
      <c r="BX543" s="106"/>
      <c r="BY543" s="106"/>
      <c r="BZ543" s="106"/>
      <c r="CA543" s="106"/>
      <c r="CB543" s="106"/>
      <c r="CC543" s="106"/>
      <c r="CD543" s="106"/>
      <c r="CE543" s="106"/>
      <c r="CF543" s="106"/>
      <c r="CG543" s="106"/>
      <c r="CH543" s="106"/>
      <c r="CI543" s="106"/>
      <c r="CJ543" s="106"/>
      <c r="CK543" s="106"/>
      <c r="CL543" s="106"/>
      <c r="CM543" s="106"/>
      <c r="CN543" s="106"/>
      <c r="CO543" s="106"/>
      <c r="CP543" s="106"/>
      <c r="CQ543" s="106"/>
      <c r="CR543" s="106"/>
      <c r="CS543" s="106"/>
      <c r="CT543" s="106"/>
      <c r="CU543" s="106"/>
      <c r="CV543" s="106"/>
      <c r="CW543" s="106"/>
      <c r="CX543" s="106"/>
      <c r="CY543" s="106"/>
      <c r="CZ543" s="106"/>
      <c r="DA543" s="106"/>
      <c r="DB543" s="106"/>
      <c r="DC543" s="106"/>
      <c r="DD543" s="106"/>
      <c r="DE543" s="106"/>
      <c r="DF543" s="106"/>
      <c r="DG543" s="106"/>
      <c r="DH543" s="106"/>
      <c r="DI543" s="106"/>
      <c r="DJ543" s="106"/>
      <c r="DK543" s="106"/>
      <c r="DL543" s="106"/>
      <c r="DM543" s="106"/>
      <c r="DN543" s="106"/>
      <c r="DO543" s="106"/>
      <c r="DP543" s="106"/>
      <c r="DQ543" s="106"/>
      <c r="DR543" s="106"/>
      <c r="DS543" s="106"/>
      <c r="DT543" s="106"/>
      <c r="DU543" s="106"/>
      <c r="DV543" s="106"/>
      <c r="DW543" s="106"/>
      <c r="DX543" s="106"/>
      <c r="DY543" s="106"/>
      <c r="DZ543" s="106"/>
      <c r="EA543" s="106"/>
      <c r="EB543" s="106"/>
      <c r="EC543" s="106"/>
      <c r="ED543" s="106"/>
      <c r="EE543" s="106"/>
      <c r="EF543" s="106"/>
      <c r="EG543" s="106"/>
      <c r="EH543" s="106"/>
      <c r="EI543" s="106"/>
      <c r="EJ543" s="106"/>
      <c r="EK543" s="106"/>
      <c r="EL543" s="106"/>
      <c r="EM543" s="106"/>
      <c r="EN543" s="106"/>
      <c r="EO543" s="106"/>
      <c r="EP543" s="106"/>
      <c r="EQ543" s="106"/>
      <c r="ER543" s="106"/>
      <c r="ES543" s="106"/>
      <c r="ET543" s="106"/>
      <c r="EU543" s="106"/>
      <c r="EV543" s="106"/>
      <c r="EW543" s="106"/>
      <c r="EX543" s="106"/>
      <c r="EY543" s="106"/>
      <c r="EZ543" s="106"/>
      <c r="FA543" s="106"/>
      <c r="FB543" s="106"/>
      <c r="FC543" s="106"/>
      <c r="FD543" s="106"/>
      <c r="FE543" s="106"/>
      <c r="FF543" s="106"/>
      <c r="FG543" s="106"/>
      <c r="FH543" s="106"/>
      <c r="FI543" s="106"/>
      <c r="FJ543" s="106"/>
      <c r="FK543" s="106"/>
      <c r="FL543" s="106"/>
      <c r="FM543" s="106"/>
      <c r="FN543" s="106"/>
      <c r="FO543" s="106"/>
      <c r="FP543" s="106"/>
      <c r="FQ543" s="106"/>
      <c r="FR543" s="106"/>
      <c r="FS543" s="106"/>
      <c r="FT543" s="106"/>
      <c r="FU543" s="106"/>
      <c r="FV543" s="106"/>
      <c r="FW543" s="106"/>
      <c r="FX543" s="106"/>
      <c r="FY543" s="106"/>
      <c r="FZ543" s="106"/>
      <c r="GA543" s="106"/>
      <c r="GB543" s="106"/>
      <c r="GC543" s="106"/>
      <c r="GD543" s="106"/>
      <c r="GE543" s="106"/>
      <c r="GF543" s="106"/>
      <c r="GG543" s="106"/>
      <c r="GH543" s="106"/>
      <c r="GI543" s="106"/>
      <c r="GJ543" s="106"/>
      <c r="GK543" s="106"/>
      <c r="GL543" s="106"/>
      <c r="GM543" s="106"/>
      <c r="GN543" s="106"/>
      <c r="GO543" s="106"/>
      <c r="GP543" s="106"/>
      <c r="GQ543" s="106"/>
      <c r="GR543" s="106"/>
      <c r="GS543" s="106"/>
      <c r="GT543" s="106"/>
      <c r="GU543" s="106"/>
      <c r="GV543" s="106"/>
      <c r="GW543" s="106"/>
      <c r="GX543" s="106"/>
      <c r="GY543" s="106"/>
      <c r="GZ543" s="106"/>
      <c r="HA543" s="106"/>
      <c r="HB543" s="106"/>
      <c r="HC543" s="106"/>
      <c r="HD543" s="106"/>
      <c r="HE543" s="106"/>
      <c r="HF543" s="106"/>
      <c r="HG543" s="106"/>
      <c r="HH543" s="106"/>
      <c r="HI543" s="106"/>
      <c r="HJ543" s="106"/>
      <c r="HK543" s="106"/>
      <c r="HL543" s="106"/>
      <c r="HM543" s="106"/>
      <c r="HN543" s="106"/>
    </row>
    <row r="544" spans="1:239" ht="12.75" hidden="1" customHeight="1">
      <c r="A544" s="97" t="s">
        <v>1839</v>
      </c>
      <c r="B544" s="117" t="s">
        <v>1840</v>
      </c>
      <c r="C544" s="98" t="s">
        <v>173</v>
      </c>
      <c r="D544" s="60">
        <v>6808974.9699999997</v>
      </c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  <c r="Z544" s="106"/>
      <c r="AA544" s="106"/>
      <c r="AB544" s="106"/>
      <c r="AC544" s="106"/>
      <c r="AD544" s="106"/>
      <c r="AE544" s="106"/>
      <c r="AF544" s="106"/>
      <c r="AG544" s="106"/>
      <c r="AH544" s="106"/>
      <c r="AI544" s="106"/>
      <c r="AJ544" s="106"/>
      <c r="AK544" s="106"/>
      <c r="AL544" s="106"/>
      <c r="AM544" s="106"/>
      <c r="AN544" s="106"/>
      <c r="AO544" s="106"/>
      <c r="AP544" s="106"/>
      <c r="AQ544" s="106"/>
      <c r="AR544" s="106"/>
      <c r="AS544" s="106"/>
      <c r="AT544" s="106"/>
      <c r="AU544" s="106"/>
      <c r="AV544" s="106"/>
      <c r="AW544" s="106"/>
      <c r="AX544" s="106"/>
      <c r="AY544" s="106"/>
      <c r="AZ544" s="106"/>
      <c r="BA544" s="106"/>
      <c r="BB544" s="106"/>
      <c r="BC544" s="106"/>
      <c r="BD544" s="106"/>
      <c r="BE544" s="106"/>
      <c r="BF544" s="106"/>
      <c r="BG544" s="106"/>
      <c r="BH544" s="106"/>
      <c r="BI544" s="106"/>
      <c r="BJ544" s="106"/>
      <c r="BK544" s="106"/>
      <c r="BL544" s="106"/>
      <c r="BM544" s="106"/>
      <c r="BN544" s="106"/>
      <c r="BO544" s="106"/>
      <c r="BP544" s="106"/>
      <c r="BQ544" s="106"/>
      <c r="BR544" s="106"/>
      <c r="BS544" s="106"/>
      <c r="BT544" s="106"/>
      <c r="BU544" s="106"/>
      <c r="BV544" s="106"/>
      <c r="BW544" s="106"/>
      <c r="BX544" s="106"/>
      <c r="BY544" s="106"/>
      <c r="BZ544" s="106"/>
      <c r="CA544" s="106"/>
      <c r="CB544" s="106"/>
      <c r="CC544" s="106"/>
      <c r="CD544" s="106"/>
      <c r="CE544" s="106"/>
      <c r="CF544" s="106"/>
      <c r="CG544" s="106"/>
      <c r="CH544" s="106"/>
      <c r="CI544" s="106"/>
      <c r="CJ544" s="106"/>
      <c r="CK544" s="106"/>
      <c r="CL544" s="106"/>
      <c r="CM544" s="106"/>
      <c r="CN544" s="106"/>
      <c r="CO544" s="106"/>
      <c r="CP544" s="106"/>
      <c r="CQ544" s="106"/>
      <c r="CR544" s="106"/>
      <c r="CS544" s="106"/>
      <c r="CT544" s="106"/>
      <c r="CU544" s="106"/>
      <c r="CV544" s="106"/>
      <c r="CW544" s="106"/>
      <c r="CX544" s="106"/>
      <c r="CY544" s="106"/>
      <c r="CZ544" s="106"/>
      <c r="DA544" s="106"/>
      <c r="DB544" s="106"/>
      <c r="DC544" s="106"/>
      <c r="DD544" s="106"/>
      <c r="DE544" s="106"/>
      <c r="DF544" s="106"/>
      <c r="DG544" s="106"/>
      <c r="DH544" s="106"/>
      <c r="DI544" s="106"/>
      <c r="DJ544" s="106"/>
      <c r="DK544" s="106"/>
      <c r="DL544" s="106"/>
      <c r="DM544" s="106"/>
      <c r="DN544" s="106"/>
      <c r="DO544" s="106"/>
      <c r="DP544" s="106"/>
      <c r="DQ544" s="106"/>
      <c r="DR544" s="106"/>
      <c r="DS544" s="106"/>
      <c r="DT544" s="106"/>
      <c r="DU544" s="106"/>
      <c r="DV544" s="106"/>
      <c r="DW544" s="106"/>
      <c r="DX544" s="106"/>
      <c r="DY544" s="106"/>
      <c r="DZ544" s="106"/>
      <c r="EA544" s="106"/>
      <c r="EB544" s="106"/>
      <c r="EC544" s="106"/>
      <c r="ED544" s="106"/>
      <c r="EE544" s="106"/>
      <c r="EF544" s="106"/>
      <c r="EG544" s="106"/>
      <c r="EH544" s="106"/>
      <c r="EI544" s="106"/>
      <c r="EJ544" s="106"/>
      <c r="EK544" s="106"/>
      <c r="EL544" s="106"/>
      <c r="EM544" s="106"/>
      <c r="EN544" s="106"/>
      <c r="EO544" s="106"/>
      <c r="EP544" s="106"/>
      <c r="EQ544" s="106"/>
      <c r="ER544" s="106"/>
      <c r="ES544" s="106"/>
      <c r="ET544" s="106"/>
      <c r="EU544" s="106"/>
      <c r="EV544" s="106"/>
      <c r="EW544" s="106"/>
      <c r="EX544" s="106"/>
      <c r="EY544" s="106"/>
      <c r="EZ544" s="106"/>
      <c r="FA544" s="106"/>
      <c r="FB544" s="106"/>
      <c r="FC544" s="106"/>
      <c r="FD544" s="106"/>
      <c r="FE544" s="106"/>
      <c r="FF544" s="106"/>
      <c r="FG544" s="106"/>
      <c r="FH544" s="106"/>
      <c r="FI544" s="106"/>
      <c r="FJ544" s="106"/>
      <c r="FK544" s="106"/>
      <c r="FL544" s="106"/>
      <c r="FM544" s="106"/>
      <c r="FN544" s="106"/>
      <c r="FO544" s="106"/>
      <c r="FP544" s="106"/>
      <c r="FQ544" s="106"/>
      <c r="FR544" s="106"/>
      <c r="FS544" s="106"/>
      <c r="FT544" s="106"/>
      <c r="FU544" s="106"/>
      <c r="FV544" s="106"/>
      <c r="FW544" s="106"/>
      <c r="FX544" s="106"/>
      <c r="FY544" s="106"/>
      <c r="FZ544" s="106"/>
      <c r="GA544" s="106"/>
      <c r="GB544" s="106"/>
      <c r="GC544" s="106"/>
      <c r="GD544" s="106"/>
      <c r="GE544" s="106"/>
      <c r="GF544" s="106"/>
      <c r="GG544" s="106"/>
      <c r="GH544" s="106"/>
      <c r="GI544" s="106"/>
      <c r="GJ544" s="106"/>
      <c r="GK544" s="106"/>
      <c r="GL544" s="106"/>
      <c r="GM544" s="106"/>
      <c r="GN544" s="106"/>
      <c r="GO544" s="106"/>
      <c r="GP544" s="106"/>
      <c r="GQ544" s="106"/>
      <c r="GR544" s="106"/>
      <c r="GS544" s="106"/>
      <c r="GT544" s="106"/>
      <c r="GU544" s="106"/>
      <c r="GV544" s="106"/>
      <c r="GW544" s="106"/>
      <c r="GX544" s="106"/>
      <c r="GY544" s="106"/>
      <c r="GZ544" s="106"/>
      <c r="HA544" s="106"/>
      <c r="HB544" s="106"/>
      <c r="HC544" s="106"/>
      <c r="HD544" s="106"/>
      <c r="HE544" s="106"/>
      <c r="HF544" s="106"/>
      <c r="HG544" s="106"/>
      <c r="HH544" s="106"/>
      <c r="HI544" s="106"/>
      <c r="HJ544" s="106"/>
      <c r="HK544" s="106"/>
      <c r="HL544" s="106"/>
      <c r="HM544" s="106"/>
      <c r="HN544" s="106"/>
    </row>
    <row r="545" spans="1:239" ht="12.75" hidden="1" customHeight="1">
      <c r="A545" s="97" t="s">
        <v>1253</v>
      </c>
      <c r="B545" s="117" t="s">
        <v>1841</v>
      </c>
      <c r="C545" s="139" t="s">
        <v>482</v>
      </c>
      <c r="D545" s="60">
        <v>31.29</v>
      </c>
    </row>
    <row r="546" spans="1:239" ht="12.75" hidden="1" customHeight="1">
      <c r="A546" s="97" t="s">
        <v>1255</v>
      </c>
      <c r="B546" s="117" t="s">
        <v>1842</v>
      </c>
      <c r="C546" s="139" t="s">
        <v>494</v>
      </c>
      <c r="D546" s="60"/>
    </row>
    <row r="547" spans="1:239" ht="12.75" hidden="1" customHeight="1">
      <c r="A547" s="97" t="s">
        <v>1257</v>
      </c>
      <c r="B547" s="117" t="s">
        <v>1843</v>
      </c>
      <c r="C547" s="139" t="s">
        <v>488</v>
      </c>
      <c r="D547" s="60"/>
    </row>
    <row r="548" spans="1:239" ht="12.75" hidden="1" customHeight="1">
      <c r="A548" s="97" t="s">
        <v>1259</v>
      </c>
      <c r="B548" s="117" t="s">
        <v>1844</v>
      </c>
      <c r="C548" s="139" t="s">
        <v>506</v>
      </c>
      <c r="D548" s="60">
        <v>2556</v>
      </c>
    </row>
    <row r="549" spans="1:239" ht="12.75" hidden="1" customHeight="1">
      <c r="A549" s="97" t="s">
        <v>1263</v>
      </c>
      <c r="B549" s="117" t="s">
        <v>1845</v>
      </c>
      <c r="C549" s="139" t="s">
        <v>260</v>
      </c>
      <c r="D549" s="60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  <c r="Z549" s="106"/>
      <c r="AA549" s="106"/>
      <c r="AB549" s="106"/>
      <c r="AC549" s="106"/>
      <c r="AD549" s="106"/>
      <c r="AE549" s="106"/>
      <c r="AF549" s="106"/>
      <c r="AG549" s="106"/>
      <c r="AH549" s="106"/>
      <c r="AI549" s="106"/>
      <c r="AJ549" s="106"/>
      <c r="AK549" s="106"/>
      <c r="AL549" s="106"/>
      <c r="AM549" s="106"/>
      <c r="AN549" s="106"/>
      <c r="AO549" s="106"/>
      <c r="AP549" s="106"/>
      <c r="AQ549" s="106"/>
      <c r="AR549" s="106"/>
      <c r="AS549" s="106"/>
      <c r="AT549" s="106"/>
      <c r="AU549" s="106"/>
      <c r="AV549" s="106"/>
      <c r="AW549" s="106"/>
      <c r="AX549" s="106"/>
      <c r="AY549" s="106"/>
      <c r="AZ549" s="106"/>
      <c r="BA549" s="106"/>
      <c r="BB549" s="106"/>
      <c r="BC549" s="106"/>
      <c r="BD549" s="106"/>
      <c r="BE549" s="106"/>
      <c r="BF549" s="106"/>
      <c r="BG549" s="106"/>
      <c r="BH549" s="106"/>
      <c r="BI549" s="106"/>
      <c r="BJ549" s="106"/>
      <c r="BK549" s="106"/>
      <c r="BL549" s="106"/>
      <c r="BM549" s="106"/>
      <c r="BN549" s="106"/>
      <c r="BO549" s="106"/>
      <c r="BP549" s="106"/>
      <c r="BQ549" s="106"/>
      <c r="BR549" s="106"/>
      <c r="BS549" s="106"/>
      <c r="BT549" s="106"/>
      <c r="BU549" s="106"/>
      <c r="BV549" s="106"/>
      <c r="BW549" s="106"/>
      <c r="BX549" s="106"/>
      <c r="BY549" s="106"/>
      <c r="BZ549" s="106"/>
      <c r="CA549" s="106"/>
      <c r="CB549" s="106"/>
      <c r="CC549" s="106"/>
      <c r="CD549" s="106"/>
      <c r="CE549" s="106"/>
      <c r="CF549" s="106"/>
      <c r="CG549" s="106"/>
      <c r="CH549" s="106"/>
      <c r="CI549" s="106"/>
      <c r="CJ549" s="106"/>
      <c r="CK549" s="106"/>
      <c r="CL549" s="106"/>
      <c r="CM549" s="106"/>
      <c r="CN549" s="106"/>
      <c r="CO549" s="106"/>
      <c r="CP549" s="106"/>
      <c r="CQ549" s="106"/>
      <c r="CR549" s="106"/>
      <c r="CS549" s="106"/>
      <c r="CT549" s="106"/>
      <c r="CU549" s="106"/>
      <c r="CV549" s="106"/>
      <c r="CW549" s="106"/>
      <c r="CX549" s="106"/>
      <c r="CY549" s="106"/>
      <c r="CZ549" s="106"/>
      <c r="DA549" s="106"/>
      <c r="DB549" s="106"/>
      <c r="DC549" s="106"/>
      <c r="DD549" s="106"/>
      <c r="DE549" s="106"/>
      <c r="DF549" s="106"/>
      <c r="DG549" s="106"/>
      <c r="DH549" s="106"/>
      <c r="DI549" s="106"/>
      <c r="DJ549" s="106"/>
      <c r="DK549" s="106"/>
      <c r="DL549" s="106"/>
      <c r="DM549" s="106"/>
      <c r="DN549" s="106"/>
      <c r="DO549" s="106"/>
      <c r="DP549" s="106"/>
      <c r="DQ549" s="106"/>
      <c r="DR549" s="106"/>
      <c r="DS549" s="106"/>
      <c r="DT549" s="106"/>
      <c r="DU549" s="106"/>
      <c r="DV549" s="106"/>
      <c r="DW549" s="106"/>
      <c r="DX549" s="106"/>
      <c r="DY549" s="106"/>
      <c r="DZ549" s="106"/>
      <c r="EA549" s="106"/>
      <c r="EB549" s="106"/>
      <c r="EC549" s="106"/>
      <c r="ED549" s="106"/>
      <c r="EE549" s="106"/>
      <c r="EF549" s="106"/>
      <c r="EG549" s="106"/>
      <c r="EH549" s="106"/>
      <c r="EI549" s="106"/>
      <c r="EJ549" s="106"/>
      <c r="EK549" s="106"/>
      <c r="EL549" s="106"/>
      <c r="EM549" s="106"/>
      <c r="EN549" s="106"/>
      <c r="EO549" s="106"/>
      <c r="EP549" s="106"/>
      <c r="EQ549" s="106"/>
      <c r="ER549" s="106"/>
      <c r="ES549" s="106"/>
      <c r="ET549" s="106"/>
      <c r="EU549" s="106"/>
      <c r="EV549" s="106"/>
      <c r="EW549" s="106"/>
      <c r="EX549" s="106"/>
      <c r="EY549" s="106"/>
      <c r="EZ549" s="106"/>
      <c r="FA549" s="106"/>
      <c r="FB549" s="106"/>
      <c r="FC549" s="106"/>
      <c r="FD549" s="106"/>
      <c r="FE549" s="106"/>
      <c r="FF549" s="106"/>
      <c r="FG549" s="106"/>
      <c r="FH549" s="106"/>
      <c r="FI549" s="106"/>
      <c r="FJ549" s="106"/>
      <c r="FK549" s="106"/>
      <c r="FL549" s="106"/>
      <c r="FM549" s="106"/>
      <c r="FN549" s="106"/>
      <c r="FO549" s="106"/>
      <c r="FP549" s="106"/>
      <c r="FQ549" s="106"/>
      <c r="FR549" s="106"/>
      <c r="FS549" s="106"/>
      <c r="FT549" s="106"/>
      <c r="FU549" s="106"/>
      <c r="FV549" s="106"/>
      <c r="FW549" s="106"/>
      <c r="FX549" s="106"/>
      <c r="FY549" s="106"/>
      <c r="FZ549" s="106"/>
      <c r="GA549" s="106"/>
      <c r="GB549" s="106"/>
      <c r="GC549" s="106"/>
      <c r="GD549" s="106"/>
      <c r="GE549" s="106"/>
      <c r="GF549" s="106"/>
      <c r="GG549" s="106"/>
      <c r="GH549" s="106"/>
      <c r="GI549" s="106"/>
      <c r="GJ549" s="106"/>
      <c r="GK549" s="106"/>
      <c r="GL549" s="106"/>
      <c r="GM549" s="106"/>
      <c r="GN549" s="106"/>
      <c r="GO549" s="106"/>
      <c r="GP549" s="106"/>
      <c r="GQ549" s="106"/>
      <c r="GR549" s="106"/>
      <c r="GS549" s="106"/>
      <c r="GT549" s="106"/>
      <c r="GU549" s="106"/>
      <c r="GV549" s="106"/>
      <c r="GW549" s="106"/>
      <c r="GX549" s="106"/>
      <c r="GY549" s="106"/>
      <c r="GZ549" s="106"/>
      <c r="HA549" s="106"/>
      <c r="HB549" s="106"/>
      <c r="HC549" s="106"/>
      <c r="HD549" s="106"/>
      <c r="HE549" s="106"/>
      <c r="HF549" s="106"/>
      <c r="HG549" s="106"/>
      <c r="HH549" s="106"/>
      <c r="HI549" s="106"/>
      <c r="HJ549" s="106"/>
      <c r="HK549" s="106"/>
      <c r="HL549" s="106"/>
      <c r="HM549" s="106"/>
      <c r="HN549" s="106"/>
    </row>
    <row r="550" spans="1:239" ht="12.75" hidden="1" customHeight="1">
      <c r="A550" s="168" t="s">
        <v>1265</v>
      </c>
      <c r="B550" s="169" t="s">
        <v>1846</v>
      </c>
      <c r="C550" s="170" t="s">
        <v>408</v>
      </c>
      <c r="D550" s="60">
        <v>28774.11</v>
      </c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  <c r="Z550" s="106"/>
      <c r="AA550" s="106"/>
      <c r="AB550" s="106"/>
      <c r="AC550" s="106"/>
      <c r="AD550" s="106"/>
      <c r="AE550" s="106"/>
      <c r="AF550" s="106"/>
      <c r="AG550" s="106"/>
      <c r="AH550" s="106"/>
      <c r="AI550" s="106"/>
      <c r="AJ550" s="106"/>
      <c r="AK550" s="106"/>
      <c r="AL550" s="106"/>
      <c r="AM550" s="106"/>
      <c r="AN550" s="106"/>
      <c r="AO550" s="106"/>
      <c r="AP550" s="106"/>
      <c r="AQ550" s="106"/>
      <c r="AR550" s="106"/>
      <c r="AS550" s="106"/>
      <c r="AT550" s="106"/>
      <c r="AU550" s="106"/>
      <c r="AV550" s="106"/>
      <c r="AW550" s="106"/>
      <c r="AX550" s="106"/>
      <c r="AY550" s="106"/>
      <c r="AZ550" s="106"/>
      <c r="BA550" s="106"/>
      <c r="BB550" s="106"/>
      <c r="BC550" s="106"/>
      <c r="BD550" s="106"/>
      <c r="BE550" s="106"/>
      <c r="BF550" s="106"/>
      <c r="BG550" s="106"/>
      <c r="BH550" s="106"/>
      <c r="BI550" s="106"/>
      <c r="BJ550" s="106"/>
      <c r="BK550" s="106"/>
      <c r="BL550" s="106"/>
      <c r="BM550" s="106"/>
      <c r="BN550" s="106"/>
      <c r="BO550" s="106"/>
      <c r="BP550" s="106"/>
      <c r="BQ550" s="106"/>
      <c r="BR550" s="106"/>
      <c r="BS550" s="106"/>
      <c r="BT550" s="106"/>
      <c r="BU550" s="106"/>
      <c r="BV550" s="106"/>
      <c r="BW550" s="106"/>
      <c r="BX550" s="106"/>
      <c r="BY550" s="106"/>
      <c r="BZ550" s="106"/>
      <c r="CA550" s="106"/>
      <c r="CB550" s="106"/>
      <c r="CC550" s="106"/>
      <c r="CD550" s="106"/>
      <c r="CE550" s="106"/>
      <c r="CF550" s="106"/>
      <c r="CG550" s="106"/>
      <c r="CH550" s="106"/>
      <c r="CI550" s="106"/>
      <c r="CJ550" s="106"/>
      <c r="CK550" s="106"/>
      <c r="CL550" s="106"/>
      <c r="CM550" s="106"/>
      <c r="CN550" s="106"/>
      <c r="CO550" s="106"/>
      <c r="CP550" s="106"/>
      <c r="CQ550" s="106"/>
      <c r="CR550" s="106"/>
      <c r="CS550" s="106"/>
      <c r="CT550" s="106"/>
      <c r="CU550" s="106"/>
      <c r="CV550" s="106"/>
      <c r="CW550" s="106"/>
      <c r="CX550" s="106"/>
      <c r="CY550" s="106"/>
      <c r="CZ550" s="106"/>
      <c r="DA550" s="106"/>
      <c r="DB550" s="106"/>
      <c r="DC550" s="106"/>
      <c r="DD550" s="106"/>
      <c r="DE550" s="106"/>
      <c r="DF550" s="106"/>
      <c r="DG550" s="106"/>
      <c r="DH550" s="106"/>
      <c r="DI550" s="106"/>
      <c r="DJ550" s="106"/>
      <c r="DK550" s="106"/>
      <c r="DL550" s="106"/>
      <c r="DM550" s="106"/>
      <c r="DN550" s="106"/>
      <c r="DO550" s="106"/>
      <c r="DP550" s="106"/>
      <c r="DQ550" s="106"/>
      <c r="DR550" s="106"/>
      <c r="DS550" s="106"/>
      <c r="DT550" s="106"/>
      <c r="DU550" s="106"/>
      <c r="DV550" s="106"/>
      <c r="DW550" s="106"/>
      <c r="DX550" s="106"/>
      <c r="DY550" s="106"/>
      <c r="DZ550" s="106"/>
      <c r="EA550" s="106"/>
      <c r="EB550" s="106"/>
      <c r="EC550" s="106"/>
      <c r="ED550" s="106"/>
      <c r="EE550" s="106"/>
      <c r="EF550" s="106"/>
      <c r="EG550" s="106"/>
      <c r="EH550" s="106"/>
      <c r="EI550" s="106"/>
      <c r="EJ550" s="106"/>
      <c r="EK550" s="106"/>
      <c r="EL550" s="106"/>
      <c r="EM550" s="106"/>
      <c r="EN550" s="106"/>
      <c r="EO550" s="106"/>
      <c r="EP550" s="106"/>
      <c r="EQ550" s="106"/>
      <c r="ER550" s="106"/>
      <c r="ES550" s="106"/>
      <c r="ET550" s="106"/>
      <c r="EU550" s="106"/>
      <c r="EV550" s="106"/>
      <c r="EW550" s="106"/>
      <c r="EX550" s="106"/>
      <c r="EY550" s="106"/>
      <c r="EZ550" s="106"/>
      <c r="FA550" s="106"/>
      <c r="FB550" s="106"/>
      <c r="FC550" s="106"/>
      <c r="FD550" s="106"/>
      <c r="FE550" s="106"/>
      <c r="FF550" s="106"/>
      <c r="FG550" s="106"/>
      <c r="FH550" s="106"/>
      <c r="FI550" s="106"/>
      <c r="FJ550" s="106"/>
      <c r="FK550" s="106"/>
      <c r="FL550" s="106"/>
      <c r="FM550" s="106"/>
      <c r="FN550" s="106"/>
      <c r="FO550" s="106"/>
      <c r="FP550" s="106"/>
      <c r="FQ550" s="106"/>
      <c r="FR550" s="106"/>
      <c r="FS550" s="106"/>
      <c r="FT550" s="106"/>
      <c r="FU550" s="106"/>
      <c r="FV550" s="106"/>
      <c r="FW550" s="106"/>
      <c r="FX550" s="106"/>
      <c r="FY550" s="106"/>
      <c r="FZ550" s="106"/>
      <c r="GA550" s="106"/>
      <c r="GB550" s="106"/>
      <c r="GC550" s="106"/>
      <c r="GD550" s="106"/>
      <c r="GE550" s="106"/>
      <c r="GF550" s="106"/>
      <c r="GG550" s="106"/>
      <c r="GH550" s="106"/>
      <c r="GI550" s="106"/>
      <c r="GJ550" s="106"/>
      <c r="GK550" s="106"/>
      <c r="GL550" s="106"/>
      <c r="GM550" s="106"/>
      <c r="GN550" s="106"/>
      <c r="GO550" s="106"/>
      <c r="GP550" s="106"/>
      <c r="GQ550" s="106"/>
      <c r="GR550" s="106"/>
      <c r="GS550" s="106"/>
      <c r="GT550" s="106"/>
      <c r="GU550" s="106"/>
      <c r="GV550" s="106"/>
      <c r="GW550" s="106"/>
      <c r="GX550" s="106"/>
      <c r="GY550" s="106"/>
      <c r="GZ550" s="106"/>
      <c r="HA550" s="106"/>
      <c r="HB550" s="106"/>
      <c r="HC550" s="106"/>
      <c r="HD550" s="106"/>
      <c r="HE550" s="106"/>
      <c r="HF550" s="106"/>
      <c r="HG550" s="106"/>
      <c r="HH550" s="106"/>
      <c r="HI550" s="106"/>
      <c r="HJ550" s="106"/>
      <c r="HK550" s="106"/>
      <c r="HL550" s="106"/>
      <c r="HM550" s="106"/>
      <c r="HN550" s="106"/>
    </row>
    <row r="551" spans="1:239" ht="12.75" hidden="1" customHeight="1">
      <c r="A551" s="97" t="s">
        <v>1267</v>
      </c>
      <c r="B551" s="117" t="s">
        <v>1847</v>
      </c>
      <c r="C551" s="139" t="s">
        <v>123</v>
      </c>
      <c r="D551" s="60">
        <v>255888.36</v>
      </c>
    </row>
    <row r="552" spans="1:239" s="107" customFormat="1" ht="12.75" hidden="1" customHeight="1">
      <c r="A552" s="97" t="s">
        <v>1269</v>
      </c>
      <c r="B552" s="97" t="s">
        <v>1270</v>
      </c>
      <c r="C552" s="98" t="s">
        <v>485</v>
      </c>
      <c r="D552" s="60"/>
      <c r="HO552" s="106"/>
      <c r="HP552" s="106"/>
      <c r="HQ552" s="106"/>
      <c r="HR552" s="106"/>
      <c r="HS552" s="106"/>
      <c r="HT552" s="106"/>
      <c r="HU552" s="106"/>
      <c r="HV552" s="106"/>
      <c r="HW552" s="106"/>
      <c r="HX552" s="106"/>
      <c r="HY552" s="106"/>
      <c r="HZ552" s="106"/>
      <c r="IA552" s="106"/>
      <c r="IB552" s="106"/>
      <c r="IC552" s="106"/>
      <c r="ID552" s="106"/>
      <c r="IE552" s="106"/>
    </row>
    <row r="553" spans="1:239" s="107" customFormat="1" ht="12.75" hidden="1" customHeight="1">
      <c r="A553" s="97" t="s">
        <v>1848</v>
      </c>
      <c r="B553" s="117" t="s">
        <v>1849</v>
      </c>
      <c r="C553" s="139" t="s">
        <v>450</v>
      </c>
      <c r="D553" s="60"/>
      <c r="HO553" s="106"/>
      <c r="HP553" s="106"/>
      <c r="HQ553" s="106"/>
      <c r="HR553" s="106"/>
      <c r="HS553" s="106"/>
      <c r="HT553" s="106"/>
      <c r="HU553" s="106"/>
      <c r="HV553" s="106"/>
      <c r="HW553" s="106"/>
      <c r="HX553" s="106"/>
      <c r="HY553" s="106"/>
      <c r="HZ553" s="106"/>
      <c r="IA553" s="106"/>
      <c r="IB553" s="106"/>
      <c r="IC553" s="106"/>
      <c r="ID553" s="106"/>
      <c r="IE553" s="106"/>
    </row>
    <row r="554" spans="1:239" s="107" customFormat="1" ht="12.75" hidden="1" customHeight="1">
      <c r="A554" s="97" t="s">
        <v>1850</v>
      </c>
      <c r="B554" s="117" t="s">
        <v>1851</v>
      </c>
      <c r="C554" s="139" t="s">
        <v>402</v>
      </c>
      <c r="D554" s="60">
        <v>1690.37</v>
      </c>
      <c r="HO554" s="106"/>
      <c r="HP554" s="106"/>
      <c r="HQ554" s="106"/>
      <c r="HR554" s="106"/>
      <c r="HS554" s="106"/>
      <c r="HT554" s="106"/>
      <c r="HU554" s="106"/>
      <c r="HV554" s="106"/>
      <c r="HW554" s="106"/>
      <c r="HX554" s="106"/>
      <c r="HY554" s="106"/>
      <c r="HZ554" s="106"/>
      <c r="IA554" s="106"/>
      <c r="IB554" s="106"/>
      <c r="IC554" s="106"/>
      <c r="ID554" s="106"/>
      <c r="IE554" s="106"/>
    </row>
    <row r="555" spans="1:239" s="107" customFormat="1" ht="12.75" hidden="1" customHeight="1">
      <c r="A555" s="97" t="s">
        <v>1852</v>
      </c>
      <c r="B555" s="117" t="s">
        <v>1853</v>
      </c>
      <c r="C555" s="139" t="s">
        <v>29</v>
      </c>
      <c r="D555" s="60"/>
      <c r="HO555" s="106"/>
      <c r="HP555" s="106"/>
      <c r="HQ555" s="106"/>
      <c r="HR555" s="106"/>
      <c r="HS555" s="106"/>
      <c r="HT555" s="106"/>
      <c r="HU555" s="106"/>
      <c r="HV555" s="106"/>
      <c r="HW555" s="106"/>
      <c r="HX555" s="106"/>
      <c r="HY555" s="106"/>
      <c r="HZ555" s="106"/>
      <c r="IA555" s="106"/>
      <c r="IB555" s="106"/>
      <c r="IC555" s="106"/>
      <c r="ID555" s="106"/>
      <c r="IE555" s="106"/>
    </row>
    <row r="556" spans="1:239" s="107" customFormat="1" ht="12.75" hidden="1" customHeight="1">
      <c r="A556" s="97" t="s">
        <v>1854</v>
      </c>
      <c r="B556" s="117" t="s">
        <v>1855</v>
      </c>
      <c r="C556" s="139" t="s">
        <v>1856</v>
      </c>
      <c r="D556" s="60"/>
      <c r="HO556" s="106"/>
      <c r="HP556" s="106"/>
      <c r="HQ556" s="106"/>
      <c r="HR556" s="106"/>
      <c r="HS556" s="106"/>
      <c r="HT556" s="106"/>
      <c r="HU556" s="106"/>
      <c r="HV556" s="106"/>
      <c r="HW556" s="106"/>
      <c r="HX556" s="106"/>
      <c r="HY556" s="106"/>
      <c r="HZ556" s="106"/>
      <c r="IA556" s="106"/>
      <c r="IB556" s="106"/>
      <c r="IC556" s="106"/>
      <c r="ID556" s="106"/>
      <c r="IE556" s="106"/>
    </row>
    <row r="557" spans="1:239" s="107" customFormat="1" ht="12.75" hidden="1" customHeight="1">
      <c r="A557" s="97" t="s">
        <v>1857</v>
      </c>
      <c r="B557" s="117" t="s">
        <v>1858</v>
      </c>
      <c r="C557" s="139" t="s">
        <v>221</v>
      </c>
      <c r="D557" s="60">
        <v>39350.69</v>
      </c>
      <c r="HO557" s="106"/>
      <c r="HP557" s="106"/>
      <c r="HQ557" s="106"/>
      <c r="HR557" s="106"/>
      <c r="HS557" s="106"/>
      <c r="HT557" s="106"/>
      <c r="HU557" s="106"/>
      <c r="HV557" s="106"/>
      <c r="HW557" s="106"/>
      <c r="HX557" s="106"/>
      <c r="HY557" s="106"/>
      <c r="HZ557" s="106"/>
      <c r="IA557" s="106"/>
      <c r="IB557" s="106"/>
      <c r="IC557" s="106"/>
      <c r="ID557" s="106"/>
      <c r="IE557" s="106"/>
    </row>
    <row r="558" spans="1:239" s="107" customFormat="1" ht="12.75" hidden="1" customHeight="1">
      <c r="A558" s="97" t="s">
        <v>1859</v>
      </c>
      <c r="B558" s="117" t="s">
        <v>1860</v>
      </c>
      <c r="C558" s="139" t="s">
        <v>1652</v>
      </c>
      <c r="D558" s="60">
        <v>6884.72</v>
      </c>
      <c r="HO558" s="106"/>
      <c r="HP558" s="106"/>
      <c r="HQ558" s="106"/>
      <c r="HR558" s="106"/>
      <c r="HS558" s="106"/>
      <c r="HT558" s="106"/>
      <c r="HU558" s="106"/>
      <c r="HV558" s="106"/>
      <c r="HW558" s="106"/>
      <c r="HX558" s="106"/>
      <c r="HY558" s="106"/>
      <c r="HZ558" s="106"/>
      <c r="IA558" s="106"/>
      <c r="IB558" s="106"/>
      <c r="IC558" s="106"/>
      <c r="ID558" s="106"/>
      <c r="IE558" s="106"/>
    </row>
    <row r="559" spans="1:239" s="107" customFormat="1" ht="12.75" hidden="1" customHeight="1">
      <c r="A559" s="97" t="s">
        <v>1861</v>
      </c>
      <c r="B559" s="117" t="s">
        <v>1862</v>
      </c>
      <c r="C559" s="139" t="s">
        <v>334</v>
      </c>
      <c r="D559" s="60">
        <v>304</v>
      </c>
      <c r="HO559" s="106"/>
      <c r="HP559" s="106"/>
      <c r="HQ559" s="106"/>
      <c r="HR559" s="106"/>
      <c r="HS559" s="106"/>
      <c r="HT559" s="106"/>
      <c r="HU559" s="106"/>
      <c r="HV559" s="106"/>
      <c r="HW559" s="106"/>
      <c r="HX559" s="106"/>
      <c r="HY559" s="106"/>
      <c r="HZ559" s="106"/>
      <c r="IA559" s="106"/>
      <c r="IB559" s="106"/>
      <c r="IC559" s="106"/>
      <c r="ID559" s="106"/>
      <c r="IE559" s="106"/>
    </row>
    <row r="560" spans="1:239" s="107" customFormat="1">
      <c r="A560" s="129" t="s">
        <v>1273</v>
      </c>
      <c r="B560" s="130" t="s">
        <v>1274</v>
      </c>
      <c r="C560" s="131"/>
      <c r="D560" s="128">
        <v>8279244.4900000002</v>
      </c>
      <c r="HO560" s="106"/>
      <c r="HP560" s="106"/>
      <c r="HQ560" s="106"/>
      <c r="HR560" s="106"/>
      <c r="HS560" s="106"/>
      <c r="HT560" s="106"/>
      <c r="HU560" s="106"/>
      <c r="HV560" s="106"/>
      <c r="HW560" s="106"/>
      <c r="HX560" s="106"/>
      <c r="HY560" s="106"/>
      <c r="HZ560" s="106"/>
      <c r="IA560" s="106"/>
      <c r="IB560" s="106"/>
      <c r="IC560" s="106"/>
      <c r="ID560" s="106"/>
      <c r="IE560" s="106"/>
    </row>
    <row r="561" spans="1:239" s="107" customFormat="1">
      <c r="A561" s="132" t="s">
        <v>1275</v>
      </c>
      <c r="B561" s="133" t="s">
        <v>1276</v>
      </c>
      <c r="C561" s="134"/>
      <c r="D561" s="135">
        <v>7973112.7600000007</v>
      </c>
      <c r="HO561" s="106"/>
      <c r="HP561" s="106"/>
      <c r="HQ561" s="106"/>
      <c r="HR561" s="106"/>
      <c r="HS561" s="106"/>
      <c r="HT561" s="106"/>
      <c r="HU561" s="106"/>
      <c r="HV561" s="106"/>
      <c r="HW561" s="106"/>
      <c r="HX561" s="106"/>
      <c r="HY561" s="106"/>
      <c r="HZ561" s="106"/>
      <c r="IA561" s="106"/>
      <c r="IB561" s="106"/>
      <c r="IC561" s="106"/>
      <c r="ID561" s="106"/>
      <c r="IE561" s="106"/>
    </row>
    <row r="562" spans="1:239" s="107" customFormat="1" ht="22.5">
      <c r="A562" s="99" t="s">
        <v>1277</v>
      </c>
      <c r="B562" s="116" t="s">
        <v>1863</v>
      </c>
      <c r="C562" s="136"/>
      <c r="D562" s="58">
        <v>4846955.4800000004</v>
      </c>
      <c r="HO562" s="106"/>
      <c r="HP562" s="106"/>
      <c r="HQ562" s="106"/>
      <c r="HR562" s="106"/>
      <c r="HS562" s="106"/>
      <c r="HT562" s="106"/>
      <c r="HU562" s="106"/>
      <c r="HV562" s="106"/>
      <c r="HW562" s="106"/>
      <c r="HX562" s="106"/>
      <c r="HY562" s="106"/>
      <c r="HZ562" s="106"/>
      <c r="IA562" s="106"/>
      <c r="IB562" s="106"/>
      <c r="IC562" s="106"/>
      <c r="ID562" s="106"/>
      <c r="IE562" s="106"/>
    </row>
    <row r="563" spans="1:239" s="107" customFormat="1" hidden="1">
      <c r="A563" s="97" t="s">
        <v>1279</v>
      </c>
      <c r="B563" s="117" t="s">
        <v>1280</v>
      </c>
      <c r="C563" s="139" t="s">
        <v>29</v>
      </c>
      <c r="D563" s="60">
        <v>2907761.04</v>
      </c>
      <c r="HO563" s="106"/>
      <c r="HP563" s="106"/>
      <c r="HQ563" s="106"/>
      <c r="HR563" s="106"/>
      <c r="HS563" s="106"/>
      <c r="HT563" s="106"/>
      <c r="HU563" s="106"/>
      <c r="HV563" s="106"/>
      <c r="HW563" s="106"/>
      <c r="HX563" s="106"/>
      <c r="HY563" s="106"/>
      <c r="HZ563" s="106"/>
      <c r="IA563" s="106"/>
      <c r="IB563" s="106"/>
      <c r="IC563" s="106"/>
      <c r="ID563" s="106"/>
      <c r="IE563" s="106"/>
    </row>
    <row r="564" spans="1:239" s="107" customFormat="1" hidden="1">
      <c r="A564" s="97" t="s">
        <v>1281</v>
      </c>
      <c r="B564" s="117" t="s">
        <v>1282</v>
      </c>
      <c r="C564" s="139" t="s">
        <v>32</v>
      </c>
      <c r="D564" s="60">
        <v>1212091.67</v>
      </c>
      <c r="HO564" s="106"/>
      <c r="HP564" s="106"/>
      <c r="HQ564" s="106"/>
      <c r="HR564" s="106"/>
      <c r="HS564" s="106"/>
      <c r="HT564" s="106"/>
      <c r="HU564" s="106"/>
      <c r="HV564" s="106"/>
      <c r="HW564" s="106"/>
      <c r="HX564" s="106"/>
      <c r="HY564" s="106"/>
      <c r="HZ564" s="106"/>
      <c r="IA564" s="106"/>
      <c r="IB564" s="106"/>
      <c r="IC564" s="106"/>
      <c r="ID564" s="106"/>
      <c r="IE564" s="106"/>
    </row>
    <row r="565" spans="1:239" s="107" customFormat="1" hidden="1">
      <c r="A565" s="97" t="s">
        <v>1283</v>
      </c>
      <c r="B565" s="117" t="s">
        <v>1284</v>
      </c>
      <c r="C565" s="139" t="s">
        <v>35</v>
      </c>
      <c r="D565" s="60">
        <v>727102.77</v>
      </c>
      <c r="HO565" s="106"/>
      <c r="HP565" s="106"/>
      <c r="HQ565" s="106"/>
      <c r="HR565" s="106"/>
      <c r="HS565" s="106"/>
      <c r="HT565" s="106"/>
      <c r="HU565" s="106"/>
      <c r="HV565" s="106"/>
      <c r="HW565" s="106"/>
      <c r="HX565" s="106"/>
      <c r="HY565" s="106"/>
      <c r="HZ565" s="106"/>
      <c r="IA565" s="106"/>
      <c r="IB565" s="106"/>
      <c r="IC565" s="106"/>
      <c r="ID565" s="106"/>
      <c r="IE565" s="106"/>
    </row>
    <row r="566" spans="1:239" s="107" customFormat="1" ht="22.5">
      <c r="A566" s="99" t="s">
        <v>1285</v>
      </c>
      <c r="B566" s="116" t="s">
        <v>1864</v>
      </c>
      <c r="C566" s="136"/>
      <c r="D566" s="58">
        <v>1348567</v>
      </c>
      <c r="HO566" s="106"/>
      <c r="HP566" s="106"/>
      <c r="HQ566" s="106"/>
      <c r="HR566" s="106"/>
      <c r="HS566" s="106"/>
      <c r="HT566" s="106"/>
      <c r="HU566" s="106"/>
      <c r="HV566" s="106"/>
      <c r="HW566" s="106"/>
      <c r="HX566" s="106"/>
      <c r="HY566" s="106"/>
      <c r="HZ566" s="106"/>
      <c r="IA566" s="106"/>
      <c r="IB566" s="106"/>
      <c r="IC566" s="106"/>
      <c r="ID566" s="106"/>
      <c r="IE566" s="106"/>
    </row>
    <row r="567" spans="1:239" s="107" customFormat="1" hidden="1">
      <c r="A567" s="97" t="s">
        <v>1287</v>
      </c>
      <c r="B567" s="117" t="s">
        <v>1288</v>
      </c>
      <c r="C567" s="139" t="s">
        <v>29</v>
      </c>
      <c r="D567" s="60">
        <v>809123.26</v>
      </c>
      <c r="HO567" s="106"/>
      <c r="HP567" s="106"/>
      <c r="HQ567" s="106"/>
      <c r="HR567" s="106"/>
      <c r="HS567" s="106"/>
      <c r="HT567" s="106"/>
      <c r="HU567" s="106"/>
      <c r="HV567" s="106"/>
      <c r="HW567" s="106"/>
      <c r="HX567" s="106"/>
      <c r="HY567" s="106"/>
      <c r="HZ567" s="106"/>
      <c r="IA567" s="106"/>
      <c r="IB567" s="106"/>
      <c r="IC567" s="106"/>
      <c r="ID567" s="106"/>
      <c r="IE567" s="106"/>
    </row>
    <row r="568" spans="1:239" s="107" customFormat="1" hidden="1">
      <c r="A568" s="97" t="s">
        <v>1289</v>
      </c>
      <c r="B568" s="117" t="s">
        <v>1290</v>
      </c>
      <c r="C568" s="139" t="s">
        <v>32</v>
      </c>
      <c r="D568" s="60">
        <v>337153.52</v>
      </c>
      <c r="HO568" s="106"/>
      <c r="HP568" s="106"/>
      <c r="HQ568" s="106"/>
      <c r="HR568" s="106"/>
      <c r="HS568" s="106"/>
      <c r="HT568" s="106"/>
      <c r="HU568" s="106"/>
      <c r="HV568" s="106"/>
      <c r="HW568" s="106"/>
      <c r="HX568" s="106"/>
      <c r="HY568" s="106"/>
      <c r="HZ568" s="106"/>
      <c r="IA568" s="106"/>
      <c r="IB568" s="106"/>
      <c r="IC568" s="106"/>
      <c r="ID568" s="106"/>
      <c r="IE568" s="106"/>
    </row>
    <row r="569" spans="1:239" s="107" customFormat="1" hidden="1">
      <c r="A569" s="97" t="s">
        <v>1291</v>
      </c>
      <c r="B569" s="117" t="s">
        <v>1292</v>
      </c>
      <c r="C569" s="139" t="s">
        <v>35</v>
      </c>
      <c r="D569" s="60">
        <v>202290.22</v>
      </c>
      <c r="HO569" s="106"/>
      <c r="HP569" s="106"/>
      <c r="HQ569" s="106"/>
      <c r="HR569" s="106"/>
      <c r="HS569" s="106"/>
      <c r="HT569" s="106"/>
      <c r="HU569" s="106"/>
      <c r="HV569" s="106"/>
      <c r="HW569" s="106"/>
      <c r="HX569" s="106"/>
      <c r="HY569" s="106"/>
      <c r="HZ569" s="106"/>
      <c r="IA569" s="106"/>
      <c r="IB569" s="106"/>
      <c r="IC569" s="106"/>
      <c r="ID569" s="106"/>
      <c r="IE569" s="106"/>
    </row>
    <row r="570" spans="1:239" s="107" customFormat="1" ht="25.5" customHeight="1">
      <c r="A570" s="99" t="s">
        <v>1293</v>
      </c>
      <c r="B570" s="116" t="s">
        <v>1294</v>
      </c>
      <c r="C570" s="136" t="s">
        <v>123</v>
      </c>
      <c r="D570" s="58">
        <v>6007.72</v>
      </c>
      <c r="HO570" s="106"/>
      <c r="HP570" s="106"/>
      <c r="HQ570" s="106"/>
      <c r="HR570" s="106"/>
      <c r="HS570" s="106"/>
      <c r="HT570" s="106"/>
      <c r="HU570" s="106"/>
      <c r="HV570" s="106"/>
      <c r="HW570" s="106"/>
      <c r="HX570" s="106"/>
      <c r="HY570" s="106"/>
      <c r="HZ570" s="106"/>
      <c r="IA570" s="106"/>
      <c r="IB570" s="106"/>
      <c r="IC570" s="106"/>
      <c r="ID570" s="106"/>
      <c r="IE570" s="106"/>
    </row>
    <row r="571" spans="1:239" s="107" customFormat="1">
      <c r="A571" s="99" t="s">
        <v>1295</v>
      </c>
      <c r="B571" s="116" t="s">
        <v>1296</v>
      </c>
      <c r="C571" s="136"/>
      <c r="D571" s="58">
        <v>1777590.28</v>
      </c>
      <c r="HO571" s="106"/>
      <c r="HP571" s="106"/>
      <c r="HQ571" s="106"/>
      <c r="HR571" s="106"/>
      <c r="HS571" s="106"/>
      <c r="HT571" s="106"/>
      <c r="HU571" s="106"/>
      <c r="HV571" s="106"/>
      <c r="HW571" s="106"/>
      <c r="HX571" s="106"/>
      <c r="HY571" s="106"/>
      <c r="HZ571" s="106"/>
      <c r="IA571" s="106"/>
      <c r="IB571" s="106"/>
      <c r="IC571" s="106"/>
      <c r="ID571" s="106"/>
      <c r="IE571" s="106"/>
    </row>
    <row r="572" spans="1:239" s="107" customFormat="1">
      <c r="A572" s="97" t="s">
        <v>1299</v>
      </c>
      <c r="B572" s="117" t="s">
        <v>1300</v>
      </c>
      <c r="C572" s="139"/>
      <c r="D572" s="60">
        <v>1777590.28</v>
      </c>
      <c r="HO572" s="106"/>
      <c r="HP572" s="106"/>
      <c r="HQ572" s="106"/>
      <c r="HR572" s="106"/>
      <c r="HS572" s="106"/>
      <c r="HT572" s="106"/>
      <c r="HU572" s="106"/>
      <c r="HV572" s="106"/>
      <c r="HW572" s="106"/>
      <c r="HX572" s="106"/>
      <c r="HY572" s="106"/>
      <c r="HZ572" s="106"/>
      <c r="IA572" s="106"/>
      <c r="IB572" s="106"/>
      <c r="IC572" s="106"/>
      <c r="ID572" s="106"/>
      <c r="IE572" s="106"/>
    </row>
    <row r="573" spans="1:239" s="107" customFormat="1" ht="18">
      <c r="A573" s="97" t="s">
        <v>1865</v>
      </c>
      <c r="B573" s="117" t="s">
        <v>1866</v>
      </c>
      <c r="C573" s="139" t="s">
        <v>29</v>
      </c>
      <c r="D573" s="60">
        <v>279757.09999999998</v>
      </c>
      <c r="HO573" s="106"/>
      <c r="HP573" s="106"/>
      <c r="HQ573" s="106"/>
      <c r="HR573" s="106"/>
      <c r="HS573" s="106"/>
      <c r="HT573" s="106"/>
      <c r="HU573" s="106"/>
      <c r="HV573" s="106"/>
      <c r="HW573" s="106"/>
      <c r="HX573" s="106"/>
      <c r="HY573" s="106"/>
      <c r="HZ573" s="106"/>
      <c r="IA573" s="106"/>
      <c r="IB573" s="106"/>
      <c r="IC573" s="106"/>
      <c r="ID573" s="106"/>
      <c r="IE573" s="106"/>
    </row>
    <row r="574" spans="1:239" s="107" customFormat="1" ht="18">
      <c r="A574" s="97" t="s">
        <v>1867</v>
      </c>
      <c r="B574" s="117" t="s">
        <v>1868</v>
      </c>
      <c r="C574" s="139" t="s">
        <v>29</v>
      </c>
      <c r="D574" s="60">
        <v>1497203.69</v>
      </c>
      <c r="HO574" s="106"/>
      <c r="HP574" s="106"/>
      <c r="HQ574" s="106"/>
      <c r="HR574" s="106"/>
      <c r="HS574" s="106"/>
      <c r="HT574" s="106"/>
      <c r="HU574" s="106"/>
      <c r="HV574" s="106"/>
      <c r="HW574" s="106"/>
      <c r="HX574" s="106"/>
      <c r="HY574" s="106"/>
      <c r="HZ574" s="106"/>
      <c r="IA574" s="106"/>
      <c r="IB574" s="106"/>
      <c r="IC574" s="106"/>
      <c r="ID574" s="106"/>
      <c r="IE574" s="106"/>
    </row>
    <row r="575" spans="1:239" s="107" customFormat="1">
      <c r="A575" s="97" t="s">
        <v>1869</v>
      </c>
      <c r="B575" s="117" t="s">
        <v>1870</v>
      </c>
      <c r="C575" s="139" t="s">
        <v>126</v>
      </c>
      <c r="D575" s="60">
        <v>629.49</v>
      </c>
      <c r="HO575" s="106"/>
      <c r="HP575" s="106"/>
      <c r="HQ575" s="106"/>
      <c r="HR575" s="106"/>
      <c r="HS575" s="106"/>
      <c r="HT575" s="106"/>
      <c r="HU575" s="106"/>
      <c r="HV575" s="106"/>
      <c r="HW575" s="106"/>
      <c r="HX575" s="106"/>
      <c r="HY575" s="106"/>
      <c r="HZ575" s="106"/>
      <c r="IA575" s="106"/>
      <c r="IB575" s="106"/>
      <c r="IC575" s="106"/>
      <c r="ID575" s="106"/>
      <c r="IE575" s="106"/>
    </row>
    <row r="576" spans="1:239" s="107" customFormat="1">
      <c r="A576" s="132" t="s">
        <v>1307</v>
      </c>
      <c r="B576" s="133" t="s">
        <v>1308</v>
      </c>
      <c r="C576" s="134"/>
      <c r="D576" s="135">
        <v>300124.01</v>
      </c>
      <c r="HO576" s="106"/>
      <c r="HP576" s="106"/>
      <c r="HQ576" s="106"/>
      <c r="HR576" s="106"/>
      <c r="HS576" s="106"/>
      <c r="HT576" s="106"/>
      <c r="HU576" s="106"/>
      <c r="HV576" s="106"/>
      <c r="HW576" s="106"/>
      <c r="HX576" s="106"/>
      <c r="HY576" s="106"/>
      <c r="HZ576" s="106"/>
      <c r="IA576" s="106"/>
      <c r="IB576" s="106"/>
      <c r="IC576" s="106"/>
      <c r="ID576" s="106"/>
      <c r="IE576" s="106"/>
    </row>
    <row r="577" spans="1:239" s="107" customFormat="1">
      <c r="A577" s="99" t="s">
        <v>1309</v>
      </c>
      <c r="B577" s="116" t="s">
        <v>1310</v>
      </c>
      <c r="C577" s="134"/>
      <c r="D577" s="135">
        <v>0</v>
      </c>
      <c r="HO577" s="106"/>
      <c r="HP577" s="106"/>
      <c r="HQ577" s="106"/>
      <c r="HR577" s="106"/>
      <c r="HS577" s="106"/>
      <c r="HT577" s="106"/>
      <c r="HU577" s="106"/>
      <c r="HV577" s="106"/>
      <c r="HW577" s="106"/>
      <c r="HX577" s="106"/>
      <c r="HY577" s="106"/>
      <c r="HZ577" s="106"/>
      <c r="IA577" s="106"/>
      <c r="IB577" s="106"/>
      <c r="IC577" s="106"/>
      <c r="ID577" s="106"/>
      <c r="IE577" s="106"/>
    </row>
    <row r="578" spans="1:239" s="107" customFormat="1" ht="22.5">
      <c r="A578" s="99" t="s">
        <v>1311</v>
      </c>
      <c r="B578" s="116" t="s">
        <v>1312</v>
      </c>
      <c r="C578" s="134"/>
      <c r="D578" s="135">
        <v>0</v>
      </c>
      <c r="HO578" s="106"/>
      <c r="HP578" s="106"/>
      <c r="HQ578" s="106"/>
      <c r="HR578" s="106"/>
      <c r="HS578" s="106"/>
      <c r="HT578" s="106"/>
      <c r="HU578" s="106"/>
      <c r="HV578" s="106"/>
      <c r="HW578" s="106"/>
      <c r="HX578" s="106"/>
      <c r="HY578" s="106"/>
      <c r="HZ578" s="106"/>
      <c r="IA578" s="106"/>
      <c r="IB578" s="106"/>
      <c r="IC578" s="106"/>
      <c r="ID578" s="106"/>
      <c r="IE578" s="106"/>
    </row>
    <row r="579" spans="1:239" s="107" customFormat="1" ht="18">
      <c r="A579" s="97" t="s">
        <v>1313</v>
      </c>
      <c r="B579" s="117" t="s">
        <v>1314</v>
      </c>
      <c r="C579" s="139" t="s">
        <v>224</v>
      </c>
      <c r="D579" s="60">
        <v>0</v>
      </c>
      <c r="HO579" s="106"/>
      <c r="HP579" s="106"/>
      <c r="HQ579" s="106"/>
      <c r="HR579" s="106"/>
      <c r="HS579" s="106"/>
      <c r="HT579" s="106"/>
      <c r="HU579" s="106"/>
      <c r="HV579" s="106"/>
      <c r="HW579" s="106"/>
      <c r="HX579" s="106"/>
      <c r="HY579" s="106"/>
      <c r="HZ579" s="106"/>
      <c r="IA579" s="106"/>
      <c r="IB579" s="106"/>
      <c r="IC579" s="106"/>
      <c r="ID579" s="106"/>
      <c r="IE579" s="106"/>
    </row>
    <row r="580" spans="1:239" s="107" customFormat="1" ht="22.5">
      <c r="A580" s="99" t="s">
        <v>1315</v>
      </c>
      <c r="B580" s="116" t="s">
        <v>1316</v>
      </c>
      <c r="C580" s="136"/>
      <c r="D580" s="58">
        <v>300124.01</v>
      </c>
      <c r="HO580" s="106"/>
      <c r="HP580" s="106"/>
      <c r="HQ580" s="106"/>
      <c r="HR580" s="106"/>
      <c r="HS580" s="106"/>
      <c r="HT580" s="106"/>
      <c r="HU580" s="106"/>
      <c r="HV580" s="106"/>
      <c r="HW580" s="106"/>
      <c r="HX580" s="106"/>
      <c r="HY580" s="106"/>
      <c r="HZ580" s="106"/>
      <c r="IA580" s="106"/>
      <c r="IB580" s="106"/>
      <c r="IC580" s="106"/>
      <c r="ID580" s="106"/>
      <c r="IE580" s="106"/>
    </row>
    <row r="581" spans="1:239" s="107" customFormat="1" ht="18" hidden="1">
      <c r="A581" s="97" t="s">
        <v>1317</v>
      </c>
      <c r="B581" s="117" t="s">
        <v>1318</v>
      </c>
      <c r="C581" s="139"/>
      <c r="D581" s="60">
        <v>300124.01</v>
      </c>
      <c r="HO581" s="106"/>
      <c r="HP581" s="106"/>
      <c r="HQ581" s="106"/>
      <c r="HR581" s="106"/>
      <c r="HS581" s="106"/>
      <c r="HT581" s="106"/>
      <c r="HU581" s="106"/>
      <c r="HV581" s="106"/>
      <c r="HW581" s="106"/>
      <c r="HX581" s="106"/>
      <c r="HY581" s="106"/>
      <c r="HZ581" s="106"/>
      <c r="IA581" s="106"/>
      <c r="IB581" s="106"/>
      <c r="IC581" s="106"/>
      <c r="ID581" s="106"/>
      <c r="IE581" s="106"/>
    </row>
    <row r="582" spans="1:239" s="107" customFormat="1" ht="27" hidden="1">
      <c r="A582" s="97" t="s">
        <v>1871</v>
      </c>
      <c r="B582" s="117" t="s">
        <v>1872</v>
      </c>
      <c r="C582" s="139" t="s">
        <v>29</v>
      </c>
      <c r="D582" s="60">
        <v>15703.32</v>
      </c>
      <c r="HO582" s="106"/>
      <c r="HP582" s="106"/>
      <c r="HQ582" s="106"/>
      <c r="HR582" s="106"/>
      <c r="HS582" s="106"/>
      <c r="HT582" s="106"/>
      <c r="HU582" s="106"/>
      <c r="HV582" s="106"/>
      <c r="HW582" s="106"/>
      <c r="HX582" s="106"/>
      <c r="HY582" s="106"/>
      <c r="HZ582" s="106"/>
      <c r="IA582" s="106"/>
      <c r="IB582" s="106"/>
      <c r="IC582" s="106"/>
      <c r="ID582" s="106"/>
      <c r="IE582" s="106"/>
    </row>
    <row r="583" spans="1:239" s="107" customFormat="1" ht="18" hidden="1">
      <c r="A583" s="97" t="s">
        <v>1873</v>
      </c>
      <c r="B583" s="117" t="s">
        <v>1874</v>
      </c>
      <c r="C583" s="139" t="s">
        <v>29</v>
      </c>
      <c r="D583" s="60">
        <v>494.98</v>
      </c>
      <c r="HO583" s="106"/>
      <c r="HP583" s="106"/>
      <c r="HQ583" s="106"/>
      <c r="HR583" s="106"/>
      <c r="HS583" s="106"/>
      <c r="HT583" s="106"/>
      <c r="HU583" s="106"/>
      <c r="HV583" s="106"/>
      <c r="HW583" s="106"/>
      <c r="HX583" s="106"/>
      <c r="HY583" s="106"/>
      <c r="HZ583" s="106"/>
      <c r="IA583" s="106"/>
      <c r="IB583" s="106"/>
      <c r="IC583" s="106"/>
      <c r="ID583" s="106"/>
      <c r="IE583" s="106"/>
    </row>
    <row r="584" spans="1:239" s="107" customFormat="1" ht="27" hidden="1">
      <c r="A584" s="97" t="s">
        <v>1321</v>
      </c>
      <c r="B584" s="117" t="s">
        <v>1322</v>
      </c>
      <c r="C584" s="139" t="s">
        <v>29</v>
      </c>
      <c r="D584" s="60">
        <v>131340.25</v>
      </c>
      <c r="HO584" s="106"/>
      <c r="HP584" s="106"/>
      <c r="HQ584" s="106"/>
      <c r="HR584" s="106"/>
      <c r="HS584" s="106"/>
      <c r="HT584" s="106"/>
      <c r="HU584" s="106"/>
      <c r="HV584" s="106"/>
      <c r="HW584" s="106"/>
      <c r="HX584" s="106"/>
      <c r="HY584" s="106"/>
      <c r="HZ584" s="106"/>
      <c r="IA584" s="106"/>
      <c r="IB584" s="106"/>
      <c r="IC584" s="106"/>
      <c r="ID584" s="106"/>
      <c r="IE584" s="106"/>
    </row>
    <row r="585" spans="1:239" s="107" customFormat="1" hidden="1">
      <c r="A585" s="97" t="s">
        <v>1875</v>
      </c>
      <c r="B585" s="117" t="s">
        <v>1876</v>
      </c>
      <c r="C585" s="139" t="s">
        <v>126</v>
      </c>
      <c r="D585" s="60">
        <v>8871.59</v>
      </c>
      <c r="HO585" s="106"/>
      <c r="HP585" s="106"/>
      <c r="HQ585" s="106"/>
      <c r="HR585" s="106"/>
      <c r="HS585" s="106"/>
      <c r="HT585" s="106"/>
      <c r="HU585" s="106"/>
      <c r="HV585" s="106"/>
      <c r="HW585" s="106"/>
      <c r="HX585" s="106"/>
      <c r="HY585" s="106"/>
      <c r="HZ585" s="106"/>
      <c r="IA585" s="106"/>
      <c r="IB585" s="106"/>
      <c r="IC585" s="106"/>
      <c r="ID585" s="106"/>
      <c r="IE585" s="106"/>
    </row>
    <row r="586" spans="1:239" s="107" customFormat="1" hidden="1">
      <c r="A586" s="97" t="s">
        <v>1877</v>
      </c>
      <c r="B586" s="117" t="s">
        <v>1878</v>
      </c>
      <c r="C586" s="139" t="s">
        <v>581</v>
      </c>
      <c r="D586" s="60"/>
      <c r="HO586" s="106"/>
      <c r="HP586" s="106"/>
      <c r="HQ586" s="106"/>
      <c r="HR586" s="106"/>
      <c r="HS586" s="106"/>
      <c r="HT586" s="106"/>
      <c r="HU586" s="106"/>
      <c r="HV586" s="106"/>
      <c r="HW586" s="106"/>
      <c r="HX586" s="106"/>
      <c r="HY586" s="106"/>
      <c r="HZ586" s="106"/>
      <c r="IA586" s="106"/>
      <c r="IB586" s="106"/>
      <c r="IC586" s="106"/>
      <c r="ID586" s="106"/>
      <c r="IE586" s="106"/>
    </row>
    <row r="587" spans="1:239" s="107" customFormat="1" hidden="1">
      <c r="A587" s="168" t="s">
        <v>1879</v>
      </c>
      <c r="B587" s="169" t="s">
        <v>1880</v>
      </c>
      <c r="C587" s="170" t="s">
        <v>123</v>
      </c>
      <c r="D587" s="60">
        <v>6961.55</v>
      </c>
      <c r="HO587" s="106"/>
      <c r="HP587" s="106"/>
      <c r="HQ587" s="106"/>
      <c r="HR587" s="106"/>
      <c r="HS587" s="106"/>
      <c r="HT587" s="106"/>
      <c r="HU587" s="106"/>
      <c r="HV587" s="106"/>
      <c r="HW587" s="106"/>
      <c r="HX587" s="106"/>
      <c r="HY587" s="106"/>
      <c r="HZ587" s="106"/>
      <c r="IA587" s="106"/>
      <c r="IB587" s="106"/>
      <c r="IC587" s="106"/>
      <c r="ID587" s="106"/>
      <c r="IE587" s="106"/>
    </row>
    <row r="588" spans="1:239" s="107" customFormat="1" hidden="1">
      <c r="A588" s="168" t="s">
        <v>1881</v>
      </c>
      <c r="B588" s="169" t="s">
        <v>1882</v>
      </c>
      <c r="C588" s="170" t="s">
        <v>224</v>
      </c>
      <c r="D588" s="60">
        <v>89979.61</v>
      </c>
      <c r="HO588" s="106"/>
      <c r="HP588" s="106"/>
      <c r="HQ588" s="106"/>
      <c r="HR588" s="106"/>
      <c r="HS588" s="106"/>
      <c r="HT588" s="106"/>
      <c r="HU588" s="106"/>
      <c r="HV588" s="106"/>
      <c r="HW588" s="106"/>
      <c r="HX588" s="106"/>
      <c r="HY588" s="106"/>
      <c r="HZ588" s="106"/>
      <c r="IA588" s="106"/>
      <c r="IB588" s="106"/>
      <c r="IC588" s="106"/>
      <c r="ID588" s="106"/>
      <c r="IE588" s="106"/>
    </row>
    <row r="589" spans="1:239" s="107" customFormat="1" hidden="1">
      <c r="A589" s="168" t="s">
        <v>1883</v>
      </c>
      <c r="B589" s="169" t="s">
        <v>1884</v>
      </c>
      <c r="C589" s="170" t="s">
        <v>29</v>
      </c>
      <c r="D589" s="60">
        <v>43755.27</v>
      </c>
      <c r="HO589" s="106"/>
      <c r="HP589" s="106"/>
      <c r="HQ589" s="106"/>
      <c r="HR589" s="106"/>
      <c r="HS589" s="106"/>
      <c r="HT589" s="106"/>
      <c r="HU589" s="106"/>
      <c r="HV589" s="106"/>
      <c r="HW589" s="106"/>
      <c r="HX589" s="106"/>
      <c r="HY589" s="106"/>
      <c r="HZ589" s="106"/>
      <c r="IA589" s="106"/>
      <c r="IB589" s="106"/>
      <c r="IC589" s="106"/>
      <c r="ID589" s="106"/>
      <c r="IE589" s="106"/>
    </row>
    <row r="590" spans="1:239" s="107" customFormat="1" hidden="1">
      <c r="A590" s="168" t="s">
        <v>1885</v>
      </c>
      <c r="B590" s="169" t="s">
        <v>1886</v>
      </c>
      <c r="C590" s="170" t="s">
        <v>542</v>
      </c>
      <c r="D590" s="60">
        <v>3017.44</v>
      </c>
      <c r="HO590" s="106"/>
      <c r="HP590" s="106"/>
      <c r="HQ590" s="106"/>
      <c r="HR590" s="106"/>
      <c r="HS590" s="106"/>
      <c r="HT590" s="106"/>
      <c r="HU590" s="106"/>
      <c r="HV590" s="106"/>
      <c r="HW590" s="106"/>
      <c r="HX590" s="106"/>
      <c r="HY590" s="106"/>
      <c r="HZ590" s="106"/>
      <c r="IA590" s="106"/>
      <c r="IB590" s="106"/>
      <c r="IC590" s="106"/>
      <c r="ID590" s="106"/>
      <c r="IE590" s="106"/>
    </row>
    <row r="591" spans="1:239" s="107" customFormat="1">
      <c r="A591" s="129" t="s">
        <v>1323</v>
      </c>
      <c r="B591" s="130" t="s">
        <v>1324</v>
      </c>
      <c r="C591" s="131"/>
      <c r="D591" s="128">
        <v>1274991.6200000001</v>
      </c>
      <c r="HO591" s="106"/>
      <c r="HP591" s="106"/>
      <c r="HQ591" s="106"/>
      <c r="HR591" s="106"/>
      <c r="HS591" s="106"/>
      <c r="HT591" s="106"/>
      <c r="HU591" s="106"/>
      <c r="HV591" s="106"/>
      <c r="HW591" s="106"/>
      <c r="HX591" s="106"/>
      <c r="HY591" s="106"/>
      <c r="HZ591" s="106"/>
      <c r="IA591" s="106"/>
      <c r="IB591" s="106"/>
      <c r="IC591" s="106"/>
      <c r="ID591" s="106"/>
      <c r="IE591" s="106"/>
    </row>
    <row r="592" spans="1:239" s="107" customFormat="1">
      <c r="A592" s="132" t="s">
        <v>1325</v>
      </c>
      <c r="B592" s="133" t="s">
        <v>1326</v>
      </c>
      <c r="C592" s="134"/>
      <c r="D592" s="135">
        <v>136168.07999999999</v>
      </c>
      <c r="HO592" s="106"/>
      <c r="HP592" s="106"/>
      <c r="HQ592" s="106"/>
      <c r="HR592" s="106"/>
      <c r="HS592" s="106"/>
      <c r="HT592" s="106"/>
      <c r="HU592" s="106"/>
      <c r="HV592" s="106"/>
      <c r="HW592" s="106"/>
      <c r="HX592" s="106"/>
      <c r="HY592" s="106"/>
      <c r="HZ592" s="106"/>
      <c r="IA592" s="106"/>
      <c r="IB592" s="106"/>
      <c r="IC592" s="106"/>
      <c r="ID592" s="106"/>
      <c r="IE592" s="106"/>
    </row>
    <row r="593" spans="1:239" s="107" customFormat="1" ht="12.75" customHeight="1">
      <c r="A593" s="97" t="s">
        <v>1327</v>
      </c>
      <c r="B593" s="117" t="s">
        <v>1328</v>
      </c>
      <c r="C593" s="139" t="s">
        <v>29</v>
      </c>
      <c r="D593" s="60">
        <v>136168.07999999999</v>
      </c>
      <c r="HO593" s="106"/>
      <c r="HP593" s="106"/>
      <c r="HQ593" s="106"/>
      <c r="HR593" s="106"/>
      <c r="HS593" s="106"/>
      <c r="HT593" s="106"/>
      <c r="HU593" s="106"/>
      <c r="HV593" s="106"/>
      <c r="HW593" s="106"/>
      <c r="HX593" s="106"/>
      <c r="HY593" s="106"/>
      <c r="HZ593" s="106"/>
      <c r="IA593" s="106"/>
      <c r="IB593" s="106"/>
      <c r="IC593" s="106"/>
      <c r="ID593" s="106"/>
      <c r="IE593" s="106"/>
    </row>
    <row r="594" spans="1:239" s="107" customFormat="1">
      <c r="A594" s="132" t="s">
        <v>1329</v>
      </c>
      <c r="B594" s="133" t="s">
        <v>1330</v>
      </c>
      <c r="C594" s="134"/>
      <c r="D594" s="135">
        <v>1138823.54</v>
      </c>
      <c r="HO594" s="106"/>
      <c r="HP594" s="106"/>
      <c r="HQ594" s="106"/>
      <c r="HR594" s="106"/>
      <c r="HS594" s="106"/>
      <c r="HT594" s="106"/>
      <c r="HU594" s="106"/>
      <c r="HV594" s="106"/>
      <c r="HW594" s="106"/>
      <c r="HX594" s="106"/>
      <c r="HY594" s="106"/>
      <c r="HZ594" s="106"/>
      <c r="IA594" s="106"/>
      <c r="IB594" s="106"/>
      <c r="IC594" s="106"/>
      <c r="ID594" s="106"/>
      <c r="IE594" s="106"/>
    </row>
    <row r="595" spans="1:239" s="107" customFormat="1" hidden="1">
      <c r="A595" s="99" t="s">
        <v>1331</v>
      </c>
      <c r="B595" s="116" t="s">
        <v>1332</v>
      </c>
      <c r="C595" s="136"/>
      <c r="D595" s="58">
        <v>481078.4</v>
      </c>
      <c r="HO595" s="106"/>
      <c r="HP595" s="106"/>
      <c r="HQ595" s="106"/>
      <c r="HR595" s="106"/>
      <c r="HS595" s="106"/>
      <c r="HT595" s="106"/>
      <c r="HU595" s="106"/>
      <c r="HV595" s="106"/>
      <c r="HW595" s="106"/>
      <c r="HX595" s="106"/>
      <c r="HY595" s="106"/>
      <c r="HZ595" s="106"/>
      <c r="IA595" s="106"/>
      <c r="IB595" s="106"/>
      <c r="IC595" s="106"/>
      <c r="ID595" s="106"/>
      <c r="IE595" s="106"/>
    </row>
    <row r="596" spans="1:239" s="107" customFormat="1" ht="18" hidden="1">
      <c r="A596" s="97" t="s">
        <v>1333</v>
      </c>
      <c r="B596" s="117" t="s">
        <v>1334</v>
      </c>
      <c r="C596" s="139" t="s">
        <v>173</v>
      </c>
      <c r="D596" s="60">
        <v>80827.61</v>
      </c>
      <c r="HO596" s="106"/>
      <c r="HP596" s="106"/>
      <c r="HQ596" s="106"/>
      <c r="HR596" s="106"/>
      <c r="HS596" s="106"/>
      <c r="HT596" s="106"/>
      <c r="HU596" s="106"/>
      <c r="HV596" s="106"/>
      <c r="HW596" s="106"/>
      <c r="HX596" s="106"/>
      <c r="HY596" s="106"/>
      <c r="HZ596" s="106"/>
      <c r="IA596" s="106"/>
      <c r="IB596" s="106"/>
      <c r="IC596" s="106"/>
      <c r="ID596" s="106"/>
      <c r="IE596" s="106"/>
    </row>
    <row r="597" spans="1:239" s="107" customFormat="1" ht="18" hidden="1">
      <c r="A597" s="97" t="s">
        <v>1335</v>
      </c>
      <c r="B597" s="117" t="s">
        <v>1336</v>
      </c>
      <c r="C597" s="139" t="s">
        <v>173</v>
      </c>
      <c r="D597" s="60">
        <v>250.79</v>
      </c>
      <c r="HO597" s="106"/>
      <c r="HP597" s="106"/>
      <c r="HQ597" s="106"/>
      <c r="HR597" s="106"/>
      <c r="HS597" s="106"/>
      <c r="HT597" s="106"/>
      <c r="HU597" s="106"/>
      <c r="HV597" s="106"/>
      <c r="HW597" s="106"/>
      <c r="HX597" s="106"/>
      <c r="HY597" s="106"/>
      <c r="HZ597" s="106"/>
      <c r="IA597" s="106"/>
      <c r="IB597" s="106"/>
      <c r="IC597" s="106"/>
      <c r="ID597" s="106"/>
      <c r="IE597" s="106"/>
    </row>
    <row r="598" spans="1:239" s="107" customFormat="1" ht="18" hidden="1">
      <c r="A598" s="97" t="s">
        <v>1887</v>
      </c>
      <c r="B598" s="117" t="s">
        <v>1888</v>
      </c>
      <c r="C598" s="139" t="s">
        <v>173</v>
      </c>
      <c r="D598" s="60">
        <v>400000</v>
      </c>
      <c r="HO598" s="106"/>
      <c r="HP598" s="106"/>
      <c r="HQ598" s="106"/>
      <c r="HR598" s="106"/>
      <c r="HS598" s="106"/>
      <c r="HT598" s="106"/>
      <c r="HU598" s="106"/>
      <c r="HV598" s="106"/>
      <c r="HW598" s="106"/>
      <c r="HX598" s="106"/>
      <c r="HY598" s="106"/>
      <c r="HZ598" s="106"/>
      <c r="IA598" s="106"/>
      <c r="IB598" s="106"/>
      <c r="IC598" s="106"/>
      <c r="ID598" s="106"/>
      <c r="IE598" s="106"/>
    </row>
    <row r="599" spans="1:239" s="107" customFormat="1" hidden="1">
      <c r="A599" s="97" t="s">
        <v>1337</v>
      </c>
      <c r="B599" s="117" t="s">
        <v>1338</v>
      </c>
      <c r="C599" s="139" t="s">
        <v>29</v>
      </c>
      <c r="D599" s="60">
        <v>280713.53999999998</v>
      </c>
      <c r="HO599" s="106"/>
      <c r="HP599" s="106"/>
      <c r="HQ599" s="106"/>
      <c r="HR599" s="106"/>
      <c r="HS599" s="106"/>
      <c r="HT599" s="106"/>
      <c r="HU599" s="106"/>
      <c r="HV599" s="106"/>
      <c r="HW599" s="106"/>
      <c r="HX599" s="106"/>
      <c r="HY599" s="106"/>
      <c r="HZ599" s="106"/>
      <c r="IA599" s="106"/>
      <c r="IB599" s="106"/>
      <c r="IC599" s="106"/>
      <c r="ID599" s="106"/>
      <c r="IE599" s="106"/>
    </row>
    <row r="600" spans="1:239" hidden="1">
      <c r="A600" s="97" t="s">
        <v>1889</v>
      </c>
      <c r="B600" s="117" t="s">
        <v>1890</v>
      </c>
      <c r="C600" s="139" t="s">
        <v>29</v>
      </c>
      <c r="D600" s="60">
        <v>347031.6</v>
      </c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  <c r="Z600" s="106"/>
      <c r="AA600" s="106"/>
      <c r="AB600" s="106"/>
      <c r="AC600" s="106"/>
      <c r="AD600" s="106"/>
      <c r="AE600" s="106"/>
      <c r="AF600" s="106"/>
      <c r="AG600" s="106"/>
      <c r="AH600" s="106"/>
      <c r="AI600" s="106"/>
      <c r="AJ600" s="106"/>
      <c r="AK600" s="106"/>
      <c r="AL600" s="106"/>
      <c r="AM600" s="106"/>
      <c r="AN600" s="106"/>
      <c r="AO600" s="106"/>
      <c r="AP600" s="106"/>
      <c r="AQ600" s="106"/>
      <c r="AR600" s="106"/>
      <c r="AS600" s="106"/>
      <c r="AT600" s="106"/>
      <c r="AU600" s="106"/>
      <c r="AV600" s="106"/>
      <c r="AW600" s="106"/>
      <c r="AX600" s="106"/>
      <c r="AY600" s="106"/>
      <c r="AZ600" s="106"/>
      <c r="BA600" s="106"/>
      <c r="BB600" s="106"/>
      <c r="BC600" s="106"/>
      <c r="BD600" s="106"/>
      <c r="BE600" s="106"/>
      <c r="BF600" s="106"/>
      <c r="BG600" s="106"/>
      <c r="BH600" s="106"/>
      <c r="BI600" s="106"/>
      <c r="BJ600" s="106"/>
      <c r="BK600" s="106"/>
      <c r="BL600" s="106"/>
      <c r="BM600" s="106"/>
      <c r="BN600" s="106"/>
      <c r="BO600" s="106"/>
      <c r="BP600" s="106"/>
      <c r="BQ600" s="106"/>
      <c r="BR600" s="106"/>
      <c r="BS600" s="106"/>
      <c r="BT600" s="106"/>
      <c r="BU600" s="106"/>
      <c r="BV600" s="106"/>
      <c r="BW600" s="106"/>
      <c r="BX600" s="106"/>
      <c r="BY600" s="106"/>
      <c r="BZ600" s="106"/>
      <c r="CA600" s="106"/>
      <c r="CB600" s="106"/>
      <c r="CC600" s="106"/>
      <c r="CD600" s="106"/>
      <c r="CE600" s="106"/>
      <c r="CF600" s="106"/>
      <c r="CG600" s="106"/>
      <c r="CH600" s="106"/>
      <c r="CI600" s="106"/>
      <c r="CJ600" s="106"/>
      <c r="CK600" s="106"/>
      <c r="CL600" s="106"/>
      <c r="CM600" s="106"/>
      <c r="CN600" s="106"/>
      <c r="CO600" s="106"/>
      <c r="CP600" s="106"/>
      <c r="CQ600" s="106"/>
      <c r="CR600" s="106"/>
      <c r="CS600" s="106"/>
      <c r="CT600" s="106"/>
      <c r="CU600" s="106"/>
      <c r="CV600" s="106"/>
      <c r="CW600" s="106"/>
      <c r="CX600" s="106"/>
      <c r="CY600" s="106"/>
      <c r="CZ600" s="106"/>
      <c r="DA600" s="106"/>
      <c r="DB600" s="106"/>
      <c r="DC600" s="106"/>
      <c r="DD600" s="106"/>
      <c r="DE600" s="106"/>
      <c r="DF600" s="106"/>
      <c r="DG600" s="106"/>
      <c r="DH600" s="106"/>
      <c r="DI600" s="106"/>
      <c r="DJ600" s="106"/>
      <c r="DK600" s="106"/>
      <c r="DL600" s="106"/>
      <c r="DM600" s="106"/>
      <c r="DN600" s="106"/>
      <c r="DO600" s="106"/>
      <c r="DP600" s="106"/>
      <c r="DQ600" s="106"/>
      <c r="DR600" s="106"/>
      <c r="DS600" s="106"/>
      <c r="DT600" s="106"/>
      <c r="DU600" s="106"/>
      <c r="DV600" s="106"/>
      <c r="DW600" s="106"/>
      <c r="DX600" s="106"/>
      <c r="DY600" s="106"/>
      <c r="DZ600" s="106"/>
      <c r="EA600" s="106"/>
      <c r="EB600" s="106"/>
      <c r="EC600" s="106"/>
      <c r="ED600" s="106"/>
      <c r="EE600" s="106"/>
      <c r="EF600" s="106"/>
      <c r="EG600" s="106"/>
      <c r="EH600" s="106"/>
      <c r="EI600" s="106"/>
      <c r="EJ600" s="106"/>
      <c r="EK600" s="106"/>
      <c r="EL600" s="106"/>
      <c r="EM600" s="106"/>
      <c r="EN600" s="106"/>
      <c r="EO600" s="106"/>
      <c r="EP600" s="106"/>
      <c r="EQ600" s="106"/>
      <c r="ER600" s="106"/>
      <c r="ES600" s="106"/>
      <c r="ET600" s="106"/>
      <c r="EU600" s="106"/>
      <c r="EV600" s="106"/>
      <c r="EW600" s="106"/>
      <c r="EX600" s="106"/>
      <c r="EY600" s="106"/>
      <c r="EZ600" s="106"/>
      <c r="FA600" s="106"/>
      <c r="FB600" s="106"/>
      <c r="FC600" s="106"/>
      <c r="FD600" s="106"/>
      <c r="FE600" s="106"/>
      <c r="FF600" s="106"/>
      <c r="FG600" s="106"/>
      <c r="FH600" s="106"/>
      <c r="FI600" s="106"/>
      <c r="FJ600" s="106"/>
      <c r="FK600" s="106"/>
      <c r="FL600" s="106"/>
      <c r="FM600" s="106"/>
      <c r="FN600" s="106"/>
      <c r="FO600" s="106"/>
      <c r="FP600" s="106"/>
      <c r="FQ600" s="106"/>
      <c r="FR600" s="106"/>
      <c r="FS600" s="106"/>
      <c r="FT600" s="106"/>
      <c r="FU600" s="106"/>
      <c r="FV600" s="106"/>
      <c r="FW600" s="106"/>
      <c r="FX600" s="106"/>
      <c r="FY600" s="106"/>
      <c r="FZ600" s="106"/>
      <c r="GA600" s="106"/>
      <c r="GB600" s="106"/>
      <c r="GC600" s="106"/>
      <c r="GD600" s="106"/>
      <c r="GE600" s="106"/>
      <c r="GF600" s="106"/>
      <c r="GG600" s="106"/>
      <c r="GH600" s="106"/>
      <c r="GI600" s="106"/>
      <c r="GJ600" s="106"/>
      <c r="GK600" s="106"/>
      <c r="GL600" s="106"/>
      <c r="GM600" s="106"/>
      <c r="GN600" s="106"/>
      <c r="GO600" s="106"/>
      <c r="GP600" s="106"/>
      <c r="GQ600" s="106"/>
      <c r="GR600" s="106"/>
      <c r="GS600" s="106"/>
      <c r="GT600" s="106"/>
      <c r="GU600" s="106"/>
      <c r="GV600" s="106"/>
      <c r="GW600" s="106"/>
      <c r="GX600" s="106"/>
      <c r="GY600" s="106"/>
      <c r="GZ600" s="106"/>
      <c r="HA600" s="106"/>
      <c r="HB600" s="106"/>
      <c r="HC600" s="106"/>
      <c r="HD600" s="106"/>
      <c r="HE600" s="106"/>
      <c r="HF600" s="106"/>
      <c r="HG600" s="106"/>
      <c r="HH600" s="106"/>
      <c r="HI600" s="106"/>
      <c r="HJ600" s="106"/>
      <c r="HK600" s="106"/>
      <c r="HL600" s="106"/>
      <c r="HM600" s="106"/>
      <c r="HN600" s="106"/>
    </row>
    <row r="601" spans="1:239" hidden="1">
      <c r="A601" s="97" t="s">
        <v>1891</v>
      </c>
      <c r="B601" s="117" t="s">
        <v>1892</v>
      </c>
      <c r="C601" s="139" t="s">
        <v>575</v>
      </c>
      <c r="D601" s="60"/>
      <c r="E601" s="106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  <c r="AA601" s="106"/>
      <c r="AB601" s="106"/>
      <c r="AC601" s="106"/>
      <c r="AD601" s="106"/>
      <c r="AE601" s="106"/>
      <c r="AF601" s="106"/>
      <c r="AG601" s="106"/>
      <c r="AH601" s="106"/>
      <c r="AI601" s="106"/>
      <c r="AJ601" s="106"/>
      <c r="AK601" s="106"/>
      <c r="AL601" s="106"/>
      <c r="AM601" s="106"/>
      <c r="AN601" s="106"/>
      <c r="AO601" s="106"/>
      <c r="AP601" s="106"/>
      <c r="AQ601" s="106"/>
      <c r="AR601" s="106"/>
      <c r="AS601" s="106"/>
      <c r="AT601" s="106"/>
      <c r="AU601" s="106"/>
      <c r="AV601" s="106"/>
      <c r="AW601" s="106"/>
      <c r="AX601" s="106"/>
      <c r="AY601" s="106"/>
      <c r="AZ601" s="106"/>
      <c r="BA601" s="106"/>
      <c r="BB601" s="106"/>
      <c r="BC601" s="106"/>
      <c r="BD601" s="106"/>
      <c r="BE601" s="106"/>
      <c r="BF601" s="106"/>
      <c r="BG601" s="106"/>
      <c r="BH601" s="106"/>
      <c r="BI601" s="106"/>
      <c r="BJ601" s="106"/>
      <c r="BK601" s="106"/>
      <c r="BL601" s="106"/>
      <c r="BM601" s="106"/>
      <c r="BN601" s="106"/>
      <c r="BO601" s="106"/>
      <c r="BP601" s="106"/>
      <c r="BQ601" s="106"/>
      <c r="BR601" s="106"/>
      <c r="BS601" s="106"/>
      <c r="BT601" s="106"/>
      <c r="BU601" s="106"/>
      <c r="BV601" s="106"/>
      <c r="BW601" s="106"/>
      <c r="BX601" s="106"/>
      <c r="BY601" s="106"/>
      <c r="BZ601" s="106"/>
      <c r="CA601" s="106"/>
      <c r="CB601" s="106"/>
      <c r="CC601" s="106"/>
      <c r="CD601" s="106"/>
      <c r="CE601" s="106"/>
      <c r="CF601" s="106"/>
      <c r="CG601" s="106"/>
      <c r="CH601" s="106"/>
      <c r="CI601" s="106"/>
      <c r="CJ601" s="106"/>
      <c r="CK601" s="106"/>
      <c r="CL601" s="106"/>
      <c r="CM601" s="106"/>
      <c r="CN601" s="106"/>
      <c r="CO601" s="106"/>
      <c r="CP601" s="106"/>
      <c r="CQ601" s="106"/>
      <c r="CR601" s="106"/>
      <c r="CS601" s="106"/>
      <c r="CT601" s="106"/>
      <c r="CU601" s="106"/>
      <c r="CV601" s="106"/>
      <c r="CW601" s="106"/>
      <c r="CX601" s="106"/>
      <c r="CY601" s="106"/>
      <c r="CZ601" s="106"/>
      <c r="DA601" s="106"/>
      <c r="DB601" s="106"/>
      <c r="DC601" s="106"/>
      <c r="DD601" s="106"/>
      <c r="DE601" s="106"/>
      <c r="DF601" s="106"/>
      <c r="DG601" s="106"/>
      <c r="DH601" s="106"/>
      <c r="DI601" s="106"/>
      <c r="DJ601" s="106"/>
      <c r="DK601" s="106"/>
      <c r="DL601" s="106"/>
      <c r="DM601" s="106"/>
      <c r="DN601" s="106"/>
      <c r="DO601" s="106"/>
      <c r="DP601" s="106"/>
      <c r="DQ601" s="106"/>
      <c r="DR601" s="106"/>
      <c r="DS601" s="106"/>
      <c r="DT601" s="106"/>
      <c r="DU601" s="106"/>
      <c r="DV601" s="106"/>
      <c r="DW601" s="106"/>
      <c r="DX601" s="106"/>
      <c r="DY601" s="106"/>
      <c r="DZ601" s="106"/>
      <c r="EA601" s="106"/>
      <c r="EB601" s="106"/>
      <c r="EC601" s="106"/>
      <c r="ED601" s="106"/>
      <c r="EE601" s="106"/>
      <c r="EF601" s="106"/>
      <c r="EG601" s="106"/>
      <c r="EH601" s="106"/>
      <c r="EI601" s="106"/>
      <c r="EJ601" s="106"/>
      <c r="EK601" s="106"/>
      <c r="EL601" s="106"/>
      <c r="EM601" s="106"/>
      <c r="EN601" s="106"/>
      <c r="EO601" s="106"/>
      <c r="EP601" s="106"/>
      <c r="EQ601" s="106"/>
      <c r="ER601" s="106"/>
      <c r="ES601" s="106"/>
      <c r="ET601" s="106"/>
      <c r="EU601" s="106"/>
      <c r="EV601" s="106"/>
      <c r="EW601" s="106"/>
      <c r="EX601" s="106"/>
      <c r="EY601" s="106"/>
      <c r="EZ601" s="106"/>
      <c r="FA601" s="106"/>
      <c r="FB601" s="106"/>
      <c r="FC601" s="106"/>
      <c r="FD601" s="106"/>
      <c r="FE601" s="106"/>
      <c r="FF601" s="106"/>
      <c r="FG601" s="106"/>
      <c r="FH601" s="106"/>
      <c r="FI601" s="106"/>
      <c r="FJ601" s="106"/>
      <c r="FK601" s="106"/>
      <c r="FL601" s="106"/>
      <c r="FM601" s="106"/>
      <c r="FN601" s="106"/>
      <c r="FO601" s="106"/>
      <c r="FP601" s="106"/>
      <c r="FQ601" s="106"/>
      <c r="FR601" s="106"/>
      <c r="FS601" s="106"/>
      <c r="FT601" s="106"/>
      <c r="FU601" s="106"/>
      <c r="FV601" s="106"/>
      <c r="FW601" s="106"/>
      <c r="FX601" s="106"/>
      <c r="FY601" s="106"/>
      <c r="FZ601" s="106"/>
      <c r="GA601" s="106"/>
      <c r="GB601" s="106"/>
      <c r="GC601" s="106"/>
      <c r="GD601" s="106"/>
      <c r="GE601" s="106"/>
      <c r="GF601" s="106"/>
      <c r="GG601" s="106"/>
      <c r="GH601" s="106"/>
      <c r="GI601" s="106"/>
      <c r="GJ601" s="106"/>
      <c r="GK601" s="106"/>
      <c r="GL601" s="106"/>
      <c r="GM601" s="106"/>
      <c r="GN601" s="106"/>
      <c r="GO601" s="106"/>
      <c r="GP601" s="106"/>
      <c r="GQ601" s="106"/>
      <c r="GR601" s="106"/>
      <c r="GS601" s="106"/>
      <c r="GT601" s="106"/>
      <c r="GU601" s="106"/>
      <c r="GV601" s="106"/>
      <c r="GW601" s="106"/>
      <c r="GX601" s="106"/>
      <c r="GY601" s="106"/>
      <c r="GZ601" s="106"/>
      <c r="HA601" s="106"/>
      <c r="HB601" s="106"/>
      <c r="HC601" s="106"/>
      <c r="HD601" s="106"/>
      <c r="HE601" s="106"/>
      <c r="HF601" s="106"/>
      <c r="HG601" s="106"/>
      <c r="HH601" s="106"/>
      <c r="HI601" s="106"/>
      <c r="HJ601" s="106"/>
      <c r="HK601" s="106"/>
      <c r="HL601" s="106"/>
      <c r="HM601" s="106"/>
      <c r="HN601" s="106"/>
    </row>
    <row r="602" spans="1:239" hidden="1">
      <c r="A602" s="97" t="s">
        <v>1893</v>
      </c>
      <c r="B602" s="117" t="s">
        <v>1894</v>
      </c>
      <c r="C602" s="139" t="s">
        <v>441</v>
      </c>
      <c r="D602" s="60"/>
      <c r="E602" s="106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  <c r="Z602" s="106"/>
      <c r="AA602" s="106"/>
      <c r="AB602" s="106"/>
      <c r="AC602" s="106"/>
      <c r="AD602" s="106"/>
      <c r="AE602" s="106"/>
      <c r="AF602" s="106"/>
      <c r="AG602" s="106"/>
      <c r="AH602" s="106"/>
      <c r="AI602" s="106"/>
      <c r="AJ602" s="106"/>
      <c r="AK602" s="106"/>
      <c r="AL602" s="106"/>
      <c r="AM602" s="106"/>
      <c r="AN602" s="106"/>
      <c r="AO602" s="106"/>
      <c r="AP602" s="106"/>
      <c r="AQ602" s="106"/>
      <c r="AR602" s="106"/>
      <c r="AS602" s="106"/>
      <c r="AT602" s="106"/>
      <c r="AU602" s="106"/>
      <c r="AV602" s="106"/>
      <c r="AW602" s="106"/>
      <c r="AX602" s="106"/>
      <c r="AY602" s="106"/>
      <c r="AZ602" s="106"/>
      <c r="BA602" s="106"/>
      <c r="BB602" s="106"/>
      <c r="BC602" s="106"/>
      <c r="BD602" s="106"/>
      <c r="BE602" s="106"/>
      <c r="BF602" s="106"/>
      <c r="BG602" s="106"/>
      <c r="BH602" s="106"/>
      <c r="BI602" s="106"/>
      <c r="BJ602" s="106"/>
      <c r="BK602" s="106"/>
      <c r="BL602" s="106"/>
      <c r="BM602" s="106"/>
      <c r="BN602" s="106"/>
      <c r="BO602" s="106"/>
      <c r="BP602" s="106"/>
      <c r="BQ602" s="106"/>
      <c r="BR602" s="106"/>
      <c r="BS602" s="106"/>
      <c r="BT602" s="106"/>
      <c r="BU602" s="106"/>
      <c r="BV602" s="106"/>
      <c r="BW602" s="106"/>
      <c r="BX602" s="106"/>
      <c r="BY602" s="106"/>
      <c r="BZ602" s="106"/>
      <c r="CA602" s="106"/>
      <c r="CB602" s="106"/>
      <c r="CC602" s="106"/>
      <c r="CD602" s="106"/>
      <c r="CE602" s="106"/>
      <c r="CF602" s="106"/>
      <c r="CG602" s="106"/>
      <c r="CH602" s="106"/>
      <c r="CI602" s="106"/>
      <c r="CJ602" s="106"/>
      <c r="CK602" s="106"/>
      <c r="CL602" s="106"/>
      <c r="CM602" s="106"/>
      <c r="CN602" s="106"/>
      <c r="CO602" s="106"/>
      <c r="CP602" s="106"/>
      <c r="CQ602" s="106"/>
      <c r="CR602" s="106"/>
      <c r="CS602" s="106"/>
      <c r="CT602" s="106"/>
      <c r="CU602" s="106"/>
      <c r="CV602" s="106"/>
      <c r="CW602" s="106"/>
      <c r="CX602" s="106"/>
      <c r="CY602" s="106"/>
      <c r="CZ602" s="106"/>
      <c r="DA602" s="106"/>
      <c r="DB602" s="106"/>
      <c r="DC602" s="106"/>
      <c r="DD602" s="106"/>
      <c r="DE602" s="106"/>
      <c r="DF602" s="106"/>
      <c r="DG602" s="106"/>
      <c r="DH602" s="106"/>
      <c r="DI602" s="106"/>
      <c r="DJ602" s="106"/>
      <c r="DK602" s="106"/>
      <c r="DL602" s="106"/>
      <c r="DM602" s="106"/>
      <c r="DN602" s="106"/>
      <c r="DO602" s="106"/>
      <c r="DP602" s="106"/>
      <c r="DQ602" s="106"/>
      <c r="DR602" s="106"/>
      <c r="DS602" s="106"/>
      <c r="DT602" s="106"/>
      <c r="DU602" s="106"/>
      <c r="DV602" s="106"/>
      <c r="DW602" s="106"/>
      <c r="DX602" s="106"/>
      <c r="DY602" s="106"/>
      <c r="DZ602" s="106"/>
      <c r="EA602" s="106"/>
      <c r="EB602" s="106"/>
      <c r="EC602" s="106"/>
      <c r="ED602" s="106"/>
      <c r="EE602" s="106"/>
      <c r="EF602" s="106"/>
      <c r="EG602" s="106"/>
      <c r="EH602" s="106"/>
      <c r="EI602" s="106"/>
      <c r="EJ602" s="106"/>
      <c r="EK602" s="106"/>
      <c r="EL602" s="106"/>
      <c r="EM602" s="106"/>
      <c r="EN602" s="106"/>
      <c r="EO602" s="106"/>
      <c r="EP602" s="106"/>
      <c r="EQ602" s="106"/>
      <c r="ER602" s="106"/>
      <c r="ES602" s="106"/>
      <c r="ET602" s="106"/>
      <c r="EU602" s="106"/>
      <c r="EV602" s="106"/>
      <c r="EW602" s="106"/>
      <c r="EX602" s="106"/>
      <c r="EY602" s="106"/>
      <c r="EZ602" s="106"/>
      <c r="FA602" s="106"/>
      <c r="FB602" s="106"/>
      <c r="FC602" s="106"/>
      <c r="FD602" s="106"/>
      <c r="FE602" s="106"/>
      <c r="FF602" s="106"/>
      <c r="FG602" s="106"/>
      <c r="FH602" s="106"/>
      <c r="FI602" s="106"/>
      <c r="FJ602" s="106"/>
      <c r="FK602" s="106"/>
      <c r="FL602" s="106"/>
      <c r="FM602" s="106"/>
      <c r="FN602" s="106"/>
      <c r="FO602" s="106"/>
      <c r="FP602" s="106"/>
      <c r="FQ602" s="106"/>
      <c r="FR602" s="106"/>
      <c r="FS602" s="106"/>
      <c r="FT602" s="106"/>
      <c r="FU602" s="106"/>
      <c r="FV602" s="106"/>
      <c r="FW602" s="106"/>
      <c r="FX602" s="106"/>
      <c r="FY602" s="106"/>
      <c r="FZ602" s="106"/>
      <c r="GA602" s="106"/>
      <c r="GB602" s="106"/>
      <c r="GC602" s="106"/>
      <c r="GD602" s="106"/>
      <c r="GE602" s="106"/>
      <c r="GF602" s="106"/>
      <c r="GG602" s="106"/>
      <c r="GH602" s="106"/>
      <c r="GI602" s="106"/>
      <c r="GJ602" s="106"/>
      <c r="GK602" s="106"/>
      <c r="GL602" s="106"/>
      <c r="GM602" s="106"/>
      <c r="GN602" s="106"/>
      <c r="GO602" s="106"/>
      <c r="GP602" s="106"/>
      <c r="GQ602" s="106"/>
      <c r="GR602" s="106"/>
      <c r="GS602" s="106"/>
      <c r="GT602" s="106"/>
      <c r="GU602" s="106"/>
      <c r="GV602" s="106"/>
      <c r="GW602" s="106"/>
      <c r="GX602" s="106"/>
      <c r="GY602" s="106"/>
      <c r="GZ602" s="106"/>
      <c r="HA602" s="106"/>
      <c r="HB602" s="106"/>
      <c r="HC602" s="106"/>
      <c r="HD602" s="106"/>
      <c r="HE602" s="106"/>
      <c r="HF602" s="106"/>
      <c r="HG602" s="106"/>
      <c r="HH602" s="106"/>
      <c r="HI602" s="106"/>
      <c r="HJ602" s="106"/>
      <c r="HK602" s="106"/>
      <c r="HL602" s="106"/>
      <c r="HM602" s="106"/>
      <c r="HN602" s="106"/>
    </row>
    <row r="603" spans="1:239" hidden="1">
      <c r="A603" s="97" t="s">
        <v>1895</v>
      </c>
      <c r="B603" s="117" t="s">
        <v>1896</v>
      </c>
      <c r="C603" s="139" t="s">
        <v>581</v>
      </c>
      <c r="D603" s="60">
        <v>30000</v>
      </c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  <c r="AA603" s="106"/>
      <c r="AB603" s="106"/>
      <c r="AC603" s="106"/>
      <c r="AD603" s="106"/>
      <c r="AE603" s="106"/>
      <c r="AF603" s="106"/>
      <c r="AG603" s="106"/>
      <c r="AH603" s="106"/>
      <c r="AI603" s="106"/>
      <c r="AJ603" s="106"/>
      <c r="AK603" s="106"/>
      <c r="AL603" s="106"/>
      <c r="AM603" s="106"/>
      <c r="AN603" s="106"/>
      <c r="AO603" s="106"/>
      <c r="AP603" s="106"/>
      <c r="AQ603" s="106"/>
      <c r="AR603" s="106"/>
      <c r="AS603" s="106"/>
      <c r="AT603" s="106"/>
      <c r="AU603" s="106"/>
      <c r="AV603" s="106"/>
      <c r="AW603" s="106"/>
      <c r="AX603" s="106"/>
      <c r="AY603" s="106"/>
      <c r="AZ603" s="106"/>
      <c r="BA603" s="106"/>
      <c r="BB603" s="106"/>
      <c r="BC603" s="106"/>
      <c r="BD603" s="106"/>
      <c r="BE603" s="106"/>
      <c r="BF603" s="106"/>
      <c r="BG603" s="106"/>
      <c r="BH603" s="106"/>
      <c r="BI603" s="106"/>
      <c r="BJ603" s="106"/>
      <c r="BK603" s="106"/>
      <c r="BL603" s="106"/>
      <c r="BM603" s="106"/>
      <c r="BN603" s="106"/>
      <c r="BO603" s="106"/>
      <c r="BP603" s="106"/>
      <c r="BQ603" s="106"/>
      <c r="BR603" s="106"/>
      <c r="BS603" s="106"/>
      <c r="BT603" s="106"/>
      <c r="BU603" s="106"/>
      <c r="BV603" s="106"/>
      <c r="BW603" s="106"/>
      <c r="BX603" s="106"/>
      <c r="BY603" s="106"/>
      <c r="BZ603" s="106"/>
      <c r="CA603" s="106"/>
      <c r="CB603" s="106"/>
      <c r="CC603" s="106"/>
      <c r="CD603" s="106"/>
      <c r="CE603" s="106"/>
      <c r="CF603" s="106"/>
      <c r="CG603" s="106"/>
      <c r="CH603" s="106"/>
      <c r="CI603" s="106"/>
      <c r="CJ603" s="106"/>
      <c r="CK603" s="106"/>
      <c r="CL603" s="106"/>
      <c r="CM603" s="106"/>
      <c r="CN603" s="106"/>
      <c r="CO603" s="106"/>
      <c r="CP603" s="106"/>
      <c r="CQ603" s="106"/>
      <c r="CR603" s="106"/>
      <c r="CS603" s="106"/>
      <c r="CT603" s="106"/>
      <c r="CU603" s="106"/>
      <c r="CV603" s="106"/>
      <c r="CW603" s="106"/>
      <c r="CX603" s="106"/>
      <c r="CY603" s="106"/>
      <c r="CZ603" s="106"/>
      <c r="DA603" s="106"/>
      <c r="DB603" s="106"/>
      <c r="DC603" s="106"/>
      <c r="DD603" s="106"/>
      <c r="DE603" s="106"/>
      <c r="DF603" s="106"/>
      <c r="DG603" s="106"/>
      <c r="DH603" s="106"/>
      <c r="DI603" s="106"/>
      <c r="DJ603" s="106"/>
      <c r="DK603" s="106"/>
      <c r="DL603" s="106"/>
      <c r="DM603" s="106"/>
      <c r="DN603" s="106"/>
      <c r="DO603" s="106"/>
      <c r="DP603" s="106"/>
      <c r="DQ603" s="106"/>
      <c r="DR603" s="106"/>
      <c r="DS603" s="106"/>
      <c r="DT603" s="106"/>
      <c r="DU603" s="106"/>
      <c r="DV603" s="106"/>
      <c r="DW603" s="106"/>
      <c r="DX603" s="106"/>
      <c r="DY603" s="106"/>
      <c r="DZ603" s="106"/>
      <c r="EA603" s="106"/>
      <c r="EB603" s="106"/>
      <c r="EC603" s="106"/>
      <c r="ED603" s="106"/>
      <c r="EE603" s="106"/>
      <c r="EF603" s="106"/>
      <c r="EG603" s="106"/>
      <c r="EH603" s="106"/>
      <c r="EI603" s="106"/>
      <c r="EJ603" s="106"/>
      <c r="EK603" s="106"/>
      <c r="EL603" s="106"/>
      <c r="EM603" s="106"/>
      <c r="EN603" s="106"/>
      <c r="EO603" s="106"/>
      <c r="EP603" s="106"/>
      <c r="EQ603" s="106"/>
      <c r="ER603" s="106"/>
      <c r="ES603" s="106"/>
      <c r="ET603" s="106"/>
      <c r="EU603" s="106"/>
      <c r="EV603" s="106"/>
      <c r="EW603" s="106"/>
      <c r="EX603" s="106"/>
      <c r="EY603" s="106"/>
      <c r="EZ603" s="106"/>
      <c r="FA603" s="106"/>
      <c r="FB603" s="106"/>
      <c r="FC603" s="106"/>
      <c r="FD603" s="106"/>
      <c r="FE603" s="106"/>
      <c r="FF603" s="106"/>
      <c r="FG603" s="106"/>
      <c r="FH603" s="106"/>
      <c r="FI603" s="106"/>
      <c r="FJ603" s="106"/>
      <c r="FK603" s="106"/>
      <c r="FL603" s="106"/>
      <c r="FM603" s="106"/>
      <c r="FN603" s="106"/>
      <c r="FO603" s="106"/>
      <c r="FP603" s="106"/>
      <c r="FQ603" s="106"/>
      <c r="FR603" s="106"/>
      <c r="FS603" s="106"/>
      <c r="FT603" s="106"/>
      <c r="FU603" s="106"/>
      <c r="FV603" s="106"/>
      <c r="FW603" s="106"/>
      <c r="FX603" s="106"/>
      <c r="FY603" s="106"/>
      <c r="FZ603" s="106"/>
      <c r="GA603" s="106"/>
      <c r="GB603" s="106"/>
      <c r="GC603" s="106"/>
      <c r="GD603" s="106"/>
      <c r="GE603" s="106"/>
      <c r="GF603" s="106"/>
      <c r="GG603" s="106"/>
      <c r="GH603" s="106"/>
      <c r="GI603" s="106"/>
      <c r="GJ603" s="106"/>
      <c r="GK603" s="106"/>
      <c r="GL603" s="106"/>
      <c r="GM603" s="106"/>
      <c r="GN603" s="106"/>
      <c r="GO603" s="106"/>
      <c r="GP603" s="106"/>
      <c r="GQ603" s="106"/>
      <c r="GR603" s="106"/>
      <c r="GS603" s="106"/>
      <c r="GT603" s="106"/>
      <c r="GU603" s="106"/>
      <c r="GV603" s="106"/>
      <c r="GW603" s="106"/>
      <c r="GX603" s="106"/>
      <c r="GY603" s="106"/>
      <c r="GZ603" s="106"/>
      <c r="HA603" s="106"/>
      <c r="HB603" s="106"/>
      <c r="HC603" s="106"/>
      <c r="HD603" s="106"/>
      <c r="HE603" s="106"/>
      <c r="HF603" s="106"/>
      <c r="HG603" s="106"/>
      <c r="HH603" s="106"/>
      <c r="HI603" s="106"/>
      <c r="HJ603" s="106"/>
      <c r="HK603" s="106"/>
      <c r="HL603" s="106"/>
      <c r="HM603" s="106"/>
      <c r="HN603" s="106"/>
    </row>
    <row r="604" spans="1:239">
      <c r="A604" s="122" t="s">
        <v>1341</v>
      </c>
      <c r="B604" s="123" t="s">
        <v>1342</v>
      </c>
      <c r="C604" s="124"/>
      <c r="D604" s="72">
        <v>7791563.0800000001</v>
      </c>
      <c r="E604" s="192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  <c r="Z604" s="106"/>
      <c r="AA604" s="106"/>
      <c r="AB604" s="106"/>
      <c r="AC604" s="106"/>
      <c r="AD604" s="106"/>
      <c r="AE604" s="106"/>
      <c r="AF604" s="106"/>
      <c r="AG604" s="106"/>
      <c r="AH604" s="106"/>
      <c r="AI604" s="106"/>
      <c r="AJ604" s="106"/>
      <c r="AK604" s="106"/>
      <c r="AL604" s="106"/>
      <c r="AM604" s="106"/>
      <c r="AN604" s="106"/>
      <c r="AO604" s="106"/>
      <c r="AP604" s="106"/>
      <c r="AQ604" s="106"/>
      <c r="AR604" s="106"/>
      <c r="AS604" s="106"/>
      <c r="AT604" s="106"/>
      <c r="AU604" s="106"/>
      <c r="AV604" s="106"/>
      <c r="AW604" s="106"/>
      <c r="AX604" s="106"/>
      <c r="AY604" s="106"/>
      <c r="AZ604" s="106"/>
      <c r="BA604" s="106"/>
      <c r="BB604" s="106"/>
      <c r="BC604" s="106"/>
      <c r="BD604" s="106"/>
      <c r="BE604" s="106"/>
      <c r="BF604" s="106"/>
      <c r="BG604" s="106"/>
      <c r="BH604" s="106"/>
      <c r="BI604" s="106"/>
      <c r="BJ604" s="106"/>
      <c r="BK604" s="106"/>
      <c r="BL604" s="106"/>
      <c r="BM604" s="106"/>
      <c r="BN604" s="106"/>
      <c r="BO604" s="106"/>
      <c r="BP604" s="106"/>
      <c r="BQ604" s="106"/>
      <c r="BR604" s="106"/>
      <c r="BS604" s="106"/>
      <c r="BT604" s="106"/>
      <c r="BU604" s="106"/>
      <c r="BV604" s="106"/>
      <c r="BW604" s="106"/>
      <c r="BX604" s="106"/>
      <c r="BY604" s="106"/>
      <c r="BZ604" s="106"/>
      <c r="CA604" s="106"/>
      <c r="CB604" s="106"/>
      <c r="CC604" s="106"/>
      <c r="CD604" s="106"/>
      <c r="CE604" s="106"/>
      <c r="CF604" s="106"/>
      <c r="CG604" s="106"/>
      <c r="CH604" s="106"/>
      <c r="CI604" s="106"/>
      <c r="CJ604" s="106"/>
      <c r="CK604" s="106"/>
      <c r="CL604" s="106"/>
      <c r="CM604" s="106"/>
      <c r="CN604" s="106"/>
      <c r="CO604" s="106"/>
      <c r="CP604" s="106"/>
      <c r="CQ604" s="106"/>
      <c r="CR604" s="106"/>
      <c r="CS604" s="106"/>
      <c r="CT604" s="106"/>
      <c r="CU604" s="106"/>
      <c r="CV604" s="106"/>
      <c r="CW604" s="106"/>
      <c r="CX604" s="106"/>
      <c r="CY604" s="106"/>
      <c r="CZ604" s="106"/>
      <c r="DA604" s="106"/>
      <c r="DB604" s="106"/>
      <c r="DC604" s="106"/>
      <c r="DD604" s="106"/>
      <c r="DE604" s="106"/>
      <c r="DF604" s="106"/>
      <c r="DG604" s="106"/>
      <c r="DH604" s="106"/>
      <c r="DI604" s="106"/>
      <c r="DJ604" s="106"/>
      <c r="DK604" s="106"/>
      <c r="DL604" s="106"/>
      <c r="DM604" s="106"/>
      <c r="DN604" s="106"/>
      <c r="DO604" s="106"/>
      <c r="DP604" s="106"/>
      <c r="DQ604" s="106"/>
      <c r="DR604" s="106"/>
      <c r="DS604" s="106"/>
      <c r="DT604" s="106"/>
      <c r="DU604" s="106"/>
      <c r="DV604" s="106"/>
      <c r="DW604" s="106"/>
      <c r="DX604" s="106"/>
      <c r="DY604" s="106"/>
      <c r="DZ604" s="106"/>
      <c r="EA604" s="106"/>
      <c r="EB604" s="106"/>
      <c r="EC604" s="106"/>
      <c r="ED604" s="106"/>
      <c r="EE604" s="106"/>
      <c r="EF604" s="106"/>
      <c r="EG604" s="106"/>
      <c r="EH604" s="106"/>
      <c r="EI604" s="106"/>
      <c r="EJ604" s="106"/>
      <c r="EK604" s="106"/>
      <c r="EL604" s="106"/>
      <c r="EM604" s="106"/>
      <c r="EN604" s="106"/>
      <c r="EO604" s="106"/>
      <c r="EP604" s="106"/>
      <c r="EQ604" s="106"/>
      <c r="ER604" s="106"/>
      <c r="ES604" s="106"/>
      <c r="ET604" s="106"/>
      <c r="EU604" s="106"/>
      <c r="EV604" s="106"/>
      <c r="EW604" s="106"/>
      <c r="EX604" s="106"/>
      <c r="EY604" s="106"/>
      <c r="EZ604" s="106"/>
      <c r="FA604" s="106"/>
      <c r="FB604" s="106"/>
      <c r="FC604" s="106"/>
      <c r="FD604" s="106"/>
      <c r="FE604" s="106"/>
      <c r="FF604" s="106"/>
      <c r="FG604" s="106"/>
      <c r="FH604" s="106"/>
      <c r="FI604" s="106"/>
      <c r="FJ604" s="106"/>
      <c r="FK604" s="106"/>
      <c r="FL604" s="106"/>
      <c r="FM604" s="106"/>
      <c r="FN604" s="106"/>
      <c r="FO604" s="106"/>
      <c r="FP604" s="106"/>
      <c r="FQ604" s="106"/>
      <c r="FR604" s="106"/>
      <c r="FS604" s="106"/>
      <c r="FT604" s="106"/>
      <c r="FU604" s="106"/>
      <c r="FV604" s="106"/>
      <c r="FW604" s="106"/>
      <c r="FX604" s="106"/>
      <c r="FY604" s="106"/>
      <c r="FZ604" s="106"/>
      <c r="GA604" s="106"/>
      <c r="GB604" s="106"/>
      <c r="GC604" s="106"/>
      <c r="GD604" s="106"/>
      <c r="GE604" s="106"/>
      <c r="GF604" s="106"/>
      <c r="GG604" s="106"/>
      <c r="GH604" s="106"/>
      <c r="GI604" s="106"/>
      <c r="GJ604" s="106"/>
      <c r="GK604" s="106"/>
      <c r="GL604" s="106"/>
      <c r="GM604" s="106"/>
      <c r="GN604" s="106"/>
      <c r="GO604" s="106"/>
      <c r="GP604" s="106"/>
      <c r="GQ604" s="106"/>
      <c r="GR604" s="106"/>
      <c r="GS604" s="106"/>
      <c r="GT604" s="106"/>
      <c r="GU604" s="106"/>
      <c r="GV604" s="106"/>
      <c r="GW604" s="106"/>
      <c r="GX604" s="106"/>
      <c r="GY604" s="106"/>
      <c r="GZ604" s="106"/>
      <c r="HA604" s="106"/>
      <c r="HB604" s="106"/>
      <c r="HC604" s="106"/>
      <c r="HD604" s="106"/>
      <c r="HE604" s="106"/>
      <c r="HF604" s="106"/>
      <c r="HG604" s="106"/>
      <c r="HH604" s="106"/>
      <c r="HI604" s="106"/>
      <c r="HJ604" s="106"/>
      <c r="HK604" s="106"/>
      <c r="HL604" s="106"/>
      <c r="HM604" s="106"/>
      <c r="HN604" s="106"/>
    </row>
    <row r="605" spans="1:239">
      <c r="A605" s="125" t="s">
        <v>1343</v>
      </c>
      <c r="B605" s="126" t="s">
        <v>1344</v>
      </c>
      <c r="C605" s="127"/>
      <c r="D605" s="128">
        <v>4391904.6100000003</v>
      </c>
      <c r="E605" s="106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  <c r="Z605" s="106"/>
      <c r="AA605" s="106"/>
      <c r="AB605" s="106"/>
      <c r="AC605" s="106"/>
      <c r="AD605" s="106"/>
      <c r="AE605" s="106"/>
      <c r="AF605" s="106"/>
      <c r="AG605" s="106"/>
      <c r="AH605" s="106"/>
      <c r="AI605" s="106"/>
      <c r="AJ605" s="106"/>
      <c r="AK605" s="106"/>
      <c r="AL605" s="106"/>
      <c r="AM605" s="106"/>
      <c r="AN605" s="106"/>
      <c r="AO605" s="106"/>
      <c r="AP605" s="106"/>
      <c r="AQ605" s="106"/>
      <c r="AR605" s="106"/>
      <c r="AS605" s="106"/>
      <c r="AT605" s="106"/>
      <c r="AU605" s="106"/>
      <c r="AV605" s="106"/>
      <c r="AW605" s="106"/>
      <c r="AX605" s="106"/>
      <c r="AY605" s="106"/>
      <c r="AZ605" s="106"/>
      <c r="BA605" s="106"/>
      <c r="BB605" s="106"/>
      <c r="BC605" s="106"/>
      <c r="BD605" s="106"/>
      <c r="BE605" s="106"/>
      <c r="BF605" s="106"/>
      <c r="BG605" s="106"/>
      <c r="BH605" s="106"/>
      <c r="BI605" s="106"/>
      <c r="BJ605" s="106"/>
      <c r="BK605" s="106"/>
      <c r="BL605" s="106"/>
      <c r="BM605" s="106"/>
      <c r="BN605" s="106"/>
      <c r="BO605" s="106"/>
      <c r="BP605" s="106"/>
      <c r="BQ605" s="106"/>
      <c r="BR605" s="106"/>
      <c r="BS605" s="106"/>
      <c r="BT605" s="106"/>
      <c r="BU605" s="106"/>
      <c r="BV605" s="106"/>
      <c r="BW605" s="106"/>
      <c r="BX605" s="106"/>
      <c r="BY605" s="106"/>
      <c r="BZ605" s="106"/>
      <c r="CA605" s="106"/>
      <c r="CB605" s="106"/>
      <c r="CC605" s="106"/>
      <c r="CD605" s="106"/>
      <c r="CE605" s="106"/>
      <c r="CF605" s="106"/>
      <c r="CG605" s="106"/>
      <c r="CH605" s="106"/>
      <c r="CI605" s="106"/>
      <c r="CJ605" s="106"/>
      <c r="CK605" s="106"/>
      <c r="CL605" s="106"/>
      <c r="CM605" s="106"/>
      <c r="CN605" s="106"/>
      <c r="CO605" s="106"/>
      <c r="CP605" s="106"/>
      <c r="CQ605" s="106"/>
      <c r="CR605" s="106"/>
      <c r="CS605" s="106"/>
      <c r="CT605" s="106"/>
      <c r="CU605" s="106"/>
      <c r="CV605" s="106"/>
      <c r="CW605" s="106"/>
      <c r="CX605" s="106"/>
      <c r="CY605" s="106"/>
      <c r="CZ605" s="106"/>
      <c r="DA605" s="106"/>
      <c r="DB605" s="106"/>
      <c r="DC605" s="106"/>
      <c r="DD605" s="106"/>
      <c r="DE605" s="106"/>
      <c r="DF605" s="106"/>
      <c r="DG605" s="106"/>
      <c r="DH605" s="106"/>
      <c r="DI605" s="106"/>
      <c r="DJ605" s="106"/>
      <c r="DK605" s="106"/>
      <c r="DL605" s="106"/>
      <c r="DM605" s="106"/>
      <c r="DN605" s="106"/>
      <c r="DO605" s="106"/>
      <c r="DP605" s="106"/>
      <c r="DQ605" s="106"/>
      <c r="DR605" s="106"/>
      <c r="DS605" s="106"/>
      <c r="DT605" s="106"/>
      <c r="DU605" s="106"/>
      <c r="DV605" s="106"/>
      <c r="DW605" s="106"/>
      <c r="DX605" s="106"/>
      <c r="DY605" s="106"/>
      <c r="DZ605" s="106"/>
      <c r="EA605" s="106"/>
      <c r="EB605" s="106"/>
      <c r="EC605" s="106"/>
      <c r="ED605" s="106"/>
      <c r="EE605" s="106"/>
      <c r="EF605" s="106"/>
      <c r="EG605" s="106"/>
      <c r="EH605" s="106"/>
      <c r="EI605" s="106"/>
      <c r="EJ605" s="106"/>
      <c r="EK605" s="106"/>
      <c r="EL605" s="106"/>
      <c r="EM605" s="106"/>
      <c r="EN605" s="106"/>
      <c r="EO605" s="106"/>
      <c r="EP605" s="106"/>
      <c r="EQ605" s="106"/>
      <c r="ER605" s="106"/>
      <c r="ES605" s="106"/>
      <c r="ET605" s="106"/>
      <c r="EU605" s="106"/>
      <c r="EV605" s="106"/>
      <c r="EW605" s="106"/>
      <c r="EX605" s="106"/>
      <c r="EY605" s="106"/>
      <c r="EZ605" s="106"/>
      <c r="FA605" s="106"/>
      <c r="FB605" s="106"/>
      <c r="FC605" s="106"/>
      <c r="FD605" s="106"/>
      <c r="FE605" s="106"/>
      <c r="FF605" s="106"/>
      <c r="FG605" s="106"/>
      <c r="FH605" s="106"/>
      <c r="FI605" s="106"/>
      <c r="FJ605" s="106"/>
      <c r="FK605" s="106"/>
      <c r="FL605" s="106"/>
      <c r="FM605" s="106"/>
      <c r="FN605" s="106"/>
      <c r="FO605" s="106"/>
      <c r="FP605" s="106"/>
      <c r="FQ605" s="106"/>
      <c r="FR605" s="106"/>
      <c r="FS605" s="106"/>
      <c r="FT605" s="106"/>
      <c r="FU605" s="106"/>
      <c r="FV605" s="106"/>
      <c r="FW605" s="106"/>
      <c r="FX605" s="106"/>
      <c r="FY605" s="106"/>
      <c r="FZ605" s="106"/>
      <c r="GA605" s="106"/>
      <c r="GB605" s="106"/>
      <c r="GC605" s="106"/>
      <c r="GD605" s="106"/>
      <c r="GE605" s="106"/>
      <c r="GF605" s="106"/>
      <c r="GG605" s="106"/>
      <c r="GH605" s="106"/>
      <c r="GI605" s="106"/>
      <c r="GJ605" s="106"/>
      <c r="GK605" s="106"/>
      <c r="GL605" s="106"/>
      <c r="GM605" s="106"/>
      <c r="GN605" s="106"/>
      <c r="GO605" s="106"/>
      <c r="GP605" s="106"/>
      <c r="GQ605" s="106"/>
      <c r="GR605" s="106"/>
      <c r="GS605" s="106"/>
      <c r="GT605" s="106"/>
      <c r="GU605" s="106"/>
      <c r="GV605" s="106"/>
      <c r="GW605" s="106"/>
      <c r="GX605" s="106"/>
      <c r="GY605" s="106"/>
      <c r="GZ605" s="106"/>
      <c r="HA605" s="106"/>
      <c r="HB605" s="106"/>
      <c r="HC605" s="106"/>
      <c r="HD605" s="106"/>
      <c r="HE605" s="106"/>
      <c r="HF605" s="106"/>
      <c r="HG605" s="106"/>
      <c r="HH605" s="106"/>
      <c r="HI605" s="106"/>
      <c r="HJ605" s="106"/>
      <c r="HK605" s="106"/>
      <c r="HL605" s="106"/>
      <c r="HM605" s="106"/>
      <c r="HN605" s="106"/>
    </row>
    <row r="606" spans="1:239">
      <c r="A606" s="129" t="s">
        <v>1345</v>
      </c>
      <c r="B606" s="130" t="s">
        <v>1346</v>
      </c>
      <c r="C606" s="131"/>
      <c r="D606" s="128">
        <v>4391904.6100000003</v>
      </c>
      <c r="E606" s="106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  <c r="Z606" s="106"/>
      <c r="AA606" s="106"/>
      <c r="AB606" s="106"/>
      <c r="AC606" s="106"/>
      <c r="AD606" s="106"/>
      <c r="AE606" s="106"/>
      <c r="AF606" s="106"/>
      <c r="AG606" s="106"/>
      <c r="AH606" s="106"/>
      <c r="AI606" s="106"/>
      <c r="AJ606" s="106"/>
      <c r="AK606" s="106"/>
      <c r="AL606" s="106"/>
      <c r="AM606" s="106"/>
      <c r="AN606" s="106"/>
      <c r="AO606" s="106"/>
      <c r="AP606" s="106"/>
      <c r="AQ606" s="106"/>
      <c r="AR606" s="106"/>
      <c r="AS606" s="106"/>
      <c r="AT606" s="106"/>
      <c r="AU606" s="106"/>
      <c r="AV606" s="106"/>
      <c r="AW606" s="106"/>
      <c r="AX606" s="106"/>
      <c r="AY606" s="106"/>
      <c r="AZ606" s="106"/>
      <c r="BA606" s="106"/>
      <c r="BB606" s="106"/>
      <c r="BC606" s="106"/>
      <c r="BD606" s="106"/>
      <c r="BE606" s="106"/>
      <c r="BF606" s="106"/>
      <c r="BG606" s="106"/>
      <c r="BH606" s="106"/>
      <c r="BI606" s="106"/>
      <c r="BJ606" s="106"/>
      <c r="BK606" s="106"/>
      <c r="BL606" s="106"/>
      <c r="BM606" s="106"/>
      <c r="BN606" s="106"/>
      <c r="BO606" s="106"/>
      <c r="BP606" s="106"/>
      <c r="BQ606" s="106"/>
      <c r="BR606" s="106"/>
      <c r="BS606" s="106"/>
      <c r="BT606" s="106"/>
      <c r="BU606" s="106"/>
      <c r="BV606" s="106"/>
      <c r="BW606" s="106"/>
      <c r="BX606" s="106"/>
      <c r="BY606" s="106"/>
      <c r="BZ606" s="106"/>
      <c r="CA606" s="106"/>
      <c r="CB606" s="106"/>
      <c r="CC606" s="106"/>
      <c r="CD606" s="106"/>
      <c r="CE606" s="106"/>
      <c r="CF606" s="106"/>
      <c r="CG606" s="106"/>
      <c r="CH606" s="106"/>
      <c r="CI606" s="106"/>
      <c r="CJ606" s="106"/>
      <c r="CK606" s="106"/>
      <c r="CL606" s="106"/>
      <c r="CM606" s="106"/>
      <c r="CN606" s="106"/>
      <c r="CO606" s="106"/>
      <c r="CP606" s="106"/>
      <c r="CQ606" s="106"/>
      <c r="CR606" s="106"/>
      <c r="CS606" s="106"/>
      <c r="CT606" s="106"/>
      <c r="CU606" s="106"/>
      <c r="CV606" s="106"/>
      <c r="CW606" s="106"/>
      <c r="CX606" s="106"/>
      <c r="CY606" s="106"/>
      <c r="CZ606" s="106"/>
      <c r="DA606" s="106"/>
      <c r="DB606" s="106"/>
      <c r="DC606" s="106"/>
      <c r="DD606" s="106"/>
      <c r="DE606" s="106"/>
      <c r="DF606" s="106"/>
      <c r="DG606" s="106"/>
      <c r="DH606" s="106"/>
      <c r="DI606" s="106"/>
      <c r="DJ606" s="106"/>
      <c r="DK606" s="106"/>
      <c r="DL606" s="106"/>
      <c r="DM606" s="106"/>
      <c r="DN606" s="106"/>
      <c r="DO606" s="106"/>
      <c r="DP606" s="106"/>
      <c r="DQ606" s="106"/>
      <c r="DR606" s="106"/>
      <c r="DS606" s="106"/>
      <c r="DT606" s="106"/>
      <c r="DU606" s="106"/>
      <c r="DV606" s="106"/>
      <c r="DW606" s="106"/>
      <c r="DX606" s="106"/>
      <c r="DY606" s="106"/>
      <c r="DZ606" s="106"/>
      <c r="EA606" s="106"/>
      <c r="EB606" s="106"/>
      <c r="EC606" s="106"/>
      <c r="ED606" s="106"/>
      <c r="EE606" s="106"/>
      <c r="EF606" s="106"/>
      <c r="EG606" s="106"/>
      <c r="EH606" s="106"/>
      <c r="EI606" s="106"/>
      <c r="EJ606" s="106"/>
      <c r="EK606" s="106"/>
      <c r="EL606" s="106"/>
      <c r="EM606" s="106"/>
      <c r="EN606" s="106"/>
      <c r="EO606" s="106"/>
      <c r="EP606" s="106"/>
      <c r="EQ606" s="106"/>
      <c r="ER606" s="106"/>
      <c r="ES606" s="106"/>
      <c r="ET606" s="106"/>
      <c r="EU606" s="106"/>
      <c r="EV606" s="106"/>
      <c r="EW606" s="106"/>
      <c r="EX606" s="106"/>
      <c r="EY606" s="106"/>
      <c r="EZ606" s="106"/>
      <c r="FA606" s="106"/>
      <c r="FB606" s="106"/>
      <c r="FC606" s="106"/>
      <c r="FD606" s="106"/>
      <c r="FE606" s="106"/>
      <c r="FF606" s="106"/>
      <c r="FG606" s="106"/>
      <c r="FH606" s="106"/>
      <c r="FI606" s="106"/>
      <c r="FJ606" s="106"/>
      <c r="FK606" s="106"/>
      <c r="FL606" s="106"/>
      <c r="FM606" s="106"/>
      <c r="FN606" s="106"/>
      <c r="FO606" s="106"/>
      <c r="FP606" s="106"/>
      <c r="FQ606" s="106"/>
      <c r="FR606" s="106"/>
      <c r="FS606" s="106"/>
      <c r="FT606" s="106"/>
      <c r="FU606" s="106"/>
      <c r="FV606" s="106"/>
      <c r="FW606" s="106"/>
      <c r="FX606" s="106"/>
      <c r="FY606" s="106"/>
      <c r="FZ606" s="106"/>
      <c r="GA606" s="106"/>
      <c r="GB606" s="106"/>
      <c r="GC606" s="106"/>
      <c r="GD606" s="106"/>
      <c r="GE606" s="106"/>
      <c r="GF606" s="106"/>
      <c r="GG606" s="106"/>
      <c r="GH606" s="106"/>
      <c r="GI606" s="106"/>
      <c r="GJ606" s="106"/>
      <c r="GK606" s="106"/>
      <c r="GL606" s="106"/>
      <c r="GM606" s="106"/>
      <c r="GN606" s="106"/>
      <c r="GO606" s="106"/>
      <c r="GP606" s="106"/>
      <c r="GQ606" s="106"/>
      <c r="GR606" s="106"/>
      <c r="GS606" s="106"/>
      <c r="GT606" s="106"/>
      <c r="GU606" s="106"/>
      <c r="GV606" s="106"/>
      <c r="GW606" s="106"/>
      <c r="GX606" s="106"/>
      <c r="GY606" s="106"/>
      <c r="GZ606" s="106"/>
      <c r="HA606" s="106"/>
      <c r="HB606" s="106"/>
      <c r="HC606" s="106"/>
      <c r="HD606" s="106"/>
      <c r="HE606" s="106"/>
      <c r="HF606" s="106"/>
      <c r="HG606" s="106"/>
      <c r="HH606" s="106"/>
      <c r="HI606" s="106"/>
      <c r="HJ606" s="106"/>
      <c r="HK606" s="106"/>
      <c r="HL606" s="106"/>
      <c r="HM606" s="106"/>
      <c r="HN606" s="106"/>
    </row>
    <row r="607" spans="1:239">
      <c r="A607" s="132" t="s">
        <v>1347</v>
      </c>
      <c r="B607" s="133" t="s">
        <v>1348</v>
      </c>
      <c r="C607" s="134"/>
      <c r="D607" s="135">
        <v>4391904.6100000003</v>
      </c>
      <c r="E607" s="106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  <c r="Z607" s="106"/>
      <c r="AA607" s="106"/>
      <c r="AB607" s="106"/>
      <c r="AC607" s="106"/>
      <c r="AD607" s="106"/>
      <c r="AE607" s="106"/>
      <c r="AF607" s="106"/>
      <c r="AG607" s="106"/>
      <c r="AH607" s="106"/>
      <c r="AI607" s="106"/>
      <c r="AJ607" s="106"/>
      <c r="AK607" s="106"/>
      <c r="AL607" s="106"/>
      <c r="AM607" s="106"/>
      <c r="AN607" s="106"/>
      <c r="AO607" s="106"/>
      <c r="AP607" s="106"/>
      <c r="AQ607" s="106"/>
      <c r="AR607" s="106"/>
      <c r="AS607" s="106"/>
      <c r="AT607" s="106"/>
      <c r="AU607" s="106"/>
      <c r="AV607" s="106"/>
      <c r="AW607" s="106"/>
      <c r="AX607" s="106"/>
      <c r="AY607" s="106"/>
      <c r="AZ607" s="106"/>
      <c r="BA607" s="106"/>
      <c r="BB607" s="106"/>
      <c r="BC607" s="106"/>
      <c r="BD607" s="106"/>
      <c r="BE607" s="106"/>
      <c r="BF607" s="106"/>
      <c r="BG607" s="106"/>
      <c r="BH607" s="106"/>
      <c r="BI607" s="106"/>
      <c r="BJ607" s="106"/>
      <c r="BK607" s="106"/>
      <c r="BL607" s="106"/>
      <c r="BM607" s="106"/>
      <c r="BN607" s="106"/>
      <c r="BO607" s="106"/>
      <c r="BP607" s="106"/>
      <c r="BQ607" s="106"/>
      <c r="BR607" s="106"/>
      <c r="BS607" s="106"/>
      <c r="BT607" s="106"/>
      <c r="BU607" s="106"/>
      <c r="BV607" s="106"/>
      <c r="BW607" s="106"/>
      <c r="BX607" s="106"/>
      <c r="BY607" s="106"/>
      <c r="BZ607" s="106"/>
      <c r="CA607" s="106"/>
      <c r="CB607" s="106"/>
      <c r="CC607" s="106"/>
      <c r="CD607" s="106"/>
      <c r="CE607" s="106"/>
      <c r="CF607" s="106"/>
      <c r="CG607" s="106"/>
      <c r="CH607" s="106"/>
      <c r="CI607" s="106"/>
      <c r="CJ607" s="106"/>
      <c r="CK607" s="106"/>
      <c r="CL607" s="106"/>
      <c r="CM607" s="106"/>
      <c r="CN607" s="106"/>
      <c r="CO607" s="106"/>
      <c r="CP607" s="106"/>
      <c r="CQ607" s="106"/>
      <c r="CR607" s="106"/>
      <c r="CS607" s="106"/>
      <c r="CT607" s="106"/>
      <c r="CU607" s="106"/>
      <c r="CV607" s="106"/>
      <c r="CW607" s="106"/>
      <c r="CX607" s="106"/>
      <c r="CY607" s="106"/>
      <c r="CZ607" s="106"/>
      <c r="DA607" s="106"/>
      <c r="DB607" s="106"/>
      <c r="DC607" s="106"/>
      <c r="DD607" s="106"/>
      <c r="DE607" s="106"/>
      <c r="DF607" s="106"/>
      <c r="DG607" s="106"/>
      <c r="DH607" s="106"/>
      <c r="DI607" s="106"/>
      <c r="DJ607" s="106"/>
      <c r="DK607" s="106"/>
      <c r="DL607" s="106"/>
      <c r="DM607" s="106"/>
      <c r="DN607" s="106"/>
      <c r="DO607" s="106"/>
      <c r="DP607" s="106"/>
      <c r="DQ607" s="106"/>
      <c r="DR607" s="106"/>
      <c r="DS607" s="106"/>
      <c r="DT607" s="106"/>
      <c r="DU607" s="106"/>
      <c r="DV607" s="106"/>
      <c r="DW607" s="106"/>
      <c r="DX607" s="106"/>
      <c r="DY607" s="106"/>
      <c r="DZ607" s="106"/>
      <c r="EA607" s="106"/>
      <c r="EB607" s="106"/>
      <c r="EC607" s="106"/>
      <c r="ED607" s="106"/>
      <c r="EE607" s="106"/>
      <c r="EF607" s="106"/>
      <c r="EG607" s="106"/>
      <c r="EH607" s="106"/>
      <c r="EI607" s="106"/>
      <c r="EJ607" s="106"/>
      <c r="EK607" s="106"/>
      <c r="EL607" s="106"/>
      <c r="EM607" s="106"/>
      <c r="EN607" s="106"/>
      <c r="EO607" s="106"/>
      <c r="EP607" s="106"/>
      <c r="EQ607" s="106"/>
      <c r="ER607" s="106"/>
      <c r="ES607" s="106"/>
      <c r="ET607" s="106"/>
      <c r="EU607" s="106"/>
      <c r="EV607" s="106"/>
      <c r="EW607" s="106"/>
      <c r="EX607" s="106"/>
      <c r="EY607" s="106"/>
      <c r="EZ607" s="106"/>
      <c r="FA607" s="106"/>
      <c r="FB607" s="106"/>
      <c r="FC607" s="106"/>
      <c r="FD607" s="106"/>
      <c r="FE607" s="106"/>
      <c r="FF607" s="106"/>
      <c r="FG607" s="106"/>
      <c r="FH607" s="106"/>
      <c r="FI607" s="106"/>
      <c r="FJ607" s="106"/>
      <c r="FK607" s="106"/>
      <c r="FL607" s="106"/>
      <c r="FM607" s="106"/>
      <c r="FN607" s="106"/>
      <c r="FO607" s="106"/>
      <c r="FP607" s="106"/>
      <c r="FQ607" s="106"/>
      <c r="FR607" s="106"/>
      <c r="FS607" s="106"/>
      <c r="FT607" s="106"/>
      <c r="FU607" s="106"/>
      <c r="FV607" s="106"/>
      <c r="FW607" s="106"/>
      <c r="FX607" s="106"/>
      <c r="FY607" s="106"/>
      <c r="FZ607" s="106"/>
      <c r="GA607" s="106"/>
      <c r="GB607" s="106"/>
      <c r="GC607" s="106"/>
      <c r="GD607" s="106"/>
      <c r="GE607" s="106"/>
      <c r="GF607" s="106"/>
      <c r="GG607" s="106"/>
      <c r="GH607" s="106"/>
      <c r="GI607" s="106"/>
      <c r="GJ607" s="106"/>
      <c r="GK607" s="106"/>
      <c r="GL607" s="106"/>
      <c r="GM607" s="106"/>
      <c r="GN607" s="106"/>
      <c r="GO607" s="106"/>
      <c r="GP607" s="106"/>
      <c r="GQ607" s="106"/>
      <c r="GR607" s="106"/>
      <c r="GS607" s="106"/>
      <c r="GT607" s="106"/>
      <c r="GU607" s="106"/>
      <c r="GV607" s="106"/>
      <c r="GW607" s="106"/>
      <c r="GX607" s="106"/>
      <c r="GY607" s="106"/>
      <c r="GZ607" s="106"/>
      <c r="HA607" s="106"/>
      <c r="HB607" s="106"/>
      <c r="HC607" s="106"/>
      <c r="HD607" s="106"/>
      <c r="HE607" s="106"/>
      <c r="HF607" s="106"/>
      <c r="HG607" s="106"/>
      <c r="HH607" s="106"/>
      <c r="HI607" s="106"/>
      <c r="HJ607" s="106"/>
      <c r="HK607" s="106"/>
      <c r="HL607" s="106"/>
      <c r="HM607" s="106"/>
      <c r="HN607" s="106"/>
    </row>
    <row r="608" spans="1:239" ht="16.5" customHeight="1">
      <c r="A608" s="99" t="s">
        <v>1349</v>
      </c>
      <c r="B608" s="116" t="s">
        <v>1350</v>
      </c>
      <c r="C608" s="136"/>
      <c r="D608" s="58">
        <v>4391904.6100000003</v>
      </c>
    </row>
    <row r="609" spans="1:239">
      <c r="A609" s="97" t="s">
        <v>1354</v>
      </c>
      <c r="B609" s="117" t="s">
        <v>1897</v>
      </c>
      <c r="C609" s="139" t="s">
        <v>1355</v>
      </c>
      <c r="D609" s="60">
        <v>35842.5</v>
      </c>
    </row>
    <row r="610" spans="1:239">
      <c r="A610" s="97" t="s">
        <v>1898</v>
      </c>
      <c r="B610" s="117" t="s">
        <v>1899</v>
      </c>
      <c r="C610" s="139" t="s">
        <v>1619</v>
      </c>
      <c r="D610" s="60">
        <v>2598710.25</v>
      </c>
    </row>
    <row r="611" spans="1:239">
      <c r="A611" s="97" t="s">
        <v>1900</v>
      </c>
      <c r="B611" s="117" t="s">
        <v>1901</v>
      </c>
      <c r="C611" s="139" t="s">
        <v>1640</v>
      </c>
      <c r="D611" s="60">
        <v>1757351.86</v>
      </c>
    </row>
    <row r="612" spans="1:239">
      <c r="A612" s="125" t="s">
        <v>1368</v>
      </c>
      <c r="B612" s="126" t="s">
        <v>1369</v>
      </c>
      <c r="C612" s="127"/>
      <c r="D612" s="128">
        <v>583990.42000000004</v>
      </c>
    </row>
    <row r="613" spans="1:239" hidden="1">
      <c r="A613" s="129" t="s">
        <v>1370</v>
      </c>
      <c r="B613" s="130" t="s">
        <v>1371</v>
      </c>
      <c r="C613" s="131"/>
      <c r="D613" s="128">
        <v>0</v>
      </c>
    </row>
    <row r="614" spans="1:239" s="20" customFormat="1" ht="13.5" hidden="1" customHeight="1">
      <c r="A614" s="99" t="s">
        <v>1372</v>
      </c>
      <c r="B614" s="116" t="s">
        <v>1373</v>
      </c>
      <c r="C614" s="136"/>
      <c r="D614" s="60">
        <v>0</v>
      </c>
      <c r="HO614" s="106"/>
      <c r="HP614" s="106"/>
      <c r="HQ614" s="106"/>
      <c r="HR614" s="106"/>
      <c r="HS614" s="106"/>
      <c r="HT614" s="106"/>
      <c r="HU614" s="106"/>
      <c r="HV614" s="106"/>
      <c r="HW614" s="106"/>
      <c r="HX614" s="106"/>
      <c r="HY614" s="106"/>
      <c r="HZ614" s="106"/>
      <c r="IA614" s="106"/>
      <c r="IB614" s="106"/>
      <c r="IC614" s="106"/>
      <c r="ID614" s="106"/>
      <c r="IE614" s="106"/>
    </row>
    <row r="615" spans="1:239" s="172" customFormat="1" ht="12.75" hidden="1" customHeight="1">
      <c r="A615" s="97" t="s">
        <v>1902</v>
      </c>
      <c r="B615" s="117" t="s">
        <v>1903</v>
      </c>
      <c r="C615" s="139" t="s">
        <v>537</v>
      </c>
      <c r="D615" s="60"/>
      <c r="HO615" s="173"/>
      <c r="HP615" s="173"/>
      <c r="HQ615" s="173"/>
      <c r="HR615" s="173"/>
      <c r="HS615" s="173"/>
      <c r="HT615" s="173"/>
      <c r="HU615" s="173"/>
      <c r="HV615" s="173"/>
      <c r="HW615" s="173"/>
      <c r="HX615" s="173"/>
      <c r="HY615" s="173"/>
      <c r="HZ615" s="173"/>
      <c r="IA615" s="173"/>
      <c r="IB615" s="173"/>
      <c r="IC615" s="173"/>
      <c r="ID615" s="173"/>
      <c r="IE615" s="173"/>
    </row>
    <row r="616" spans="1:239" s="172" customFormat="1" ht="12.75" hidden="1" customHeight="1">
      <c r="A616" s="97" t="s">
        <v>1904</v>
      </c>
      <c r="B616" s="117" t="s">
        <v>1905</v>
      </c>
      <c r="C616" s="139" t="s">
        <v>343</v>
      </c>
      <c r="D616" s="60"/>
      <c r="HO616" s="173"/>
      <c r="HP616" s="173"/>
      <c r="HQ616" s="173"/>
      <c r="HR616" s="173"/>
      <c r="HS616" s="173"/>
      <c r="HT616" s="173"/>
      <c r="HU616" s="173"/>
      <c r="HV616" s="173"/>
      <c r="HW616" s="173"/>
      <c r="HX616" s="173"/>
      <c r="HY616" s="173"/>
      <c r="HZ616" s="173"/>
      <c r="IA616" s="173"/>
      <c r="IB616" s="173"/>
      <c r="IC616" s="173"/>
      <c r="ID616" s="173"/>
      <c r="IE616" s="173"/>
    </row>
    <row r="617" spans="1:239" s="172" customFormat="1" ht="12.75" hidden="1" customHeight="1">
      <c r="A617" s="97" t="s">
        <v>1906</v>
      </c>
      <c r="B617" s="117" t="s">
        <v>1907</v>
      </c>
      <c r="C617" s="139" t="s">
        <v>601</v>
      </c>
      <c r="D617" s="60"/>
      <c r="HO617" s="173"/>
      <c r="HP617" s="173"/>
      <c r="HQ617" s="173"/>
      <c r="HR617" s="173"/>
      <c r="HS617" s="173"/>
      <c r="HT617" s="173"/>
      <c r="HU617" s="173"/>
      <c r="HV617" s="173"/>
      <c r="HW617" s="173"/>
      <c r="HX617" s="173"/>
      <c r="HY617" s="173"/>
      <c r="HZ617" s="173"/>
      <c r="IA617" s="173"/>
      <c r="IB617" s="173"/>
      <c r="IC617" s="173"/>
      <c r="ID617" s="173"/>
      <c r="IE617" s="173"/>
    </row>
    <row r="618" spans="1:239" s="20" customFormat="1" ht="12.75" hidden="1" customHeight="1">
      <c r="A618" s="99" t="s">
        <v>1374</v>
      </c>
      <c r="B618" s="116" t="s">
        <v>1375</v>
      </c>
      <c r="C618" s="136" t="s">
        <v>537</v>
      </c>
      <c r="D618" s="60"/>
      <c r="HO618" s="106"/>
      <c r="HP618" s="106"/>
      <c r="HQ618" s="106"/>
      <c r="HR618" s="106"/>
      <c r="HS618" s="106"/>
      <c r="HT618" s="106"/>
      <c r="HU618" s="106"/>
      <c r="HV618" s="106"/>
      <c r="HW618" s="106"/>
      <c r="HX618" s="106"/>
      <c r="HY618" s="106"/>
      <c r="HZ618" s="106"/>
      <c r="IA618" s="106"/>
      <c r="IB618" s="106"/>
      <c r="IC618" s="106"/>
      <c r="ID618" s="106"/>
      <c r="IE618" s="106"/>
    </row>
    <row r="619" spans="1:239" s="20" customFormat="1" ht="12.75" hidden="1" customHeight="1">
      <c r="A619" s="132" t="s">
        <v>1378</v>
      </c>
      <c r="B619" s="132" t="s">
        <v>1379</v>
      </c>
      <c r="C619" s="98"/>
      <c r="D619" s="60">
        <v>0</v>
      </c>
      <c r="HO619" s="106"/>
      <c r="HP619" s="106"/>
      <c r="HQ619" s="106"/>
      <c r="HR619" s="106"/>
      <c r="HS619" s="106"/>
      <c r="HT619" s="106"/>
      <c r="HU619" s="106"/>
      <c r="HV619" s="106"/>
      <c r="HW619" s="106"/>
      <c r="HX619" s="106"/>
      <c r="HY619" s="106"/>
      <c r="HZ619" s="106"/>
      <c r="IA619" s="106"/>
      <c r="IB619" s="106"/>
      <c r="IC619" s="106"/>
      <c r="ID619" s="106"/>
      <c r="IE619" s="106"/>
    </row>
    <row r="620" spans="1:239" s="20" customFormat="1" ht="22.5" hidden="1" customHeight="1">
      <c r="A620" s="99" t="s">
        <v>1380</v>
      </c>
      <c r="B620" s="116" t="s">
        <v>1381</v>
      </c>
      <c r="C620" s="136"/>
      <c r="D620" s="60">
        <v>0</v>
      </c>
      <c r="HO620" s="106"/>
      <c r="HP620" s="106"/>
      <c r="HQ620" s="106"/>
      <c r="HR620" s="106"/>
      <c r="HS620" s="106"/>
      <c r="HT620" s="106"/>
      <c r="HU620" s="106"/>
      <c r="HV620" s="106"/>
      <c r="HW620" s="106"/>
      <c r="HX620" s="106"/>
      <c r="HY620" s="106"/>
      <c r="HZ620" s="106"/>
      <c r="IA620" s="106"/>
      <c r="IB620" s="106"/>
      <c r="IC620" s="106"/>
      <c r="ID620" s="106"/>
      <c r="IE620" s="106"/>
    </row>
    <row r="621" spans="1:239" s="20" customFormat="1" ht="12.75" hidden="1" customHeight="1">
      <c r="A621" s="97" t="s">
        <v>1382</v>
      </c>
      <c r="B621" s="97" t="s">
        <v>1383</v>
      </c>
      <c r="C621" s="98" t="s">
        <v>343</v>
      </c>
      <c r="D621" s="60"/>
      <c r="HO621" s="106"/>
      <c r="HP621" s="106"/>
      <c r="HQ621" s="106"/>
      <c r="HR621" s="106"/>
      <c r="HS621" s="106"/>
      <c r="HT621" s="106"/>
      <c r="HU621" s="106"/>
      <c r="HV621" s="106"/>
      <c r="HW621" s="106"/>
      <c r="HX621" s="106"/>
      <c r="HY621" s="106"/>
      <c r="HZ621" s="106"/>
      <c r="IA621" s="106"/>
      <c r="IB621" s="106"/>
      <c r="IC621" s="106"/>
      <c r="ID621" s="106"/>
      <c r="IE621" s="106"/>
    </row>
    <row r="622" spans="1:239" s="20" customFormat="1" ht="12.75" hidden="1" customHeight="1">
      <c r="A622" s="97" t="s">
        <v>1384</v>
      </c>
      <c r="B622" s="97" t="s">
        <v>1385</v>
      </c>
      <c r="C622" s="98" t="s">
        <v>601</v>
      </c>
      <c r="D622" s="60"/>
      <c r="HO622" s="106"/>
      <c r="HP622" s="106"/>
      <c r="HQ622" s="106"/>
      <c r="HR622" s="106"/>
      <c r="HS622" s="106"/>
      <c r="HT622" s="106"/>
      <c r="HU622" s="106"/>
      <c r="HV622" s="106"/>
      <c r="HW622" s="106"/>
      <c r="HX622" s="106"/>
      <c r="HY622" s="106"/>
      <c r="HZ622" s="106"/>
      <c r="IA622" s="106"/>
      <c r="IB622" s="106"/>
      <c r="IC622" s="106"/>
      <c r="ID622" s="106"/>
      <c r="IE622" s="106"/>
    </row>
    <row r="623" spans="1:239">
      <c r="A623" s="129" t="s">
        <v>1386</v>
      </c>
      <c r="B623" s="130" t="s">
        <v>1908</v>
      </c>
      <c r="C623" s="131"/>
      <c r="D623" s="128">
        <v>583990.42000000004</v>
      </c>
    </row>
    <row r="624" spans="1:239" s="20" customFormat="1">
      <c r="A624" s="99" t="s">
        <v>1909</v>
      </c>
      <c r="B624" s="116" t="s">
        <v>1910</v>
      </c>
      <c r="C624" s="136" t="s">
        <v>537</v>
      </c>
      <c r="D624" s="60">
        <v>583990.42000000004</v>
      </c>
      <c r="HO624" s="106"/>
      <c r="HP624" s="106"/>
      <c r="HQ624" s="106"/>
      <c r="HR624" s="106"/>
      <c r="HS624" s="106"/>
      <c r="HT624" s="106"/>
      <c r="HU624" s="106"/>
      <c r="HV624" s="106"/>
      <c r="HW624" s="106"/>
      <c r="HX624" s="106"/>
      <c r="HY624" s="106"/>
      <c r="HZ624" s="106"/>
      <c r="IA624" s="106"/>
      <c r="IB624" s="106"/>
      <c r="IC624" s="106"/>
      <c r="ID624" s="106"/>
      <c r="IE624" s="106"/>
    </row>
    <row r="625" spans="1:239">
      <c r="A625" s="125" t="s">
        <v>1390</v>
      </c>
      <c r="B625" s="126" t="s">
        <v>1911</v>
      </c>
      <c r="C625" s="127"/>
      <c r="D625" s="128">
        <v>20791.990000000002</v>
      </c>
    </row>
    <row r="626" spans="1:239">
      <c r="A626" s="129" t="s">
        <v>1392</v>
      </c>
      <c r="B626" s="130" t="s">
        <v>1912</v>
      </c>
      <c r="C626" s="131"/>
      <c r="D626" s="128">
        <v>20791.990000000002</v>
      </c>
    </row>
    <row r="627" spans="1:239" s="20" customFormat="1" ht="22.5">
      <c r="A627" s="99" t="s">
        <v>1394</v>
      </c>
      <c r="B627" s="116" t="s">
        <v>1395</v>
      </c>
      <c r="C627" s="136" t="s">
        <v>545</v>
      </c>
      <c r="D627" s="60">
        <v>20791.990000000002</v>
      </c>
      <c r="HO627" s="106"/>
      <c r="HP627" s="106"/>
      <c r="HQ627" s="106"/>
      <c r="HR627" s="106"/>
      <c r="HS627" s="106"/>
      <c r="HT627" s="106"/>
      <c r="HU627" s="106"/>
      <c r="HV627" s="106"/>
      <c r="HW627" s="106"/>
      <c r="HX627" s="106"/>
      <c r="HY627" s="106"/>
      <c r="HZ627" s="106"/>
      <c r="IA627" s="106"/>
      <c r="IB627" s="106"/>
      <c r="IC627" s="106"/>
      <c r="ID627" s="106"/>
      <c r="IE627" s="106"/>
    </row>
    <row r="628" spans="1:239">
      <c r="A628" s="125" t="s">
        <v>1396</v>
      </c>
      <c r="B628" s="126" t="s">
        <v>1397</v>
      </c>
      <c r="C628" s="127"/>
      <c r="D628" s="128">
        <v>2792795.9899999998</v>
      </c>
    </row>
    <row r="629" spans="1:239">
      <c r="A629" s="129" t="s">
        <v>1398</v>
      </c>
      <c r="B629" s="130" t="s">
        <v>749</v>
      </c>
      <c r="C629" s="131"/>
      <c r="D629" s="128">
        <v>2620322.15</v>
      </c>
    </row>
    <row r="630" spans="1:239" s="20" customFormat="1">
      <c r="A630" s="99" t="s">
        <v>1399</v>
      </c>
      <c r="B630" s="116" t="s">
        <v>1400</v>
      </c>
      <c r="C630" s="136"/>
      <c r="D630" s="60">
        <v>2620322.15</v>
      </c>
      <c r="HO630" s="106"/>
      <c r="HP630" s="106"/>
      <c r="HQ630" s="106"/>
      <c r="HR630" s="106"/>
      <c r="HS630" s="106"/>
      <c r="HT630" s="106"/>
      <c r="HU630" s="106"/>
      <c r="HV630" s="106"/>
      <c r="HW630" s="106"/>
      <c r="HX630" s="106"/>
      <c r="HY630" s="106"/>
      <c r="HZ630" s="106"/>
      <c r="IA630" s="106"/>
      <c r="IB630" s="106"/>
      <c r="IC630" s="106"/>
      <c r="ID630" s="106"/>
      <c r="IE630" s="106"/>
    </row>
    <row r="631" spans="1:239" s="20" customFormat="1" ht="17.25" customHeight="1">
      <c r="A631" s="99" t="s">
        <v>1401</v>
      </c>
      <c r="B631" s="116" t="s">
        <v>1402</v>
      </c>
      <c r="C631" s="136"/>
      <c r="D631" s="60">
        <v>407000</v>
      </c>
      <c r="HO631" s="106"/>
      <c r="HP631" s="106"/>
      <c r="HQ631" s="106"/>
      <c r="HR631" s="106"/>
      <c r="HS631" s="106"/>
      <c r="HT631" s="106"/>
      <c r="HU631" s="106"/>
      <c r="HV631" s="106"/>
      <c r="HW631" s="106"/>
      <c r="HX631" s="106"/>
      <c r="HY631" s="106"/>
      <c r="HZ631" s="106"/>
      <c r="IA631" s="106"/>
      <c r="IB631" s="106"/>
      <c r="IC631" s="106"/>
      <c r="ID631" s="106"/>
      <c r="IE631" s="106"/>
    </row>
    <row r="632" spans="1:239" s="20" customFormat="1" ht="12.75" hidden="1" customHeight="1">
      <c r="A632" s="97" t="s">
        <v>1405</v>
      </c>
      <c r="B632" s="97" t="s">
        <v>1404</v>
      </c>
      <c r="C632" s="98" t="s">
        <v>325</v>
      </c>
      <c r="D632" s="60">
        <v>368000</v>
      </c>
      <c r="HO632" s="106"/>
      <c r="HP632" s="106"/>
      <c r="HQ632" s="106"/>
      <c r="HR632" s="106"/>
      <c r="HS632" s="106"/>
      <c r="HT632" s="106"/>
      <c r="HU632" s="106"/>
      <c r="HV632" s="106"/>
      <c r="HW632" s="106"/>
      <c r="HX632" s="106"/>
      <c r="HY632" s="106"/>
      <c r="HZ632" s="106"/>
      <c r="IA632" s="106"/>
      <c r="IB632" s="106"/>
      <c r="IC632" s="106"/>
      <c r="ID632" s="106"/>
      <c r="IE632" s="106"/>
    </row>
    <row r="633" spans="1:239" s="20" customFormat="1" ht="12.75" hidden="1" customHeight="1">
      <c r="A633" s="97" t="s">
        <v>1913</v>
      </c>
      <c r="B633" s="97" t="s">
        <v>1914</v>
      </c>
      <c r="C633" s="98" t="s">
        <v>316</v>
      </c>
      <c r="D633" s="60">
        <v>39000</v>
      </c>
      <c r="HO633" s="106"/>
      <c r="HP633" s="106"/>
      <c r="HQ633" s="106"/>
      <c r="HR633" s="106"/>
      <c r="HS633" s="106"/>
      <c r="HT633" s="106"/>
      <c r="HU633" s="106"/>
      <c r="HV633" s="106"/>
      <c r="HW633" s="106"/>
      <c r="HX633" s="106"/>
      <c r="HY633" s="106"/>
      <c r="HZ633" s="106"/>
      <c r="IA633" s="106"/>
      <c r="IB633" s="106"/>
      <c r="IC633" s="106"/>
      <c r="ID633" s="106"/>
      <c r="IE633" s="106"/>
    </row>
    <row r="634" spans="1:239" s="20" customFormat="1" ht="12.75" hidden="1" customHeight="1">
      <c r="A634" s="99" t="s">
        <v>1406</v>
      </c>
      <c r="B634" s="99" t="s">
        <v>1407</v>
      </c>
      <c r="C634" s="100"/>
      <c r="D634" s="60">
        <v>227871</v>
      </c>
      <c r="HO634" s="106"/>
      <c r="HP634" s="106"/>
      <c r="HQ634" s="106"/>
      <c r="HR634" s="106"/>
      <c r="HS634" s="106"/>
      <c r="HT634" s="106"/>
      <c r="HU634" s="106"/>
      <c r="HV634" s="106"/>
      <c r="HW634" s="106"/>
      <c r="HX634" s="106"/>
      <c r="HY634" s="106"/>
      <c r="HZ634" s="106"/>
      <c r="IA634" s="106"/>
      <c r="IB634" s="106"/>
      <c r="IC634" s="106"/>
      <c r="ID634" s="106"/>
      <c r="IE634" s="106"/>
    </row>
    <row r="635" spans="1:239" s="20" customFormat="1" ht="12.75" hidden="1" customHeight="1">
      <c r="A635" s="99" t="s">
        <v>1915</v>
      </c>
      <c r="B635" s="99" t="s">
        <v>1916</v>
      </c>
      <c r="C635" s="100" t="s">
        <v>1595</v>
      </c>
      <c r="D635" s="60">
        <v>227871</v>
      </c>
      <c r="HO635" s="106"/>
      <c r="HP635" s="106"/>
      <c r="HQ635" s="106"/>
      <c r="HR635" s="106"/>
      <c r="HS635" s="106"/>
      <c r="HT635" s="106"/>
      <c r="HU635" s="106"/>
      <c r="HV635" s="106"/>
      <c r="HW635" s="106"/>
      <c r="HX635" s="106"/>
      <c r="HY635" s="106"/>
      <c r="HZ635" s="106"/>
      <c r="IA635" s="106"/>
      <c r="IB635" s="106"/>
      <c r="IC635" s="106"/>
      <c r="ID635" s="106"/>
      <c r="IE635" s="106"/>
    </row>
    <row r="636" spans="1:239" s="20" customFormat="1">
      <c r="A636" s="99" t="s">
        <v>1408</v>
      </c>
      <c r="B636" s="116" t="s">
        <v>920</v>
      </c>
      <c r="C636" s="136"/>
      <c r="D636" s="60">
        <v>1985451.15</v>
      </c>
      <c r="HO636" s="106"/>
      <c r="HP636" s="106"/>
      <c r="HQ636" s="106"/>
      <c r="HR636" s="106"/>
      <c r="HS636" s="106"/>
      <c r="HT636" s="106"/>
      <c r="HU636" s="106"/>
      <c r="HV636" s="106"/>
      <c r="HW636" s="106"/>
      <c r="HX636" s="106"/>
      <c r="HY636" s="106"/>
      <c r="HZ636" s="106"/>
      <c r="IA636" s="106"/>
      <c r="IB636" s="106"/>
      <c r="IC636" s="106"/>
      <c r="ID636" s="106"/>
      <c r="IE636" s="106"/>
    </row>
    <row r="637" spans="1:239" s="20" customFormat="1" hidden="1">
      <c r="A637" s="97" t="s">
        <v>1409</v>
      </c>
      <c r="B637" s="117" t="s">
        <v>1410</v>
      </c>
      <c r="C637" s="139" t="s">
        <v>558</v>
      </c>
      <c r="D637" s="60"/>
      <c r="HO637" s="106"/>
      <c r="HP637" s="106"/>
      <c r="HQ637" s="106"/>
      <c r="HR637" s="106"/>
      <c r="HS637" s="106"/>
      <c r="HT637" s="106"/>
      <c r="HU637" s="106"/>
      <c r="HV637" s="106"/>
      <c r="HW637" s="106"/>
      <c r="HX637" s="106"/>
      <c r="HY637" s="106"/>
      <c r="HZ637" s="106"/>
      <c r="IA637" s="106"/>
      <c r="IB637" s="106"/>
      <c r="IC637" s="106"/>
      <c r="ID637" s="106"/>
      <c r="IE637" s="106"/>
    </row>
    <row r="638" spans="1:239" s="20" customFormat="1" ht="12.75" hidden="1" customHeight="1">
      <c r="A638" s="97" t="s">
        <v>1917</v>
      </c>
      <c r="B638" s="97" t="s">
        <v>1918</v>
      </c>
      <c r="C638" s="98" t="s">
        <v>633</v>
      </c>
      <c r="D638" s="60">
        <v>200000</v>
      </c>
      <c r="HO638" s="106"/>
      <c r="HP638" s="106"/>
      <c r="HQ638" s="106"/>
      <c r="HR638" s="106"/>
      <c r="HS638" s="106"/>
      <c r="HT638" s="106"/>
      <c r="HU638" s="106"/>
      <c r="HV638" s="106"/>
      <c r="HW638" s="106"/>
      <c r="HX638" s="106"/>
      <c r="HY638" s="106"/>
      <c r="HZ638" s="106"/>
      <c r="IA638" s="106"/>
      <c r="IB638" s="106"/>
      <c r="IC638" s="106"/>
      <c r="ID638" s="106"/>
      <c r="IE638" s="106"/>
    </row>
    <row r="639" spans="1:239" s="20" customFormat="1" hidden="1">
      <c r="A639" s="97" t="s">
        <v>1919</v>
      </c>
      <c r="B639" s="97" t="s">
        <v>1920</v>
      </c>
      <c r="C639" s="98" t="s">
        <v>613</v>
      </c>
      <c r="D639" s="60">
        <v>0</v>
      </c>
      <c r="HO639" s="106"/>
      <c r="HP639" s="106"/>
      <c r="HQ639" s="106"/>
      <c r="HR639" s="106"/>
      <c r="HS639" s="106"/>
      <c r="HT639" s="106"/>
      <c r="HU639" s="106"/>
      <c r="HV639" s="106"/>
      <c r="HW639" s="106"/>
      <c r="HX639" s="106"/>
      <c r="HY639" s="106"/>
      <c r="HZ639" s="106"/>
      <c r="IA639" s="106"/>
      <c r="IB639" s="106"/>
      <c r="IC639" s="106"/>
      <c r="ID639" s="106"/>
      <c r="IE639" s="106"/>
    </row>
    <row r="640" spans="1:239" s="20" customFormat="1" ht="12.75" hidden="1" customHeight="1">
      <c r="A640" s="97" t="s">
        <v>1444</v>
      </c>
      <c r="B640" s="97" t="s">
        <v>1445</v>
      </c>
      <c r="C640" s="98" t="s">
        <v>624</v>
      </c>
      <c r="D640" s="60"/>
      <c r="HO640" s="106"/>
      <c r="HP640" s="106"/>
      <c r="HQ640" s="106"/>
      <c r="HR640" s="106"/>
      <c r="HS640" s="106"/>
      <c r="HT640" s="106"/>
      <c r="HU640" s="106"/>
      <c r="HV640" s="106"/>
      <c r="HW640" s="106"/>
      <c r="HX640" s="106"/>
      <c r="HY640" s="106"/>
      <c r="HZ640" s="106"/>
      <c r="IA640" s="106"/>
      <c r="IB640" s="106"/>
      <c r="IC640" s="106"/>
      <c r="ID640" s="106"/>
      <c r="IE640" s="106"/>
    </row>
    <row r="641" spans="1:239" s="20" customFormat="1" ht="12.75" hidden="1" customHeight="1">
      <c r="A641" s="97" t="s">
        <v>1921</v>
      </c>
      <c r="B641" s="97" t="s">
        <v>1922</v>
      </c>
      <c r="C641" s="98" t="s">
        <v>1616</v>
      </c>
      <c r="D641" s="60"/>
      <c r="HO641" s="106"/>
      <c r="HP641" s="106"/>
      <c r="HQ641" s="106"/>
      <c r="HR641" s="106"/>
      <c r="HS641" s="106"/>
      <c r="HT641" s="106"/>
      <c r="HU641" s="106"/>
      <c r="HV641" s="106"/>
      <c r="HW641" s="106"/>
      <c r="HX641" s="106"/>
      <c r="HY641" s="106"/>
      <c r="HZ641" s="106"/>
      <c r="IA641" s="106"/>
      <c r="IB641" s="106"/>
      <c r="IC641" s="106"/>
      <c r="ID641" s="106"/>
      <c r="IE641" s="106"/>
    </row>
    <row r="642" spans="1:239" s="20" customFormat="1" ht="12.75" hidden="1" customHeight="1">
      <c r="A642" s="97" t="s">
        <v>1923</v>
      </c>
      <c r="B642" s="97" t="s">
        <v>1924</v>
      </c>
      <c r="C642" s="98" t="s">
        <v>1625</v>
      </c>
      <c r="D642" s="60"/>
      <c r="HO642" s="106"/>
      <c r="HP642" s="106"/>
      <c r="HQ642" s="106"/>
      <c r="HR642" s="106"/>
      <c r="HS642" s="106"/>
      <c r="HT642" s="106"/>
      <c r="HU642" s="106"/>
      <c r="HV642" s="106"/>
      <c r="HW642" s="106"/>
      <c r="HX642" s="106"/>
      <c r="HY642" s="106"/>
      <c r="HZ642" s="106"/>
      <c r="IA642" s="106"/>
      <c r="IB642" s="106"/>
      <c r="IC642" s="106"/>
      <c r="ID642" s="106"/>
      <c r="IE642" s="106"/>
    </row>
    <row r="643" spans="1:239" s="20" customFormat="1" ht="12.75" hidden="1" customHeight="1">
      <c r="A643" s="97" t="s">
        <v>1446</v>
      </c>
      <c r="B643" s="97" t="s">
        <v>1925</v>
      </c>
      <c r="C643" s="98" t="s">
        <v>695</v>
      </c>
      <c r="D643" s="60"/>
      <c r="HO643" s="106"/>
      <c r="HP643" s="106"/>
      <c r="HQ643" s="106"/>
      <c r="HR643" s="106"/>
      <c r="HS643" s="106"/>
      <c r="HT643" s="106"/>
      <c r="HU643" s="106"/>
      <c r="HV643" s="106"/>
      <c r="HW643" s="106"/>
      <c r="HX643" s="106"/>
      <c r="HY643" s="106"/>
      <c r="HZ643" s="106"/>
      <c r="IA643" s="106"/>
      <c r="IB643" s="106"/>
      <c r="IC643" s="106"/>
      <c r="ID643" s="106"/>
      <c r="IE643" s="106"/>
    </row>
    <row r="644" spans="1:239" s="20" customFormat="1" ht="18" hidden="1" customHeight="1">
      <c r="A644" s="97" t="s">
        <v>1448</v>
      </c>
      <c r="B644" s="117" t="s">
        <v>1926</v>
      </c>
      <c r="C644" s="98" t="s">
        <v>692</v>
      </c>
      <c r="D644" s="60"/>
      <c r="HO644" s="106"/>
      <c r="HP644" s="106"/>
      <c r="HQ644" s="106"/>
      <c r="HR644" s="106"/>
      <c r="HS644" s="106"/>
      <c r="HT644" s="106"/>
      <c r="HU644" s="106"/>
      <c r="HV644" s="106"/>
      <c r="HW644" s="106"/>
      <c r="HX644" s="106"/>
      <c r="HY644" s="106"/>
      <c r="HZ644" s="106"/>
      <c r="IA644" s="106"/>
      <c r="IB644" s="106"/>
      <c r="IC644" s="106"/>
      <c r="ID644" s="106"/>
      <c r="IE644" s="106"/>
    </row>
    <row r="645" spans="1:239" s="20" customFormat="1" ht="18" hidden="1" customHeight="1">
      <c r="A645" s="97" t="s">
        <v>1927</v>
      </c>
      <c r="B645" s="117" t="s">
        <v>1928</v>
      </c>
      <c r="C645" s="98" t="s">
        <v>1606</v>
      </c>
      <c r="D645" s="60"/>
      <c r="HO645" s="106"/>
      <c r="HP645" s="106"/>
      <c r="HQ645" s="106"/>
      <c r="HR645" s="106"/>
      <c r="HS645" s="106"/>
      <c r="HT645" s="106"/>
      <c r="HU645" s="106"/>
      <c r="HV645" s="106"/>
      <c r="HW645" s="106"/>
      <c r="HX645" s="106"/>
      <c r="HY645" s="106"/>
      <c r="HZ645" s="106"/>
      <c r="IA645" s="106"/>
      <c r="IB645" s="106"/>
      <c r="IC645" s="106"/>
      <c r="ID645" s="106"/>
      <c r="IE645" s="106"/>
    </row>
    <row r="646" spans="1:239" s="20" customFormat="1" hidden="1">
      <c r="A646" s="97" t="s">
        <v>1452</v>
      </c>
      <c r="B646" s="117" t="s">
        <v>1929</v>
      </c>
      <c r="C646" s="98" t="s">
        <v>385</v>
      </c>
      <c r="D646" s="60">
        <v>480000</v>
      </c>
      <c r="HO646" s="106"/>
      <c r="HP646" s="106"/>
      <c r="HQ646" s="106"/>
      <c r="HR646" s="106"/>
      <c r="HS646" s="106"/>
      <c r="HT646" s="106"/>
      <c r="HU646" s="106"/>
      <c r="HV646" s="106"/>
      <c r="HW646" s="106"/>
      <c r="HX646" s="106"/>
      <c r="HY646" s="106"/>
      <c r="HZ646" s="106"/>
      <c r="IA646" s="106"/>
      <c r="IB646" s="106"/>
      <c r="IC646" s="106"/>
      <c r="ID646" s="106"/>
      <c r="IE646" s="106"/>
    </row>
    <row r="647" spans="1:239" s="20" customFormat="1" hidden="1">
      <c r="A647" s="97" t="s">
        <v>1930</v>
      </c>
      <c r="B647" s="97" t="s">
        <v>1931</v>
      </c>
      <c r="C647" s="98" t="s">
        <v>1613</v>
      </c>
      <c r="D647" s="60"/>
      <c r="HO647" s="106"/>
      <c r="HP647" s="106"/>
      <c r="HQ647" s="106"/>
      <c r="HR647" s="106"/>
      <c r="HS647" s="106"/>
      <c r="HT647" s="106"/>
      <c r="HU647" s="106"/>
      <c r="HV647" s="106"/>
      <c r="HW647" s="106"/>
      <c r="HX647" s="106"/>
      <c r="HY647" s="106"/>
      <c r="HZ647" s="106"/>
      <c r="IA647" s="106"/>
      <c r="IB647" s="106"/>
      <c r="IC647" s="106"/>
      <c r="ID647" s="106"/>
      <c r="IE647" s="106"/>
    </row>
    <row r="648" spans="1:239" s="20" customFormat="1" hidden="1">
      <c r="A648" s="97" t="s">
        <v>1932</v>
      </c>
      <c r="B648" s="97" t="s">
        <v>1933</v>
      </c>
      <c r="C648" s="98" t="s">
        <v>1637</v>
      </c>
      <c r="D648" s="60">
        <v>585000</v>
      </c>
      <c r="HO648" s="106"/>
      <c r="HP648" s="106"/>
      <c r="HQ648" s="106"/>
      <c r="HR648" s="106"/>
      <c r="HS648" s="106"/>
      <c r="HT648" s="106"/>
      <c r="HU648" s="106"/>
      <c r="HV648" s="106"/>
      <c r="HW648" s="106"/>
      <c r="HX648" s="106"/>
      <c r="HY648" s="106"/>
      <c r="HZ648" s="106"/>
      <c r="IA648" s="106"/>
      <c r="IB648" s="106"/>
      <c r="IC648" s="106"/>
      <c r="ID648" s="106"/>
      <c r="IE648" s="106"/>
    </row>
    <row r="649" spans="1:239" s="20" customFormat="1" hidden="1">
      <c r="A649" s="97" t="s">
        <v>1934</v>
      </c>
      <c r="B649" s="97" t="s">
        <v>1935</v>
      </c>
      <c r="C649" s="98" t="s">
        <v>1628</v>
      </c>
      <c r="D649" s="60"/>
      <c r="HO649" s="106"/>
      <c r="HP649" s="106"/>
      <c r="HQ649" s="106"/>
      <c r="HR649" s="106"/>
      <c r="HS649" s="106"/>
      <c r="HT649" s="106"/>
      <c r="HU649" s="106"/>
      <c r="HV649" s="106"/>
      <c r="HW649" s="106"/>
      <c r="HX649" s="106"/>
      <c r="HY649" s="106"/>
      <c r="HZ649" s="106"/>
      <c r="IA649" s="106"/>
      <c r="IB649" s="106"/>
      <c r="IC649" s="106"/>
      <c r="ID649" s="106"/>
      <c r="IE649" s="106"/>
    </row>
    <row r="650" spans="1:239" s="20" customFormat="1" ht="12.75" hidden="1" customHeight="1">
      <c r="A650" s="97" t="s">
        <v>1936</v>
      </c>
      <c r="B650" s="97" t="s">
        <v>1937</v>
      </c>
      <c r="C650" s="98" t="s">
        <v>1622</v>
      </c>
      <c r="D650" s="60"/>
      <c r="HO650" s="106"/>
      <c r="HP650" s="106"/>
      <c r="HQ650" s="106"/>
      <c r="HR650" s="106"/>
      <c r="HS650" s="106"/>
      <c r="HT650" s="106"/>
      <c r="HU650" s="106"/>
      <c r="HV650" s="106"/>
      <c r="HW650" s="106"/>
      <c r="HX650" s="106"/>
      <c r="HY650" s="106"/>
      <c r="HZ650" s="106"/>
      <c r="IA650" s="106"/>
      <c r="IB650" s="106"/>
      <c r="IC650" s="106"/>
      <c r="ID650" s="106"/>
      <c r="IE650" s="106"/>
    </row>
    <row r="651" spans="1:239" s="20" customFormat="1" ht="12.75" hidden="1" customHeight="1">
      <c r="A651" s="97" t="s">
        <v>1938</v>
      </c>
      <c r="B651" s="97" t="s">
        <v>1939</v>
      </c>
      <c r="C651" s="98" t="s">
        <v>1603</v>
      </c>
      <c r="D651" s="60"/>
      <c r="HO651" s="106"/>
      <c r="HP651" s="106"/>
      <c r="HQ651" s="106"/>
      <c r="HR651" s="106"/>
      <c r="HS651" s="106"/>
      <c r="HT651" s="106"/>
      <c r="HU651" s="106"/>
      <c r="HV651" s="106"/>
      <c r="HW651" s="106"/>
      <c r="HX651" s="106"/>
      <c r="HY651" s="106"/>
      <c r="HZ651" s="106"/>
      <c r="IA651" s="106"/>
      <c r="IB651" s="106"/>
      <c r="IC651" s="106"/>
      <c r="ID651" s="106"/>
      <c r="IE651" s="106"/>
    </row>
    <row r="652" spans="1:239" s="20" customFormat="1" ht="12.75" hidden="1" customHeight="1">
      <c r="A652" s="97" t="s">
        <v>1940</v>
      </c>
      <c r="B652" s="97" t="s">
        <v>1941</v>
      </c>
      <c r="C652" s="98" t="s">
        <v>1634</v>
      </c>
      <c r="D652" s="60">
        <v>292500</v>
      </c>
      <c r="HO652" s="106"/>
      <c r="HP652" s="106"/>
      <c r="HQ652" s="106"/>
      <c r="HR652" s="106"/>
      <c r="HS652" s="106"/>
      <c r="HT652" s="106"/>
      <c r="HU652" s="106"/>
      <c r="HV652" s="106"/>
      <c r="HW652" s="106"/>
      <c r="HX652" s="106"/>
      <c r="HY652" s="106"/>
      <c r="HZ652" s="106"/>
      <c r="IA652" s="106"/>
      <c r="IB652" s="106"/>
      <c r="IC652" s="106"/>
      <c r="ID652" s="106"/>
      <c r="IE652" s="106"/>
    </row>
    <row r="653" spans="1:239" s="20" customFormat="1" hidden="1">
      <c r="A653" s="97" t="s">
        <v>1942</v>
      </c>
      <c r="B653" s="97" t="s">
        <v>1943</v>
      </c>
      <c r="C653" s="98" t="s">
        <v>1649</v>
      </c>
      <c r="D653" s="60">
        <v>121875</v>
      </c>
      <c r="HO653" s="106"/>
      <c r="HP653" s="106"/>
      <c r="HQ653" s="106"/>
      <c r="HR653" s="106"/>
      <c r="HS653" s="106"/>
      <c r="HT653" s="106"/>
      <c r="HU653" s="106"/>
      <c r="HV653" s="106"/>
      <c r="HW653" s="106"/>
      <c r="HX653" s="106"/>
      <c r="HY653" s="106"/>
      <c r="HZ653" s="106"/>
      <c r="IA653" s="106"/>
      <c r="IB653" s="106"/>
      <c r="IC653" s="106"/>
      <c r="ID653" s="106"/>
      <c r="IE653" s="106"/>
    </row>
    <row r="654" spans="1:239" s="20" customFormat="1" hidden="1">
      <c r="A654" s="97" t="s">
        <v>1944</v>
      </c>
      <c r="B654" s="97" t="s">
        <v>1945</v>
      </c>
      <c r="C654" s="98" t="s">
        <v>1643</v>
      </c>
      <c r="D654" s="60">
        <v>306076.15000000002</v>
      </c>
      <c r="HO654" s="106"/>
      <c r="HP654" s="106"/>
      <c r="HQ654" s="106"/>
      <c r="HR654" s="106"/>
      <c r="HS654" s="106"/>
      <c r="HT654" s="106"/>
      <c r="HU654" s="106"/>
      <c r="HV654" s="106"/>
      <c r="HW654" s="106"/>
      <c r="HX654" s="106"/>
      <c r="HY654" s="106"/>
      <c r="HZ654" s="106"/>
      <c r="IA654" s="106"/>
      <c r="IB654" s="106"/>
      <c r="IC654" s="106"/>
      <c r="ID654" s="106"/>
      <c r="IE654" s="106"/>
    </row>
    <row r="655" spans="1:239">
      <c r="A655" s="129" t="s">
        <v>1946</v>
      </c>
      <c r="B655" s="130" t="s">
        <v>1947</v>
      </c>
      <c r="C655" s="131"/>
      <c r="D655" s="128">
        <v>172473.84</v>
      </c>
    </row>
    <row r="656" spans="1:239" s="20" customFormat="1" ht="12.6" hidden="1" customHeight="1">
      <c r="A656" s="99" t="s">
        <v>1948</v>
      </c>
      <c r="B656" s="116" t="s">
        <v>1949</v>
      </c>
      <c r="C656" s="136"/>
      <c r="D656" s="60">
        <v>0</v>
      </c>
      <c r="HO656" s="106"/>
      <c r="HP656" s="106"/>
      <c r="HQ656" s="106"/>
      <c r="HR656" s="106"/>
      <c r="HS656" s="106"/>
      <c r="HT656" s="106"/>
      <c r="HU656" s="106"/>
      <c r="HV656" s="106"/>
      <c r="HW656" s="106"/>
      <c r="HX656" s="106"/>
      <c r="HY656" s="106"/>
      <c r="HZ656" s="106"/>
      <c r="IA656" s="106"/>
      <c r="IB656" s="106"/>
      <c r="IC656" s="106"/>
      <c r="ID656" s="106"/>
      <c r="IE656" s="106"/>
    </row>
    <row r="657" spans="1:239" s="20" customFormat="1" ht="18" hidden="1">
      <c r="A657" s="97" t="s">
        <v>1950</v>
      </c>
      <c r="B657" s="117" t="s">
        <v>1951</v>
      </c>
      <c r="C657" s="139" t="s">
        <v>325</v>
      </c>
      <c r="D657" s="60"/>
      <c r="HO657" s="106"/>
      <c r="HP657" s="106"/>
      <c r="HQ657" s="106"/>
      <c r="HR657" s="106"/>
      <c r="HS657" s="106"/>
      <c r="HT657" s="106"/>
      <c r="HU657" s="106"/>
      <c r="HV657" s="106"/>
      <c r="HW657" s="106"/>
      <c r="HX657" s="106"/>
      <c r="HY657" s="106"/>
      <c r="HZ657" s="106"/>
      <c r="IA657" s="106"/>
      <c r="IB657" s="106"/>
      <c r="IC657" s="106"/>
      <c r="ID657" s="106"/>
      <c r="IE657" s="106"/>
    </row>
    <row r="658" spans="1:239" s="20" customFormat="1" ht="21.75" hidden="1" customHeight="1">
      <c r="A658" s="99" t="s">
        <v>1468</v>
      </c>
      <c r="B658" s="116" t="s">
        <v>1469</v>
      </c>
      <c r="C658" s="136"/>
      <c r="D658" s="60">
        <v>0</v>
      </c>
      <c r="HO658" s="106"/>
      <c r="HP658" s="106"/>
      <c r="HQ658" s="106"/>
      <c r="HR658" s="106"/>
      <c r="HS658" s="106"/>
      <c r="HT658" s="106"/>
      <c r="HU658" s="106"/>
      <c r="HV658" s="106"/>
      <c r="HW658" s="106"/>
      <c r="HX658" s="106"/>
      <c r="HY658" s="106"/>
      <c r="HZ658" s="106"/>
      <c r="IA658" s="106"/>
      <c r="IB658" s="106"/>
      <c r="IC658" s="106"/>
      <c r="ID658" s="106"/>
      <c r="IE658" s="106"/>
    </row>
    <row r="659" spans="1:239" s="20" customFormat="1" ht="13.5" hidden="1" customHeight="1">
      <c r="A659" s="97" t="s">
        <v>1952</v>
      </c>
      <c r="B659" s="97" t="s">
        <v>1953</v>
      </c>
      <c r="C659" s="98" t="s">
        <v>1592</v>
      </c>
      <c r="D659" s="60"/>
      <c r="HO659" s="106"/>
      <c r="HP659" s="106"/>
      <c r="HQ659" s="106"/>
      <c r="HR659" s="106"/>
      <c r="HS659" s="106"/>
      <c r="HT659" s="106"/>
      <c r="HU659" s="106"/>
      <c r="HV659" s="106"/>
      <c r="HW659" s="106"/>
      <c r="HX659" s="106"/>
      <c r="HY659" s="106"/>
      <c r="HZ659" s="106"/>
      <c r="IA659" s="106"/>
      <c r="IB659" s="106"/>
      <c r="IC659" s="106"/>
      <c r="ID659" s="106"/>
      <c r="IE659" s="106"/>
    </row>
    <row r="660" spans="1:239" s="20" customFormat="1" hidden="1">
      <c r="A660" s="97" t="s">
        <v>1954</v>
      </c>
      <c r="B660" s="117" t="s">
        <v>1955</v>
      </c>
      <c r="C660" s="139"/>
      <c r="D660" s="60">
        <v>0</v>
      </c>
      <c r="HO660" s="106"/>
      <c r="HP660" s="106"/>
      <c r="HQ660" s="106"/>
      <c r="HR660" s="106"/>
      <c r="HS660" s="106"/>
      <c r="HT660" s="106"/>
      <c r="HU660" s="106"/>
      <c r="HV660" s="106"/>
      <c r="HW660" s="106"/>
      <c r="HX660" s="106"/>
      <c r="HY660" s="106"/>
      <c r="HZ660" s="106"/>
      <c r="IA660" s="106"/>
      <c r="IB660" s="106"/>
      <c r="IC660" s="106"/>
      <c r="ID660" s="106"/>
      <c r="IE660" s="106"/>
    </row>
    <row r="661" spans="1:239" s="20" customFormat="1" ht="13.5" hidden="1" customHeight="1">
      <c r="A661" s="97" t="s">
        <v>1956</v>
      </c>
      <c r="B661" s="97" t="s">
        <v>1957</v>
      </c>
      <c r="C661" s="98" t="s">
        <v>1631</v>
      </c>
      <c r="D661" s="60"/>
      <c r="HO661" s="106"/>
      <c r="HP661" s="106"/>
      <c r="HQ661" s="106"/>
      <c r="HR661" s="106"/>
      <c r="HS661" s="106"/>
      <c r="HT661" s="106"/>
      <c r="HU661" s="106"/>
      <c r="HV661" s="106"/>
      <c r="HW661" s="106"/>
      <c r="HX661" s="106"/>
      <c r="HY661" s="106"/>
      <c r="HZ661" s="106"/>
      <c r="IA661" s="106"/>
      <c r="IB661" s="106"/>
      <c r="IC661" s="106"/>
      <c r="ID661" s="106"/>
      <c r="IE661" s="106"/>
    </row>
    <row r="662" spans="1:239" s="20" customFormat="1" ht="27" hidden="1" customHeight="1">
      <c r="A662" s="99" t="s">
        <v>1958</v>
      </c>
      <c r="B662" s="116" t="s">
        <v>1959</v>
      </c>
      <c r="C662" s="136"/>
      <c r="D662" s="60">
        <v>172473.84</v>
      </c>
      <c r="HO662" s="106"/>
      <c r="HP662" s="106"/>
      <c r="HQ662" s="106"/>
      <c r="HR662" s="106"/>
      <c r="HS662" s="106"/>
      <c r="HT662" s="106"/>
      <c r="HU662" s="106"/>
      <c r="HV662" s="106"/>
      <c r="HW662" s="106"/>
      <c r="HX662" s="106"/>
      <c r="HY662" s="106"/>
      <c r="HZ662" s="106"/>
      <c r="IA662" s="106"/>
      <c r="IB662" s="106"/>
      <c r="IC662" s="106"/>
      <c r="ID662" s="106"/>
      <c r="IE662" s="106"/>
    </row>
    <row r="663" spans="1:239" s="20" customFormat="1" ht="19.5" hidden="1" customHeight="1">
      <c r="A663" s="97" t="s">
        <v>1960</v>
      </c>
      <c r="B663" s="117" t="s">
        <v>1961</v>
      </c>
      <c r="C663" s="139"/>
      <c r="D663" s="60">
        <v>172473.84</v>
      </c>
      <c r="HO663" s="106"/>
      <c r="HP663" s="106"/>
      <c r="HQ663" s="106"/>
      <c r="HR663" s="106"/>
      <c r="HS663" s="106"/>
      <c r="HT663" s="106"/>
      <c r="HU663" s="106"/>
      <c r="HV663" s="106"/>
      <c r="HW663" s="106"/>
      <c r="HX663" s="106"/>
      <c r="HY663" s="106"/>
      <c r="HZ663" s="106"/>
      <c r="IA663" s="106"/>
      <c r="IB663" s="106"/>
      <c r="IC663" s="106"/>
      <c r="ID663" s="106"/>
      <c r="IE663" s="106"/>
    </row>
    <row r="664" spans="1:239" s="20" customFormat="1" ht="13.5" hidden="1" customHeight="1">
      <c r="A664" s="97" t="s">
        <v>1962</v>
      </c>
      <c r="B664" s="97" t="s">
        <v>1963</v>
      </c>
      <c r="C664" s="98" t="s">
        <v>1646</v>
      </c>
      <c r="D664" s="60">
        <v>172473.84</v>
      </c>
      <c r="HO664" s="106"/>
      <c r="HP664" s="106"/>
      <c r="HQ664" s="106"/>
      <c r="HR664" s="106"/>
      <c r="HS664" s="106"/>
      <c r="HT664" s="106"/>
      <c r="HU664" s="106"/>
      <c r="HV664" s="106"/>
      <c r="HW664" s="106"/>
      <c r="HX664" s="106"/>
      <c r="HY664" s="106"/>
      <c r="HZ664" s="106"/>
      <c r="IA664" s="106"/>
      <c r="IB664" s="106"/>
      <c r="IC664" s="106"/>
      <c r="ID664" s="106"/>
      <c r="IE664" s="106"/>
    </row>
    <row r="665" spans="1:239">
      <c r="A665" s="125" t="s">
        <v>1472</v>
      </c>
      <c r="B665" s="126" t="s">
        <v>1473</v>
      </c>
      <c r="C665" s="127"/>
      <c r="D665" s="128">
        <v>2080.0700000000002</v>
      </c>
    </row>
    <row r="666" spans="1:239" ht="22.5">
      <c r="A666" s="129" t="s">
        <v>1474</v>
      </c>
      <c r="B666" s="130" t="s">
        <v>1964</v>
      </c>
      <c r="C666" s="131" t="s">
        <v>545</v>
      </c>
      <c r="D666" s="128">
        <v>2080.0700000000002</v>
      </c>
    </row>
    <row r="667" spans="1:239">
      <c r="A667" s="122" t="s">
        <v>1479</v>
      </c>
      <c r="B667" s="123" t="s">
        <v>1480</v>
      </c>
      <c r="C667" s="124"/>
      <c r="D667" s="72">
        <v>70771348.379999995</v>
      </c>
    </row>
    <row r="668" spans="1:239" s="181" customFormat="1" hidden="1">
      <c r="A668" s="146" t="s">
        <v>1481</v>
      </c>
      <c r="B668" s="147" t="s">
        <v>1482</v>
      </c>
      <c r="C668" s="148"/>
      <c r="D668" s="149">
        <v>70771348.379999995</v>
      </c>
      <c r="IB668" s="106"/>
      <c r="IC668" s="106"/>
      <c r="ID668" s="106"/>
      <c r="IE668" s="106"/>
    </row>
    <row r="669" spans="1:239" s="181" customFormat="1" hidden="1">
      <c r="A669" s="150" t="s">
        <v>1483</v>
      </c>
      <c r="B669" s="151" t="s">
        <v>1484</v>
      </c>
      <c r="C669" s="152"/>
      <c r="D669" s="153">
        <v>70771348.379999995</v>
      </c>
      <c r="IB669" s="106"/>
      <c r="IC669" s="106"/>
      <c r="ID669" s="106"/>
      <c r="IE669" s="106"/>
    </row>
    <row r="670" spans="1:239" s="182" customFormat="1" ht="22.5" hidden="1">
      <c r="A670" s="154" t="s">
        <v>1485</v>
      </c>
      <c r="B670" s="155" t="s">
        <v>1486</v>
      </c>
      <c r="C670" s="156"/>
      <c r="D670" s="157">
        <v>5223247.3</v>
      </c>
      <c r="IB670" s="106"/>
      <c r="IC670" s="106"/>
      <c r="ID670" s="106"/>
      <c r="IE670" s="106"/>
    </row>
    <row r="671" spans="1:239" s="20" customFormat="1" ht="18" hidden="1">
      <c r="A671" s="97" t="s">
        <v>1487</v>
      </c>
      <c r="B671" s="117" t="s">
        <v>1488</v>
      </c>
      <c r="C671" s="139" t="s">
        <v>173</v>
      </c>
      <c r="D671" s="60">
        <v>5223247.3</v>
      </c>
      <c r="HO671" s="106"/>
      <c r="HP671" s="106"/>
      <c r="HQ671" s="106"/>
      <c r="HR671" s="106"/>
      <c r="HS671" s="106"/>
      <c r="HT671" s="106"/>
      <c r="HU671" s="106"/>
      <c r="HV671" s="106"/>
      <c r="HW671" s="106"/>
      <c r="HX671" s="106"/>
      <c r="HY671" s="106"/>
      <c r="HZ671" s="106"/>
      <c r="IA671" s="106"/>
      <c r="IB671" s="106"/>
      <c r="IC671" s="106"/>
      <c r="ID671" s="106"/>
      <c r="IE671" s="106"/>
    </row>
    <row r="672" spans="1:239" s="181" customFormat="1" ht="22.5" hidden="1" customHeight="1">
      <c r="A672" s="150" t="s">
        <v>1489</v>
      </c>
      <c r="B672" s="151" t="s">
        <v>1490</v>
      </c>
      <c r="C672" s="152"/>
      <c r="D672" s="153">
        <v>65548101.079999998</v>
      </c>
      <c r="IB672" s="106"/>
      <c r="IC672" s="106"/>
      <c r="ID672" s="106"/>
      <c r="IE672" s="106"/>
    </row>
    <row r="673" spans="1:239" s="181" customFormat="1" ht="12.75" hidden="1" customHeight="1">
      <c r="A673" s="150" t="s">
        <v>1491</v>
      </c>
      <c r="B673" s="151" t="s">
        <v>1492</v>
      </c>
      <c r="C673" s="152"/>
      <c r="D673" s="153">
        <v>29741131.070000004</v>
      </c>
      <c r="IB673" s="106"/>
      <c r="IC673" s="106"/>
      <c r="ID673" s="106"/>
      <c r="IE673" s="106"/>
    </row>
    <row r="674" spans="1:239" s="20" customFormat="1" hidden="1">
      <c r="A674" s="97" t="s">
        <v>1493</v>
      </c>
      <c r="B674" s="117" t="s">
        <v>1494</v>
      </c>
      <c r="C674" s="139" t="s">
        <v>173</v>
      </c>
      <c r="D674" s="60">
        <v>520269.14</v>
      </c>
      <c r="HO674" s="106"/>
      <c r="HP674" s="106"/>
      <c r="HQ674" s="106"/>
      <c r="HR674" s="106"/>
      <c r="HS674" s="106"/>
      <c r="HT674" s="106"/>
      <c r="HU674" s="106"/>
      <c r="HV674" s="106"/>
      <c r="HW674" s="106"/>
      <c r="HX674" s="106"/>
      <c r="HY674" s="106"/>
      <c r="HZ674" s="106"/>
      <c r="IA674" s="106"/>
      <c r="IB674" s="106"/>
      <c r="IC674" s="106"/>
      <c r="ID674" s="106"/>
      <c r="IE674" s="106"/>
    </row>
    <row r="675" spans="1:239" s="20" customFormat="1" hidden="1">
      <c r="A675" s="97" t="s">
        <v>1495</v>
      </c>
      <c r="B675" s="117" t="s">
        <v>1496</v>
      </c>
      <c r="C675" s="139" t="s">
        <v>173</v>
      </c>
      <c r="D675" s="60">
        <v>29025051.670000002</v>
      </c>
      <c r="HO675" s="106"/>
      <c r="HP675" s="106"/>
      <c r="HQ675" s="106"/>
      <c r="HR675" s="106"/>
      <c r="HS675" s="106"/>
      <c r="HT675" s="106"/>
      <c r="HU675" s="106"/>
      <c r="HV675" s="106"/>
      <c r="HW675" s="106"/>
      <c r="HX675" s="106"/>
      <c r="HY675" s="106"/>
      <c r="HZ675" s="106"/>
      <c r="IA675" s="106"/>
      <c r="IB675" s="106"/>
      <c r="IC675" s="106"/>
      <c r="ID675" s="106"/>
      <c r="IE675" s="106"/>
    </row>
    <row r="676" spans="1:239" s="20" customFormat="1" ht="13.5" hidden="1" customHeight="1">
      <c r="A676" s="97" t="s">
        <v>1497</v>
      </c>
      <c r="B676" s="117" t="s">
        <v>1965</v>
      </c>
      <c r="C676" s="139" t="s">
        <v>173</v>
      </c>
      <c r="D676" s="60">
        <v>108847.34</v>
      </c>
      <c r="HO676" s="106"/>
      <c r="HP676" s="106"/>
      <c r="HQ676" s="106"/>
      <c r="HR676" s="106"/>
      <c r="HS676" s="106"/>
      <c r="HT676" s="106"/>
      <c r="HU676" s="106"/>
      <c r="HV676" s="106"/>
      <c r="HW676" s="106"/>
      <c r="HX676" s="106"/>
      <c r="HY676" s="106"/>
      <c r="HZ676" s="106"/>
      <c r="IA676" s="106"/>
      <c r="IB676" s="106"/>
      <c r="IC676" s="106"/>
      <c r="ID676" s="106"/>
      <c r="IE676" s="106"/>
    </row>
    <row r="677" spans="1:239" s="20" customFormat="1" hidden="1">
      <c r="A677" s="97" t="s">
        <v>1499</v>
      </c>
      <c r="B677" s="117" t="s">
        <v>1500</v>
      </c>
      <c r="C677" s="139" t="s">
        <v>173</v>
      </c>
      <c r="D677" s="60">
        <v>86962.92</v>
      </c>
      <c r="HO677" s="106"/>
      <c r="HP677" s="106"/>
      <c r="HQ677" s="106"/>
      <c r="HR677" s="106"/>
      <c r="HS677" s="106"/>
      <c r="HT677" s="106"/>
      <c r="HU677" s="106"/>
      <c r="HV677" s="106"/>
      <c r="HW677" s="106"/>
      <c r="HX677" s="106"/>
      <c r="HY677" s="106"/>
      <c r="HZ677" s="106"/>
      <c r="IA677" s="106"/>
      <c r="IB677" s="106"/>
      <c r="IC677" s="106"/>
      <c r="ID677" s="106"/>
      <c r="IE677" s="106"/>
    </row>
    <row r="678" spans="1:239" s="183" customFormat="1" ht="22.5" hidden="1">
      <c r="A678" s="176" t="s">
        <v>1501</v>
      </c>
      <c r="B678" s="177" t="s">
        <v>1502</v>
      </c>
      <c r="C678" s="134"/>
      <c r="D678" s="178">
        <v>35806970.009999998</v>
      </c>
      <c r="IB678" s="184"/>
      <c r="IC678" s="184"/>
      <c r="ID678" s="184"/>
      <c r="IE678" s="184"/>
    </row>
    <row r="679" spans="1:239" s="20" customFormat="1" ht="18" hidden="1">
      <c r="A679" s="97" t="s">
        <v>1503</v>
      </c>
      <c r="B679" s="117" t="s">
        <v>1504</v>
      </c>
      <c r="C679" s="139" t="s">
        <v>173</v>
      </c>
      <c r="D679" s="60">
        <v>641954.30000000005</v>
      </c>
      <c r="HO679" s="106"/>
      <c r="HP679" s="106"/>
      <c r="HQ679" s="106"/>
      <c r="HR679" s="106"/>
      <c r="HS679" s="106"/>
      <c r="HT679" s="106"/>
      <c r="HU679" s="106"/>
      <c r="HV679" s="106"/>
      <c r="HW679" s="106"/>
      <c r="HX679" s="106"/>
      <c r="HY679" s="106"/>
      <c r="HZ679" s="106"/>
      <c r="IA679" s="106"/>
      <c r="IB679" s="106"/>
      <c r="IC679" s="106"/>
      <c r="ID679" s="106"/>
      <c r="IE679" s="106"/>
    </row>
    <row r="680" spans="1:239" s="20" customFormat="1" ht="18" hidden="1">
      <c r="A680" s="97" t="s">
        <v>1505</v>
      </c>
      <c r="B680" s="117" t="s">
        <v>1506</v>
      </c>
      <c r="C680" s="139" t="s">
        <v>173</v>
      </c>
      <c r="D680" s="60">
        <v>35165015.710000001</v>
      </c>
      <c r="HO680" s="106"/>
      <c r="HP680" s="106"/>
      <c r="HQ680" s="106"/>
      <c r="HR680" s="106"/>
      <c r="HS680" s="106"/>
      <c r="HT680" s="106"/>
      <c r="HU680" s="106"/>
      <c r="HV680" s="106"/>
      <c r="HW680" s="106"/>
      <c r="HX680" s="106"/>
      <c r="HY680" s="106"/>
      <c r="HZ680" s="106"/>
      <c r="IA680" s="106"/>
      <c r="IB680" s="106"/>
      <c r="IC680" s="106"/>
      <c r="ID680" s="106"/>
      <c r="IE680" s="106"/>
    </row>
    <row r="681" spans="1:239" ht="17.25" customHeight="1">
      <c r="A681" s="122" t="s">
        <v>1507</v>
      </c>
      <c r="B681" s="123" t="s">
        <v>1966</v>
      </c>
      <c r="C681" s="124"/>
      <c r="D681" s="72">
        <v>-38290443.609999999</v>
      </c>
    </row>
    <row r="682" spans="1:239" s="20" customFormat="1">
      <c r="A682" s="97" t="s">
        <v>762</v>
      </c>
      <c r="B682" s="117" t="s">
        <v>1967</v>
      </c>
      <c r="C682" s="139"/>
      <c r="D682" s="60">
        <v>-12196899.789999999</v>
      </c>
      <c r="HO682" s="106"/>
      <c r="HP682" s="106"/>
      <c r="HQ682" s="106"/>
      <c r="HR682" s="106"/>
      <c r="HS682" s="106"/>
      <c r="HT682" s="106"/>
      <c r="HU682" s="106"/>
      <c r="HV682" s="106"/>
      <c r="HW682" s="106"/>
      <c r="HX682" s="106"/>
      <c r="HY682" s="106"/>
      <c r="HZ682" s="106"/>
      <c r="IA682" s="106"/>
      <c r="IB682" s="106"/>
      <c r="IC682" s="106"/>
      <c r="ID682" s="106"/>
      <c r="IE682" s="106"/>
    </row>
    <row r="683" spans="1:239" s="20" customFormat="1">
      <c r="A683" s="97" t="s">
        <v>1968</v>
      </c>
      <c r="B683" s="117" t="s">
        <v>1969</v>
      </c>
      <c r="C683" s="139"/>
      <c r="D683" s="60">
        <v>-188732.76</v>
      </c>
      <c r="HO683" s="106"/>
      <c r="HP683" s="106"/>
      <c r="HQ683" s="106"/>
      <c r="HR683" s="106"/>
      <c r="HS683" s="106"/>
      <c r="HT683" s="106"/>
      <c r="HU683" s="106"/>
      <c r="HV683" s="106"/>
      <c r="HW683" s="106"/>
      <c r="HX683" s="106"/>
      <c r="HY683" s="106"/>
      <c r="HZ683" s="106"/>
      <c r="IA683" s="106"/>
      <c r="IB683" s="106"/>
      <c r="IC683" s="106"/>
      <c r="ID683" s="106"/>
      <c r="IE683" s="106"/>
    </row>
    <row r="684" spans="1:239" s="20" customFormat="1">
      <c r="A684" s="97" t="s">
        <v>1970</v>
      </c>
      <c r="B684" s="117" t="s">
        <v>1971</v>
      </c>
      <c r="C684" s="139"/>
      <c r="D684" s="60">
        <v>-113841.36</v>
      </c>
      <c r="HO684" s="106"/>
      <c r="HP684" s="106"/>
      <c r="HQ684" s="106"/>
      <c r="HR684" s="106"/>
      <c r="HS684" s="106"/>
      <c r="HT684" s="106"/>
      <c r="HU684" s="106"/>
      <c r="HV684" s="106"/>
      <c r="HW684" s="106"/>
      <c r="HX684" s="106"/>
      <c r="HY684" s="106"/>
      <c r="HZ684" s="106"/>
      <c r="IA684" s="106"/>
      <c r="IB684" s="106"/>
      <c r="IC684" s="106"/>
      <c r="ID684" s="106"/>
      <c r="IE684" s="106"/>
    </row>
    <row r="685" spans="1:239" s="20" customFormat="1">
      <c r="A685" s="97" t="s">
        <v>1972</v>
      </c>
      <c r="B685" s="117" t="s">
        <v>1973</v>
      </c>
      <c r="C685" s="139"/>
      <c r="D685" s="60">
        <v>-18385381.739999998</v>
      </c>
      <c r="HO685" s="106"/>
      <c r="HP685" s="106"/>
      <c r="HQ685" s="106"/>
      <c r="HR685" s="106"/>
      <c r="HS685" s="106"/>
      <c r="HT685" s="106"/>
      <c r="HU685" s="106"/>
      <c r="HV685" s="106"/>
      <c r="HW685" s="106"/>
      <c r="HX685" s="106"/>
      <c r="HY685" s="106"/>
      <c r="HZ685" s="106"/>
      <c r="IA685" s="106"/>
      <c r="IB685" s="106"/>
      <c r="IC685" s="106"/>
      <c r="ID685" s="106"/>
      <c r="IE685" s="106"/>
    </row>
    <row r="686" spans="1:239" s="20" customFormat="1">
      <c r="A686" s="97" t="s">
        <v>1974</v>
      </c>
      <c r="B686" s="117" t="s">
        <v>1975</v>
      </c>
      <c r="C686" s="139"/>
      <c r="D686" s="60">
        <v>-7127738.2699999996</v>
      </c>
      <c r="HO686" s="106"/>
      <c r="HP686" s="106"/>
      <c r="HQ686" s="106"/>
      <c r="HR686" s="106"/>
      <c r="HS686" s="106"/>
      <c r="HT686" s="106"/>
      <c r="HU686" s="106"/>
      <c r="HV686" s="106"/>
      <c r="HW686" s="106"/>
      <c r="HX686" s="106"/>
      <c r="HY686" s="106"/>
      <c r="HZ686" s="106"/>
      <c r="IA686" s="106"/>
      <c r="IB686" s="106"/>
      <c r="IC686" s="106"/>
      <c r="ID686" s="106"/>
      <c r="IE686" s="106"/>
    </row>
    <row r="687" spans="1:239" s="20" customFormat="1">
      <c r="A687" s="97" t="s">
        <v>1976</v>
      </c>
      <c r="B687" s="117" t="s">
        <v>1977</v>
      </c>
      <c r="C687" s="139"/>
      <c r="D687" s="60">
        <v>-277849.69</v>
      </c>
      <c r="HO687" s="106"/>
      <c r="HP687" s="106"/>
      <c r="HQ687" s="106"/>
      <c r="HR687" s="106"/>
      <c r="HS687" s="106"/>
      <c r="HT687" s="106"/>
      <c r="HU687" s="106"/>
      <c r="HV687" s="106"/>
      <c r="HW687" s="106"/>
      <c r="HX687" s="106"/>
      <c r="HY687" s="106"/>
      <c r="HZ687" s="106"/>
      <c r="IA687" s="106"/>
      <c r="IB687" s="106"/>
      <c r="IC687" s="106"/>
      <c r="ID687" s="106"/>
      <c r="IE687" s="106"/>
    </row>
    <row r="688" spans="1:239" ht="17.25" customHeight="1">
      <c r="A688" s="122"/>
      <c r="B688" s="123" t="s">
        <v>1978</v>
      </c>
      <c r="C688" s="124"/>
      <c r="D688" s="72">
        <v>-1464340.79</v>
      </c>
    </row>
    <row r="689" spans="1:239" s="20" customFormat="1">
      <c r="A689" s="97" t="s">
        <v>28</v>
      </c>
      <c r="B689" s="117" t="s">
        <v>30</v>
      </c>
      <c r="C689" s="139" t="s">
        <v>29</v>
      </c>
      <c r="D689" s="60">
        <v>0</v>
      </c>
      <c r="HO689" s="106"/>
      <c r="HP689" s="106"/>
      <c r="HQ689" s="106"/>
      <c r="HR689" s="106"/>
      <c r="HS689" s="106"/>
      <c r="HT689" s="106"/>
      <c r="HU689" s="106"/>
      <c r="HV689" s="106"/>
      <c r="HW689" s="106"/>
      <c r="HX689" s="106"/>
      <c r="HY689" s="106"/>
      <c r="HZ689" s="106"/>
      <c r="IA689" s="106"/>
      <c r="IB689" s="106"/>
      <c r="IC689" s="106"/>
      <c r="ID689" s="106"/>
      <c r="IE689" s="106"/>
    </row>
    <row r="690" spans="1:239" s="20" customFormat="1">
      <c r="A690" s="97" t="s">
        <v>31</v>
      </c>
      <c r="B690" s="117" t="s">
        <v>33</v>
      </c>
      <c r="C690" s="139" t="s">
        <v>32</v>
      </c>
      <c r="D690" s="60">
        <v>0</v>
      </c>
      <c r="HO690" s="106"/>
      <c r="HP690" s="106"/>
      <c r="HQ690" s="106"/>
      <c r="HR690" s="106"/>
      <c r="HS690" s="106"/>
      <c r="HT690" s="106"/>
      <c r="HU690" s="106"/>
      <c r="HV690" s="106"/>
      <c r="HW690" s="106"/>
      <c r="HX690" s="106"/>
      <c r="HY690" s="106"/>
      <c r="HZ690" s="106"/>
      <c r="IA690" s="106"/>
      <c r="IB690" s="106"/>
      <c r="IC690" s="106"/>
      <c r="ID690" s="106"/>
      <c r="IE690" s="106"/>
    </row>
    <row r="691" spans="1:239" s="20" customFormat="1">
      <c r="A691" s="97" t="s">
        <v>34</v>
      </c>
      <c r="B691" s="117" t="s">
        <v>36</v>
      </c>
      <c r="C691" s="139" t="s">
        <v>35</v>
      </c>
      <c r="D691" s="60">
        <v>0</v>
      </c>
      <c r="HO691" s="106"/>
      <c r="HP691" s="106"/>
      <c r="HQ691" s="106"/>
      <c r="HR691" s="106"/>
      <c r="HS691" s="106"/>
      <c r="HT691" s="106"/>
      <c r="HU691" s="106"/>
      <c r="HV691" s="106"/>
      <c r="HW691" s="106"/>
      <c r="HX691" s="106"/>
      <c r="HY691" s="106"/>
      <c r="HZ691" s="106"/>
      <c r="IA691" s="106"/>
      <c r="IB691" s="106"/>
      <c r="IC691" s="106"/>
      <c r="ID691" s="106"/>
      <c r="IE691" s="106"/>
    </row>
    <row r="692" spans="1:239" s="20" customFormat="1">
      <c r="A692" s="97" t="s">
        <v>101</v>
      </c>
      <c r="B692" s="117" t="s">
        <v>102</v>
      </c>
      <c r="C692" s="139" t="s">
        <v>29</v>
      </c>
      <c r="D692" s="60">
        <v>0</v>
      </c>
      <c r="HO692" s="106"/>
      <c r="HP692" s="106"/>
      <c r="HQ692" s="106"/>
      <c r="HR692" s="106"/>
      <c r="HS692" s="106"/>
      <c r="HT692" s="106"/>
      <c r="HU692" s="106"/>
      <c r="HV692" s="106"/>
      <c r="HW692" s="106"/>
      <c r="HX692" s="106"/>
      <c r="HY692" s="106"/>
      <c r="HZ692" s="106"/>
      <c r="IA692" s="106"/>
      <c r="IB692" s="106"/>
      <c r="IC692" s="106"/>
      <c r="ID692" s="106"/>
      <c r="IE692" s="106"/>
    </row>
    <row r="693" spans="1:239" s="20" customFormat="1">
      <c r="A693" s="97" t="s">
        <v>103</v>
      </c>
      <c r="B693" s="117" t="s">
        <v>104</v>
      </c>
      <c r="C693" s="139" t="s">
        <v>32</v>
      </c>
      <c r="D693" s="60">
        <v>0</v>
      </c>
      <c r="HO693" s="106"/>
      <c r="HP693" s="106"/>
      <c r="HQ693" s="106"/>
      <c r="HR693" s="106"/>
      <c r="HS693" s="106"/>
      <c r="HT693" s="106"/>
      <c r="HU693" s="106"/>
      <c r="HV693" s="106"/>
      <c r="HW693" s="106"/>
      <c r="HX693" s="106"/>
      <c r="HY693" s="106"/>
      <c r="HZ693" s="106"/>
      <c r="IA693" s="106"/>
      <c r="IB693" s="106"/>
      <c r="IC693" s="106"/>
      <c r="ID693" s="106"/>
      <c r="IE693" s="106"/>
    </row>
    <row r="694" spans="1:239" s="20" customFormat="1">
      <c r="A694" s="97" t="s">
        <v>105</v>
      </c>
      <c r="B694" s="117" t="s">
        <v>106</v>
      </c>
      <c r="C694" s="139" t="s">
        <v>35</v>
      </c>
      <c r="D694" s="60">
        <v>0</v>
      </c>
      <c r="HO694" s="106"/>
      <c r="HP694" s="106"/>
      <c r="HQ694" s="106"/>
      <c r="HR694" s="106"/>
      <c r="HS694" s="106"/>
      <c r="HT694" s="106"/>
      <c r="HU694" s="106"/>
      <c r="HV694" s="106"/>
      <c r="HW694" s="106"/>
      <c r="HX694" s="106"/>
      <c r="HY694" s="106"/>
      <c r="HZ694" s="106"/>
      <c r="IA694" s="106"/>
      <c r="IB694" s="106"/>
      <c r="IC694" s="106"/>
      <c r="ID694" s="106"/>
      <c r="IE694" s="106"/>
    </row>
    <row r="695" spans="1:239" s="20" customFormat="1">
      <c r="A695" s="97" t="s">
        <v>1548</v>
      </c>
      <c r="B695" s="117" t="s">
        <v>113</v>
      </c>
      <c r="C695" s="139" t="s">
        <v>29</v>
      </c>
      <c r="D695" s="60">
        <v>-602934.47</v>
      </c>
      <c r="HO695" s="106"/>
      <c r="HP695" s="106"/>
      <c r="HQ695" s="106"/>
      <c r="HR695" s="106"/>
      <c r="HS695" s="106"/>
      <c r="HT695" s="106"/>
      <c r="HU695" s="106"/>
      <c r="HV695" s="106"/>
      <c r="HW695" s="106"/>
      <c r="HX695" s="106"/>
      <c r="HY695" s="106"/>
      <c r="HZ695" s="106"/>
      <c r="IA695" s="106"/>
      <c r="IB695" s="106"/>
      <c r="IC695" s="106"/>
      <c r="ID695" s="106"/>
      <c r="IE695" s="106"/>
    </row>
    <row r="696" spans="1:239" s="20" customFormat="1">
      <c r="A696" s="97" t="s">
        <v>1549</v>
      </c>
      <c r="B696" s="117" t="s">
        <v>115</v>
      </c>
      <c r="C696" s="139" t="s">
        <v>32</v>
      </c>
      <c r="D696" s="60">
        <v>-251222.76</v>
      </c>
      <c r="HO696" s="106"/>
      <c r="HP696" s="106"/>
      <c r="HQ696" s="106"/>
      <c r="HR696" s="106"/>
      <c r="HS696" s="106"/>
      <c r="HT696" s="106"/>
      <c r="HU696" s="106"/>
      <c r="HV696" s="106"/>
      <c r="HW696" s="106"/>
      <c r="HX696" s="106"/>
      <c r="HY696" s="106"/>
      <c r="HZ696" s="106"/>
      <c r="IA696" s="106"/>
      <c r="IB696" s="106"/>
      <c r="IC696" s="106"/>
      <c r="ID696" s="106"/>
      <c r="IE696" s="106"/>
    </row>
    <row r="697" spans="1:239" s="20" customFormat="1">
      <c r="A697" s="97" t="s">
        <v>1550</v>
      </c>
      <c r="B697" s="117" t="s">
        <v>117</v>
      </c>
      <c r="C697" s="139" t="s">
        <v>35</v>
      </c>
      <c r="D697" s="60">
        <v>-150733.64000000001</v>
      </c>
      <c r="HO697" s="106"/>
      <c r="HP697" s="106"/>
      <c r="HQ697" s="106"/>
      <c r="HR697" s="106"/>
      <c r="HS697" s="106"/>
      <c r="HT697" s="106"/>
      <c r="HU697" s="106"/>
      <c r="HV697" s="106"/>
      <c r="HW697" s="106"/>
      <c r="HX697" s="106"/>
      <c r="HY697" s="106"/>
      <c r="HZ697" s="106"/>
      <c r="IA697" s="106"/>
      <c r="IB697" s="106"/>
      <c r="IC697" s="106"/>
      <c r="ID697" s="106"/>
      <c r="IE697" s="106"/>
    </row>
    <row r="698" spans="1:239" s="20" customFormat="1" ht="12.75" customHeight="1">
      <c r="A698" s="168" t="s">
        <v>1101</v>
      </c>
      <c r="B698" s="169" t="s">
        <v>1102</v>
      </c>
      <c r="C698" s="170" t="s">
        <v>29</v>
      </c>
      <c r="D698" s="60">
        <v>-12.57</v>
      </c>
      <c r="HO698" s="106"/>
      <c r="HP698" s="106"/>
      <c r="HQ698" s="106"/>
      <c r="HR698" s="106"/>
      <c r="HS698" s="106"/>
      <c r="HT698" s="106"/>
      <c r="HU698" s="106"/>
      <c r="HV698" s="106"/>
      <c r="HW698" s="106"/>
      <c r="HX698" s="106"/>
      <c r="HY698" s="106"/>
      <c r="HZ698" s="106"/>
      <c r="IA698" s="106"/>
      <c r="IB698" s="106"/>
      <c r="IC698" s="106"/>
      <c r="ID698" s="106"/>
      <c r="IE698" s="106"/>
    </row>
    <row r="699" spans="1:239" s="20" customFormat="1" ht="12.75" customHeight="1">
      <c r="A699" s="168" t="s">
        <v>1103</v>
      </c>
      <c r="B699" s="169" t="s">
        <v>1104</v>
      </c>
      <c r="C699" s="170" t="s">
        <v>32</v>
      </c>
      <c r="D699" s="60">
        <v>-5.24</v>
      </c>
      <c r="HO699" s="106"/>
      <c r="HP699" s="106"/>
      <c r="HQ699" s="106"/>
      <c r="HR699" s="106"/>
      <c r="HS699" s="106"/>
      <c r="HT699" s="106"/>
      <c r="HU699" s="106"/>
      <c r="HV699" s="106"/>
      <c r="HW699" s="106"/>
      <c r="HX699" s="106"/>
      <c r="HY699" s="106"/>
      <c r="HZ699" s="106"/>
      <c r="IA699" s="106"/>
      <c r="IB699" s="106"/>
      <c r="IC699" s="106"/>
      <c r="ID699" s="106"/>
      <c r="IE699" s="106"/>
    </row>
    <row r="700" spans="1:239" s="20" customFormat="1" ht="12.75" customHeight="1">
      <c r="A700" s="168" t="s">
        <v>1105</v>
      </c>
      <c r="B700" s="169" t="s">
        <v>1106</v>
      </c>
      <c r="C700" s="170" t="s">
        <v>35</v>
      </c>
      <c r="D700" s="60">
        <v>-3.15</v>
      </c>
      <c r="HO700" s="106"/>
      <c r="HP700" s="106"/>
      <c r="HQ700" s="106"/>
      <c r="HR700" s="106"/>
      <c r="HS700" s="106"/>
      <c r="HT700" s="106"/>
      <c r="HU700" s="106"/>
      <c r="HV700" s="106"/>
      <c r="HW700" s="106"/>
      <c r="HX700" s="106"/>
      <c r="HY700" s="106"/>
      <c r="HZ700" s="106"/>
      <c r="IA700" s="106"/>
      <c r="IB700" s="106"/>
      <c r="IC700" s="106"/>
      <c r="ID700" s="106"/>
      <c r="IE700" s="106"/>
    </row>
    <row r="701" spans="1:239" s="20" customFormat="1">
      <c r="A701" s="97" t="s">
        <v>1909</v>
      </c>
      <c r="B701" s="117" t="s">
        <v>1979</v>
      </c>
      <c r="C701" s="139" t="s">
        <v>537</v>
      </c>
      <c r="D701" s="60">
        <v>-459428.96</v>
      </c>
      <c r="HO701" s="106"/>
      <c r="HP701" s="106"/>
      <c r="HQ701" s="106"/>
      <c r="HR701" s="106"/>
      <c r="HS701" s="106"/>
      <c r="HT701" s="106"/>
      <c r="HU701" s="106"/>
      <c r="HV701" s="106"/>
      <c r="HW701" s="106"/>
      <c r="HX701" s="106"/>
      <c r="HY701" s="106"/>
      <c r="HZ701" s="106"/>
      <c r="IA701" s="106"/>
      <c r="IB701" s="106"/>
      <c r="IC701" s="106"/>
      <c r="ID701" s="106"/>
      <c r="IE701" s="106"/>
    </row>
    <row r="702" spans="1:239" s="20" customFormat="1">
      <c r="A702" s="101"/>
      <c r="B702" s="158" t="s">
        <v>1519</v>
      </c>
      <c r="C702" s="139"/>
      <c r="D702" s="72">
        <v>-1138297.99</v>
      </c>
      <c r="HO702" s="106"/>
      <c r="HP702" s="106"/>
      <c r="HQ702" s="106"/>
      <c r="HR702" s="106"/>
      <c r="HS702" s="106"/>
      <c r="HT702" s="106"/>
      <c r="HU702" s="106"/>
      <c r="HV702" s="106"/>
      <c r="HW702" s="106"/>
      <c r="HX702" s="106"/>
      <c r="HY702" s="106"/>
      <c r="HZ702" s="106"/>
      <c r="IA702" s="106"/>
      <c r="IB702" s="106"/>
      <c r="IC702" s="106"/>
      <c r="ID702" s="106"/>
      <c r="IE702" s="106"/>
    </row>
    <row r="703" spans="1:239" s="20" customFormat="1" ht="12.75" hidden="1" customHeight="1">
      <c r="A703" s="97" t="s">
        <v>28</v>
      </c>
      <c r="B703" s="117" t="s">
        <v>30</v>
      </c>
      <c r="C703" s="98" t="s">
        <v>29</v>
      </c>
      <c r="D703" s="60">
        <v>-18994.419999999998</v>
      </c>
      <c r="HO703" s="106"/>
      <c r="HP703" s="106"/>
      <c r="HQ703" s="106"/>
      <c r="HR703" s="106"/>
      <c r="HS703" s="106"/>
      <c r="HT703" s="106"/>
      <c r="HU703" s="106"/>
      <c r="HV703" s="106"/>
      <c r="HW703" s="106"/>
      <c r="HX703" s="106"/>
      <c r="HY703" s="106"/>
      <c r="HZ703" s="106"/>
      <c r="IA703" s="106"/>
      <c r="IB703" s="106"/>
      <c r="IC703" s="106"/>
      <c r="ID703" s="106"/>
      <c r="IE703" s="106"/>
    </row>
    <row r="704" spans="1:239" s="20" customFormat="1" ht="12.75" hidden="1" customHeight="1">
      <c r="A704" s="97" t="s">
        <v>31</v>
      </c>
      <c r="B704" s="117" t="s">
        <v>33</v>
      </c>
      <c r="C704" s="98" t="s">
        <v>32</v>
      </c>
      <c r="D704" s="60">
        <v>-7964</v>
      </c>
      <c r="HO704" s="106"/>
      <c r="HP704" s="106"/>
      <c r="HQ704" s="106"/>
      <c r="HR704" s="106"/>
      <c r="HS704" s="106"/>
      <c r="HT704" s="106"/>
      <c r="HU704" s="106"/>
      <c r="HV704" s="106"/>
      <c r="HW704" s="106"/>
      <c r="HX704" s="106"/>
      <c r="HY704" s="106"/>
      <c r="HZ704" s="106"/>
      <c r="IA704" s="106"/>
      <c r="IB704" s="106"/>
      <c r="IC704" s="106"/>
      <c r="ID704" s="106"/>
      <c r="IE704" s="106"/>
    </row>
    <row r="705" spans="1:239" s="20" customFormat="1" ht="12.75" hidden="1" customHeight="1">
      <c r="A705" s="97" t="s">
        <v>34</v>
      </c>
      <c r="B705" s="117" t="s">
        <v>36</v>
      </c>
      <c r="C705" s="98" t="s">
        <v>35</v>
      </c>
      <c r="D705" s="60">
        <v>-4698.9799999999996</v>
      </c>
      <c r="HO705" s="106"/>
      <c r="HP705" s="106"/>
      <c r="HQ705" s="106"/>
      <c r="HR705" s="106"/>
      <c r="HS705" s="106"/>
      <c r="HT705" s="106"/>
      <c r="HU705" s="106"/>
      <c r="HV705" s="106"/>
      <c r="HW705" s="106"/>
      <c r="HX705" s="106"/>
      <c r="HY705" s="106"/>
      <c r="HZ705" s="106"/>
      <c r="IA705" s="106"/>
      <c r="IB705" s="106"/>
      <c r="IC705" s="106"/>
      <c r="ID705" s="106"/>
      <c r="IE705" s="106"/>
    </row>
    <row r="706" spans="1:239" s="20" customFormat="1" ht="12.75" hidden="1" customHeight="1">
      <c r="A706" s="97" t="s">
        <v>43</v>
      </c>
      <c r="B706" s="117" t="s">
        <v>44</v>
      </c>
      <c r="C706" s="98" t="s">
        <v>29</v>
      </c>
      <c r="D706" s="60">
        <v>-3646.66</v>
      </c>
      <c r="HO706" s="106"/>
      <c r="HP706" s="106"/>
      <c r="HQ706" s="106"/>
      <c r="HR706" s="106"/>
      <c r="HS706" s="106"/>
      <c r="HT706" s="106"/>
      <c r="HU706" s="106"/>
      <c r="HV706" s="106"/>
      <c r="HW706" s="106"/>
      <c r="HX706" s="106"/>
      <c r="HY706" s="106"/>
      <c r="HZ706" s="106"/>
      <c r="IA706" s="106"/>
      <c r="IB706" s="106"/>
      <c r="IC706" s="106"/>
      <c r="ID706" s="106"/>
      <c r="IE706" s="106"/>
    </row>
    <row r="707" spans="1:239" s="20" customFormat="1" ht="12.75" hidden="1" customHeight="1">
      <c r="A707" s="97" t="s">
        <v>45</v>
      </c>
      <c r="B707" s="117" t="s">
        <v>46</v>
      </c>
      <c r="C707" s="98" t="s">
        <v>32</v>
      </c>
      <c r="D707" s="60">
        <v>-1519.44</v>
      </c>
      <c r="HO707" s="106"/>
      <c r="HP707" s="106"/>
      <c r="HQ707" s="106"/>
      <c r="HR707" s="106"/>
      <c r="HS707" s="106"/>
      <c r="HT707" s="106"/>
      <c r="HU707" s="106"/>
      <c r="HV707" s="106"/>
      <c r="HW707" s="106"/>
      <c r="HX707" s="106"/>
      <c r="HY707" s="106"/>
      <c r="HZ707" s="106"/>
      <c r="IA707" s="106"/>
      <c r="IB707" s="106"/>
      <c r="IC707" s="106"/>
      <c r="ID707" s="106"/>
      <c r="IE707" s="106"/>
    </row>
    <row r="708" spans="1:239" s="20" customFormat="1" ht="12.75" hidden="1" customHeight="1">
      <c r="A708" s="97" t="s">
        <v>47</v>
      </c>
      <c r="B708" s="117" t="s">
        <v>48</v>
      </c>
      <c r="C708" s="98" t="s">
        <v>35</v>
      </c>
      <c r="D708" s="60">
        <v>-911.63</v>
      </c>
      <c r="HO708" s="106"/>
      <c r="HP708" s="106"/>
      <c r="HQ708" s="106"/>
      <c r="HR708" s="106"/>
      <c r="HS708" s="106"/>
      <c r="HT708" s="106"/>
      <c r="HU708" s="106"/>
      <c r="HV708" s="106"/>
      <c r="HW708" s="106"/>
      <c r="HX708" s="106"/>
      <c r="HY708" s="106"/>
      <c r="HZ708" s="106"/>
      <c r="IA708" s="106"/>
      <c r="IB708" s="106"/>
      <c r="IC708" s="106"/>
      <c r="ID708" s="106"/>
      <c r="IE708" s="106"/>
    </row>
    <row r="709" spans="1:239" s="20" customFormat="1" ht="12.75" hidden="1" customHeight="1">
      <c r="A709" s="97" t="s">
        <v>59</v>
      </c>
      <c r="B709" s="117" t="s">
        <v>44</v>
      </c>
      <c r="C709" s="139" t="s">
        <v>29</v>
      </c>
      <c r="D709" s="60"/>
      <c r="HO709" s="106"/>
      <c r="HP709" s="106"/>
      <c r="HQ709" s="106"/>
      <c r="HR709" s="106"/>
      <c r="HS709" s="106"/>
      <c r="HT709" s="106"/>
      <c r="HU709" s="106"/>
      <c r="HV709" s="106"/>
      <c r="HW709" s="106"/>
      <c r="HX709" s="106"/>
      <c r="HY709" s="106"/>
      <c r="HZ709" s="106"/>
      <c r="IA709" s="106"/>
      <c r="IB709" s="106"/>
      <c r="IC709" s="106"/>
      <c r="ID709" s="106"/>
      <c r="IE709" s="106"/>
    </row>
    <row r="710" spans="1:239" s="20" customFormat="1" ht="12.75" hidden="1" customHeight="1">
      <c r="A710" s="97" t="s">
        <v>61</v>
      </c>
      <c r="B710" s="117" t="s">
        <v>46</v>
      </c>
      <c r="C710" s="139" t="s">
        <v>32</v>
      </c>
      <c r="D710" s="60"/>
      <c r="HO710" s="106"/>
      <c r="HP710" s="106"/>
      <c r="HQ710" s="106"/>
      <c r="HR710" s="106"/>
      <c r="HS710" s="106"/>
      <c r="HT710" s="106"/>
      <c r="HU710" s="106"/>
      <c r="HV710" s="106"/>
      <c r="HW710" s="106"/>
      <c r="HX710" s="106"/>
      <c r="HY710" s="106"/>
      <c r="HZ710" s="106"/>
      <c r="IA710" s="106"/>
      <c r="IB710" s="106"/>
      <c r="IC710" s="106"/>
      <c r="ID710" s="106"/>
      <c r="IE710" s="106"/>
    </row>
    <row r="711" spans="1:239" s="20" customFormat="1" ht="12.75" hidden="1" customHeight="1">
      <c r="A711" s="97" t="s">
        <v>63</v>
      </c>
      <c r="B711" s="117" t="s">
        <v>48</v>
      </c>
      <c r="C711" s="139" t="s">
        <v>35</v>
      </c>
      <c r="D711" s="60"/>
      <c r="HO711" s="106"/>
      <c r="HP711" s="106"/>
      <c r="HQ711" s="106"/>
      <c r="HR711" s="106"/>
      <c r="HS711" s="106"/>
      <c r="HT711" s="106"/>
      <c r="HU711" s="106"/>
      <c r="HV711" s="106"/>
      <c r="HW711" s="106"/>
      <c r="HX711" s="106"/>
      <c r="HY711" s="106"/>
      <c r="HZ711" s="106"/>
      <c r="IA711" s="106"/>
      <c r="IB711" s="106"/>
      <c r="IC711" s="106"/>
      <c r="ID711" s="106"/>
      <c r="IE711" s="106"/>
    </row>
    <row r="712" spans="1:239" s="20" customFormat="1" ht="18" hidden="1" customHeight="1">
      <c r="A712" s="97" t="s">
        <v>75</v>
      </c>
      <c r="B712" s="117" t="s">
        <v>1539</v>
      </c>
      <c r="C712" s="139" t="s">
        <v>29</v>
      </c>
      <c r="D712" s="60"/>
      <c r="HO712" s="106"/>
      <c r="HP712" s="106"/>
      <c r="HQ712" s="106"/>
      <c r="HR712" s="106"/>
      <c r="HS712" s="106"/>
      <c r="HT712" s="106"/>
      <c r="HU712" s="106"/>
      <c r="HV712" s="106"/>
      <c r="HW712" s="106"/>
      <c r="HX712" s="106"/>
      <c r="HY712" s="106"/>
      <c r="HZ712" s="106"/>
      <c r="IA712" s="106"/>
      <c r="IB712" s="106"/>
      <c r="IC712" s="106"/>
      <c r="ID712" s="106"/>
      <c r="IE712" s="106"/>
    </row>
    <row r="713" spans="1:239" s="20" customFormat="1" ht="18" hidden="1" customHeight="1">
      <c r="A713" s="97" t="s">
        <v>77</v>
      </c>
      <c r="B713" s="117" t="s">
        <v>1540</v>
      </c>
      <c r="C713" s="139" t="s">
        <v>32</v>
      </c>
      <c r="D713" s="60"/>
      <c r="HO713" s="106"/>
      <c r="HP713" s="106"/>
      <c r="HQ713" s="106"/>
      <c r="HR713" s="106"/>
      <c r="HS713" s="106"/>
      <c r="HT713" s="106"/>
      <c r="HU713" s="106"/>
      <c r="HV713" s="106"/>
      <c r="HW713" s="106"/>
      <c r="HX713" s="106"/>
      <c r="HY713" s="106"/>
      <c r="HZ713" s="106"/>
      <c r="IA713" s="106"/>
      <c r="IB713" s="106"/>
      <c r="IC713" s="106"/>
      <c r="ID713" s="106"/>
      <c r="IE713" s="106"/>
    </row>
    <row r="714" spans="1:239" s="20" customFormat="1" ht="18" hidden="1" customHeight="1">
      <c r="A714" s="97" t="s">
        <v>79</v>
      </c>
      <c r="B714" s="117" t="s">
        <v>1541</v>
      </c>
      <c r="C714" s="139" t="s">
        <v>35</v>
      </c>
      <c r="D714" s="60"/>
      <c r="HO714" s="106"/>
      <c r="HP714" s="106"/>
      <c r="HQ714" s="106"/>
      <c r="HR714" s="106"/>
      <c r="HS714" s="106"/>
      <c r="HT714" s="106"/>
      <c r="HU714" s="106"/>
      <c r="HV714" s="106"/>
      <c r="HW714" s="106"/>
      <c r="HX714" s="106"/>
      <c r="HY714" s="106"/>
      <c r="HZ714" s="106"/>
      <c r="IA714" s="106"/>
      <c r="IB714" s="106"/>
      <c r="IC714" s="106"/>
      <c r="ID714" s="106"/>
      <c r="IE714" s="106"/>
    </row>
    <row r="715" spans="1:239" s="20" customFormat="1" ht="16.5" hidden="1" customHeight="1">
      <c r="A715" s="97" t="s">
        <v>93</v>
      </c>
      <c r="B715" s="117" t="s">
        <v>94</v>
      </c>
      <c r="C715" s="139" t="s">
        <v>29</v>
      </c>
      <c r="D715" s="60"/>
      <c r="HO715" s="106"/>
      <c r="HP715" s="106"/>
      <c r="HQ715" s="106"/>
      <c r="HR715" s="106"/>
      <c r="HS715" s="106"/>
      <c r="HT715" s="106"/>
      <c r="HU715" s="106"/>
      <c r="HV715" s="106"/>
      <c r="HW715" s="106"/>
      <c r="HX715" s="106"/>
      <c r="HY715" s="106"/>
      <c r="HZ715" s="106"/>
      <c r="IA715" s="106"/>
      <c r="IB715" s="106"/>
      <c r="IC715" s="106"/>
      <c r="ID715" s="106"/>
      <c r="IE715" s="106"/>
    </row>
    <row r="716" spans="1:239" s="20" customFormat="1" ht="16.5" hidden="1" customHeight="1">
      <c r="A716" s="97" t="s">
        <v>95</v>
      </c>
      <c r="B716" s="117" t="s">
        <v>96</v>
      </c>
      <c r="C716" s="139" t="s">
        <v>32</v>
      </c>
      <c r="D716" s="60"/>
      <c r="HO716" s="106"/>
      <c r="HP716" s="106"/>
      <c r="HQ716" s="106"/>
      <c r="HR716" s="106"/>
      <c r="HS716" s="106"/>
      <c r="HT716" s="106"/>
      <c r="HU716" s="106"/>
      <c r="HV716" s="106"/>
      <c r="HW716" s="106"/>
      <c r="HX716" s="106"/>
      <c r="HY716" s="106"/>
      <c r="HZ716" s="106"/>
      <c r="IA716" s="106"/>
      <c r="IB716" s="106"/>
      <c r="IC716" s="106"/>
      <c r="ID716" s="106"/>
      <c r="IE716" s="106"/>
    </row>
    <row r="717" spans="1:239" s="20" customFormat="1" ht="16.5" hidden="1" customHeight="1">
      <c r="A717" s="97" t="s">
        <v>97</v>
      </c>
      <c r="B717" s="117" t="s">
        <v>98</v>
      </c>
      <c r="C717" s="139" t="s">
        <v>35</v>
      </c>
      <c r="D717" s="60"/>
      <c r="HO717" s="106"/>
      <c r="HP717" s="106"/>
      <c r="HQ717" s="106"/>
      <c r="HR717" s="106"/>
      <c r="HS717" s="106"/>
      <c r="HT717" s="106"/>
      <c r="HU717" s="106"/>
      <c r="HV717" s="106"/>
      <c r="HW717" s="106"/>
      <c r="HX717" s="106"/>
      <c r="HY717" s="106"/>
      <c r="HZ717" s="106"/>
      <c r="IA717" s="106"/>
      <c r="IB717" s="106"/>
      <c r="IC717" s="106"/>
      <c r="ID717" s="106"/>
      <c r="IE717" s="106"/>
    </row>
    <row r="718" spans="1:239" s="20" customFormat="1" ht="12.75" hidden="1" customHeight="1">
      <c r="A718" s="97" t="s">
        <v>101</v>
      </c>
      <c r="B718" s="117" t="s">
        <v>102</v>
      </c>
      <c r="C718" s="98" t="s">
        <v>29</v>
      </c>
      <c r="D718" s="60">
        <v>-75365.53</v>
      </c>
      <c r="HO718" s="106"/>
      <c r="HP718" s="106"/>
      <c r="HQ718" s="106"/>
      <c r="HR718" s="106"/>
      <c r="HS718" s="106"/>
      <c r="HT718" s="106"/>
      <c r="HU718" s="106"/>
      <c r="HV718" s="106"/>
      <c r="HW718" s="106"/>
      <c r="HX718" s="106"/>
      <c r="HY718" s="106"/>
      <c r="HZ718" s="106"/>
      <c r="IA718" s="106"/>
      <c r="IB718" s="106"/>
      <c r="IC718" s="106"/>
      <c r="ID718" s="106"/>
      <c r="IE718" s="106"/>
    </row>
    <row r="719" spans="1:239" s="20" customFormat="1" ht="12.75" hidden="1" customHeight="1">
      <c r="A719" s="97" t="s">
        <v>103</v>
      </c>
      <c r="B719" s="117" t="s">
        <v>104</v>
      </c>
      <c r="C719" s="98" t="s">
        <v>32</v>
      </c>
      <c r="D719" s="60">
        <v>-31402.36</v>
      </c>
      <c r="HO719" s="106"/>
      <c r="HP719" s="106"/>
      <c r="HQ719" s="106"/>
      <c r="HR719" s="106"/>
      <c r="HS719" s="106"/>
      <c r="HT719" s="106"/>
      <c r="HU719" s="106"/>
      <c r="HV719" s="106"/>
      <c r="HW719" s="106"/>
      <c r="HX719" s="106"/>
      <c r="HY719" s="106"/>
      <c r="HZ719" s="106"/>
      <c r="IA719" s="106"/>
      <c r="IB719" s="106"/>
      <c r="IC719" s="106"/>
      <c r="ID719" s="106"/>
      <c r="IE719" s="106"/>
    </row>
    <row r="720" spans="1:239" s="20" customFormat="1" ht="12.75" hidden="1" customHeight="1">
      <c r="A720" s="97" t="s">
        <v>105</v>
      </c>
      <c r="B720" s="117" t="s">
        <v>106</v>
      </c>
      <c r="C720" s="98" t="s">
        <v>35</v>
      </c>
      <c r="D720" s="60">
        <v>-18841.38</v>
      </c>
      <c r="HO720" s="106"/>
      <c r="HP720" s="106"/>
      <c r="HQ720" s="106"/>
      <c r="HR720" s="106"/>
      <c r="HS720" s="106"/>
      <c r="HT720" s="106"/>
      <c r="HU720" s="106"/>
      <c r="HV720" s="106"/>
      <c r="HW720" s="106"/>
      <c r="HX720" s="106"/>
      <c r="HY720" s="106"/>
      <c r="HZ720" s="106"/>
      <c r="IA720" s="106"/>
      <c r="IB720" s="106"/>
      <c r="IC720" s="106"/>
      <c r="ID720" s="106"/>
      <c r="IE720" s="106"/>
    </row>
    <row r="721" spans="1:239" s="20" customFormat="1" ht="12.75" hidden="1" customHeight="1">
      <c r="A721" s="97" t="s">
        <v>112</v>
      </c>
      <c r="B721" s="117" t="s">
        <v>113</v>
      </c>
      <c r="C721" s="98" t="s">
        <v>29</v>
      </c>
      <c r="D721" s="60">
        <v>-125400.62</v>
      </c>
      <c r="HO721" s="106"/>
      <c r="HP721" s="106"/>
      <c r="HQ721" s="106"/>
      <c r="HR721" s="106"/>
      <c r="HS721" s="106"/>
      <c r="HT721" s="106"/>
      <c r="HU721" s="106"/>
      <c r="HV721" s="106"/>
      <c r="HW721" s="106"/>
      <c r="HX721" s="106"/>
      <c r="HY721" s="106"/>
      <c r="HZ721" s="106"/>
      <c r="IA721" s="106"/>
      <c r="IB721" s="106"/>
      <c r="IC721" s="106"/>
      <c r="ID721" s="106"/>
      <c r="IE721" s="106"/>
    </row>
    <row r="722" spans="1:239" s="20" customFormat="1" ht="12.75" hidden="1" customHeight="1">
      <c r="A722" s="97" t="s">
        <v>114</v>
      </c>
      <c r="B722" s="117" t="s">
        <v>115</v>
      </c>
      <c r="C722" s="98" t="s">
        <v>32</v>
      </c>
      <c r="D722" s="60">
        <v>-52250.28</v>
      </c>
      <c r="HO722" s="106"/>
      <c r="HP722" s="106"/>
      <c r="HQ722" s="106"/>
      <c r="HR722" s="106"/>
      <c r="HS722" s="106"/>
      <c r="HT722" s="106"/>
      <c r="HU722" s="106"/>
      <c r="HV722" s="106"/>
      <c r="HW722" s="106"/>
      <c r="HX722" s="106"/>
      <c r="HY722" s="106"/>
      <c r="HZ722" s="106"/>
      <c r="IA722" s="106"/>
      <c r="IB722" s="106"/>
      <c r="IC722" s="106"/>
      <c r="ID722" s="106"/>
      <c r="IE722" s="106"/>
    </row>
    <row r="723" spans="1:239" s="20" customFormat="1" ht="12.75" hidden="1" customHeight="1">
      <c r="A723" s="97" t="s">
        <v>116</v>
      </c>
      <c r="B723" s="117" t="s">
        <v>117</v>
      </c>
      <c r="C723" s="98" t="s">
        <v>35</v>
      </c>
      <c r="D723" s="60">
        <v>-31350.14</v>
      </c>
      <c r="HO723" s="106"/>
      <c r="HP723" s="106"/>
      <c r="HQ723" s="106"/>
      <c r="HR723" s="106"/>
      <c r="HS723" s="106"/>
      <c r="HT723" s="106"/>
      <c r="HU723" s="106"/>
      <c r="HV723" s="106"/>
      <c r="HW723" s="106"/>
      <c r="HX723" s="106"/>
      <c r="HY723" s="106"/>
      <c r="HZ723" s="106"/>
      <c r="IA723" s="106"/>
      <c r="IB723" s="106"/>
      <c r="IC723" s="106"/>
      <c r="ID723" s="106"/>
      <c r="IE723" s="106"/>
    </row>
    <row r="724" spans="1:239" s="20" customFormat="1" hidden="1">
      <c r="A724" s="97" t="s">
        <v>122</v>
      </c>
      <c r="B724" s="117" t="s">
        <v>124</v>
      </c>
      <c r="C724" s="98" t="s">
        <v>123</v>
      </c>
      <c r="D724" s="60">
        <v>-653.95000000000005</v>
      </c>
      <c r="HO724" s="106"/>
      <c r="HP724" s="106"/>
      <c r="HQ724" s="106"/>
      <c r="HR724" s="106"/>
      <c r="HS724" s="106"/>
      <c r="HT724" s="106"/>
      <c r="HU724" s="106"/>
      <c r="HV724" s="106"/>
      <c r="HW724" s="106"/>
      <c r="HX724" s="106"/>
      <c r="HY724" s="106"/>
      <c r="HZ724" s="106"/>
      <c r="IA724" s="106"/>
      <c r="IB724" s="106"/>
      <c r="IC724" s="106"/>
      <c r="ID724" s="106"/>
      <c r="IE724" s="106"/>
    </row>
    <row r="725" spans="1:239" s="20" customFormat="1" ht="12.75" hidden="1" customHeight="1">
      <c r="A725" s="97" t="s">
        <v>125</v>
      </c>
      <c r="B725" s="117" t="s">
        <v>127</v>
      </c>
      <c r="C725" s="98" t="s">
        <v>126</v>
      </c>
      <c r="D725" s="60">
        <v>-529.41999999999996</v>
      </c>
      <c r="HO725" s="106"/>
      <c r="HP725" s="106"/>
      <c r="HQ725" s="106"/>
      <c r="HR725" s="106"/>
      <c r="HS725" s="106"/>
      <c r="HT725" s="106"/>
      <c r="HU725" s="106"/>
      <c r="HV725" s="106"/>
      <c r="HW725" s="106"/>
      <c r="HX725" s="106"/>
      <c r="HY725" s="106"/>
      <c r="HZ725" s="106"/>
      <c r="IA725" s="106"/>
      <c r="IB725" s="106"/>
      <c r="IC725" s="106"/>
      <c r="ID725" s="106"/>
      <c r="IE725" s="106"/>
    </row>
    <row r="726" spans="1:239" s="20" customFormat="1" ht="18" hidden="1" customHeight="1">
      <c r="A726" s="97" t="s">
        <v>128</v>
      </c>
      <c r="B726" s="117" t="s">
        <v>1980</v>
      </c>
      <c r="C726" s="98" t="s">
        <v>29</v>
      </c>
      <c r="D726" s="60">
        <v>-5042.45</v>
      </c>
      <c r="HO726" s="106"/>
      <c r="HP726" s="106"/>
      <c r="HQ726" s="106"/>
      <c r="HR726" s="106"/>
      <c r="HS726" s="106"/>
      <c r="HT726" s="106"/>
      <c r="HU726" s="106"/>
      <c r="HV726" s="106"/>
      <c r="HW726" s="106"/>
      <c r="HX726" s="106"/>
      <c r="HY726" s="106"/>
      <c r="HZ726" s="106"/>
      <c r="IA726" s="106"/>
      <c r="IB726" s="106"/>
      <c r="IC726" s="106"/>
      <c r="ID726" s="106"/>
      <c r="IE726" s="106"/>
    </row>
    <row r="727" spans="1:239" s="20" customFormat="1" ht="12.75" hidden="1" customHeight="1">
      <c r="A727" s="97" t="s">
        <v>134</v>
      </c>
      <c r="B727" s="117" t="s">
        <v>135</v>
      </c>
      <c r="C727" s="139" t="s">
        <v>29</v>
      </c>
      <c r="D727" s="60"/>
      <c r="HO727" s="106"/>
      <c r="HP727" s="106"/>
      <c r="HQ727" s="106"/>
      <c r="HR727" s="106"/>
      <c r="HS727" s="106"/>
      <c r="HT727" s="106"/>
      <c r="HU727" s="106"/>
      <c r="HV727" s="106"/>
      <c r="HW727" s="106"/>
      <c r="HX727" s="106"/>
      <c r="HY727" s="106"/>
      <c r="HZ727" s="106"/>
      <c r="IA727" s="106"/>
      <c r="IB727" s="106"/>
      <c r="IC727" s="106"/>
      <c r="ID727" s="106"/>
      <c r="IE727" s="106"/>
    </row>
    <row r="728" spans="1:239" s="20" customFormat="1" ht="12.75" hidden="1" customHeight="1">
      <c r="A728" s="97" t="s">
        <v>148</v>
      </c>
      <c r="B728" s="117" t="s">
        <v>149</v>
      </c>
      <c r="C728" s="98" t="s">
        <v>29</v>
      </c>
      <c r="D728" s="60">
        <v>-77.489999999999995</v>
      </c>
      <c r="HO728" s="106"/>
      <c r="HP728" s="106"/>
      <c r="HQ728" s="106"/>
      <c r="HR728" s="106"/>
      <c r="HS728" s="106"/>
      <c r="HT728" s="106"/>
      <c r="HU728" s="106"/>
      <c r="HV728" s="106"/>
      <c r="HW728" s="106"/>
      <c r="HX728" s="106"/>
      <c r="HY728" s="106"/>
      <c r="HZ728" s="106"/>
      <c r="IA728" s="106"/>
      <c r="IB728" s="106"/>
      <c r="IC728" s="106"/>
      <c r="ID728" s="106"/>
      <c r="IE728" s="106"/>
    </row>
    <row r="729" spans="1:239" s="20" customFormat="1" ht="12.75" hidden="1" customHeight="1">
      <c r="A729" s="97" t="s">
        <v>150</v>
      </c>
      <c r="B729" s="117" t="s">
        <v>151</v>
      </c>
      <c r="C729" s="139" t="s">
        <v>29</v>
      </c>
      <c r="D729" s="60">
        <v>-645.92999999999995</v>
      </c>
      <c r="HO729" s="106"/>
      <c r="HP729" s="106"/>
      <c r="HQ729" s="106"/>
      <c r="HR729" s="106"/>
      <c r="HS729" s="106"/>
      <c r="HT729" s="106"/>
      <c r="HU729" s="106"/>
      <c r="HV729" s="106"/>
      <c r="HW729" s="106"/>
      <c r="HX729" s="106"/>
      <c r="HY729" s="106"/>
      <c r="HZ729" s="106"/>
      <c r="IA729" s="106"/>
      <c r="IB729" s="106"/>
      <c r="IC729" s="106"/>
      <c r="ID729" s="106"/>
      <c r="IE729" s="106"/>
    </row>
    <row r="730" spans="1:239" s="20" customFormat="1" ht="12.75" hidden="1" customHeight="1">
      <c r="A730" s="97" t="s">
        <v>152</v>
      </c>
      <c r="B730" s="117" t="s">
        <v>153</v>
      </c>
      <c r="C730" s="139" t="s">
        <v>29</v>
      </c>
      <c r="D730" s="60">
        <v>-970.66</v>
      </c>
      <c r="HO730" s="106"/>
      <c r="HP730" s="106"/>
      <c r="HQ730" s="106"/>
      <c r="HR730" s="106"/>
      <c r="HS730" s="106"/>
      <c r="HT730" s="106"/>
      <c r="HU730" s="106"/>
      <c r="HV730" s="106"/>
      <c r="HW730" s="106"/>
      <c r="HX730" s="106"/>
      <c r="HY730" s="106"/>
      <c r="HZ730" s="106"/>
      <c r="IA730" s="106"/>
      <c r="IB730" s="106"/>
      <c r="IC730" s="106"/>
      <c r="ID730" s="106"/>
      <c r="IE730" s="106"/>
    </row>
    <row r="731" spans="1:239" s="20" customFormat="1" ht="12.75" hidden="1" customHeight="1">
      <c r="A731" s="97" t="s">
        <v>1555</v>
      </c>
      <c r="B731" s="117" t="s">
        <v>1556</v>
      </c>
      <c r="C731" s="139" t="s">
        <v>29</v>
      </c>
      <c r="D731" s="60">
        <v>-10420</v>
      </c>
      <c r="HO731" s="106"/>
      <c r="HP731" s="106"/>
      <c r="HQ731" s="106"/>
      <c r="HR731" s="106"/>
      <c r="HS731" s="106"/>
      <c r="HT731" s="106"/>
      <c r="HU731" s="106"/>
      <c r="HV731" s="106"/>
      <c r="HW731" s="106"/>
      <c r="HX731" s="106"/>
      <c r="HY731" s="106"/>
      <c r="HZ731" s="106"/>
      <c r="IA731" s="106"/>
      <c r="IB731" s="106"/>
      <c r="IC731" s="106"/>
      <c r="ID731" s="106"/>
      <c r="IE731" s="106"/>
    </row>
    <row r="732" spans="1:239" s="20" customFormat="1" ht="14.25" hidden="1" customHeight="1">
      <c r="A732" s="118" t="s">
        <v>175</v>
      </c>
      <c r="B732" s="119" t="s">
        <v>176</v>
      </c>
      <c r="C732" s="98" t="s">
        <v>173</v>
      </c>
      <c r="D732" s="60">
        <v>-229.95</v>
      </c>
      <c r="HO732" s="106"/>
      <c r="HP732" s="106"/>
      <c r="HQ732" s="106"/>
      <c r="HR732" s="106"/>
      <c r="HS732" s="106"/>
      <c r="HT732" s="106"/>
      <c r="HU732" s="106"/>
      <c r="HV732" s="106"/>
      <c r="HW732" s="106"/>
      <c r="HX732" s="106"/>
      <c r="HY732" s="106"/>
      <c r="HZ732" s="106"/>
      <c r="IA732" s="106"/>
      <c r="IB732" s="106"/>
      <c r="IC732" s="106"/>
      <c r="ID732" s="106"/>
      <c r="IE732" s="106"/>
    </row>
    <row r="733" spans="1:239" s="20" customFormat="1" ht="12.75" hidden="1" customHeight="1">
      <c r="A733" s="118" t="s">
        <v>183</v>
      </c>
      <c r="B733" s="119" t="s">
        <v>184</v>
      </c>
      <c r="C733" s="98" t="s">
        <v>173</v>
      </c>
      <c r="D733" s="60">
        <v>-2058.6</v>
      </c>
      <c r="HO733" s="106"/>
      <c r="HP733" s="106"/>
      <c r="HQ733" s="106"/>
      <c r="HR733" s="106"/>
      <c r="HS733" s="106"/>
      <c r="HT733" s="106"/>
      <c r="HU733" s="106"/>
      <c r="HV733" s="106"/>
      <c r="HW733" s="106"/>
      <c r="HX733" s="106"/>
      <c r="HY733" s="106"/>
      <c r="HZ733" s="106"/>
      <c r="IA733" s="106"/>
      <c r="IB733" s="106"/>
      <c r="IC733" s="106"/>
      <c r="ID733" s="106"/>
      <c r="IE733" s="106"/>
    </row>
    <row r="734" spans="1:239" s="20" customFormat="1" ht="12.75" hidden="1" customHeight="1">
      <c r="A734" s="118" t="s">
        <v>187</v>
      </c>
      <c r="B734" s="119" t="s">
        <v>188</v>
      </c>
      <c r="C734" s="98" t="s">
        <v>173</v>
      </c>
      <c r="D734" s="60">
        <v>-806.57</v>
      </c>
      <c r="HO734" s="106"/>
      <c r="HP734" s="106"/>
      <c r="HQ734" s="106"/>
      <c r="HR734" s="106"/>
      <c r="HS734" s="106"/>
      <c r="HT734" s="106"/>
      <c r="HU734" s="106"/>
      <c r="HV734" s="106"/>
      <c r="HW734" s="106"/>
      <c r="HX734" s="106"/>
      <c r="HY734" s="106"/>
      <c r="HZ734" s="106"/>
      <c r="IA734" s="106"/>
      <c r="IB734" s="106"/>
      <c r="IC734" s="106"/>
      <c r="ID734" s="106"/>
      <c r="IE734" s="106"/>
    </row>
    <row r="735" spans="1:239" s="20" customFormat="1" ht="12.75" hidden="1" customHeight="1">
      <c r="A735" s="97" t="s">
        <v>197</v>
      </c>
      <c r="B735" s="117" t="s">
        <v>198</v>
      </c>
      <c r="C735" s="139" t="s">
        <v>173</v>
      </c>
      <c r="D735" s="60"/>
      <c r="HO735" s="106"/>
      <c r="HP735" s="106"/>
      <c r="HQ735" s="106"/>
      <c r="HR735" s="106"/>
      <c r="HS735" s="106"/>
      <c r="HT735" s="106"/>
      <c r="HU735" s="106"/>
      <c r="HV735" s="106"/>
      <c r="HW735" s="106"/>
      <c r="HX735" s="106"/>
      <c r="HY735" s="106"/>
      <c r="HZ735" s="106"/>
      <c r="IA735" s="106"/>
      <c r="IB735" s="106"/>
      <c r="IC735" s="106"/>
      <c r="ID735" s="106"/>
      <c r="IE735" s="106"/>
    </row>
    <row r="736" spans="1:239" s="20" customFormat="1" ht="12.75" hidden="1" customHeight="1">
      <c r="A736" s="118" t="s">
        <v>199</v>
      </c>
      <c r="B736" s="119" t="s">
        <v>1521</v>
      </c>
      <c r="C736" s="98" t="s">
        <v>173</v>
      </c>
      <c r="D736" s="60"/>
      <c r="HO736" s="106"/>
      <c r="HP736" s="106"/>
      <c r="HQ736" s="106"/>
      <c r="HR736" s="106"/>
      <c r="HS736" s="106"/>
      <c r="HT736" s="106"/>
      <c r="HU736" s="106"/>
      <c r="HV736" s="106"/>
      <c r="HW736" s="106"/>
      <c r="HX736" s="106"/>
      <c r="HY736" s="106"/>
      <c r="HZ736" s="106"/>
      <c r="IA736" s="106"/>
      <c r="IB736" s="106"/>
      <c r="IC736" s="106"/>
      <c r="ID736" s="106"/>
      <c r="IE736" s="106"/>
    </row>
    <row r="737" spans="1:239" s="20" customFormat="1" ht="12.75" hidden="1" customHeight="1">
      <c r="A737" s="118" t="s">
        <v>203</v>
      </c>
      <c r="B737" s="119" t="s">
        <v>204</v>
      </c>
      <c r="C737" s="98" t="s">
        <v>173</v>
      </c>
      <c r="D737" s="60"/>
      <c r="HO737" s="106"/>
      <c r="HP737" s="106"/>
      <c r="HQ737" s="106"/>
      <c r="HR737" s="106"/>
      <c r="HS737" s="106"/>
      <c r="HT737" s="106"/>
      <c r="HU737" s="106"/>
      <c r="HV737" s="106"/>
      <c r="HW737" s="106"/>
      <c r="HX737" s="106"/>
      <c r="HY737" s="106"/>
      <c r="HZ737" s="106"/>
      <c r="IA737" s="106"/>
      <c r="IB737" s="106"/>
      <c r="IC737" s="106"/>
      <c r="ID737" s="106"/>
      <c r="IE737" s="106"/>
    </row>
    <row r="738" spans="1:239" s="20" customFormat="1" ht="12.75" hidden="1" customHeight="1">
      <c r="A738" s="97" t="s">
        <v>209</v>
      </c>
      <c r="B738" s="117" t="s">
        <v>210</v>
      </c>
      <c r="C738" s="139" t="s">
        <v>173</v>
      </c>
      <c r="D738" s="60">
        <v>-1974.36</v>
      </c>
      <c r="HO738" s="106"/>
      <c r="HP738" s="106"/>
      <c r="HQ738" s="106"/>
      <c r="HR738" s="106"/>
      <c r="HS738" s="106"/>
      <c r="HT738" s="106"/>
      <c r="HU738" s="106"/>
      <c r="HV738" s="106"/>
      <c r="HW738" s="106"/>
      <c r="HX738" s="106"/>
      <c r="HY738" s="106"/>
      <c r="HZ738" s="106"/>
      <c r="IA738" s="106"/>
      <c r="IB738" s="106"/>
      <c r="IC738" s="106"/>
      <c r="ID738" s="106"/>
      <c r="IE738" s="106"/>
    </row>
    <row r="739" spans="1:239" s="20" customFormat="1" ht="12.75" hidden="1" customHeight="1">
      <c r="A739" s="97" t="s">
        <v>223</v>
      </c>
      <c r="B739" s="117" t="s">
        <v>225</v>
      </c>
      <c r="C739" s="139" t="s">
        <v>224</v>
      </c>
      <c r="D739" s="60">
        <v>-406.72</v>
      </c>
      <c r="HO739" s="106"/>
      <c r="HP739" s="106"/>
      <c r="HQ739" s="106"/>
      <c r="HR739" s="106"/>
      <c r="HS739" s="106"/>
      <c r="HT739" s="106"/>
      <c r="HU739" s="106"/>
      <c r="HV739" s="106"/>
      <c r="HW739" s="106"/>
      <c r="HX739" s="106"/>
      <c r="HY739" s="106"/>
      <c r="HZ739" s="106"/>
      <c r="IA739" s="106"/>
      <c r="IB739" s="106"/>
      <c r="IC739" s="106"/>
      <c r="ID739" s="106"/>
      <c r="IE739" s="106"/>
    </row>
    <row r="740" spans="1:239" s="20" customFormat="1" ht="12.75" hidden="1" customHeight="1">
      <c r="A740" s="97" t="s">
        <v>256</v>
      </c>
      <c r="B740" s="117" t="s">
        <v>258</v>
      </c>
      <c r="C740" s="139" t="s">
        <v>257</v>
      </c>
      <c r="D740" s="60"/>
      <c r="HO740" s="106"/>
      <c r="HP740" s="106"/>
      <c r="HQ740" s="106"/>
      <c r="HR740" s="106"/>
      <c r="HS740" s="106"/>
      <c r="HT740" s="106"/>
      <c r="HU740" s="106"/>
      <c r="HV740" s="106"/>
      <c r="HW740" s="106"/>
      <c r="HX740" s="106"/>
      <c r="HY740" s="106"/>
      <c r="HZ740" s="106"/>
      <c r="IA740" s="106"/>
      <c r="IB740" s="106"/>
      <c r="IC740" s="106"/>
      <c r="ID740" s="106"/>
      <c r="IE740" s="106"/>
    </row>
    <row r="741" spans="1:239" s="20" customFormat="1" ht="12.75" hidden="1" customHeight="1">
      <c r="A741" s="97" t="s">
        <v>282</v>
      </c>
      <c r="B741" s="119" t="s">
        <v>1981</v>
      </c>
      <c r="C741" s="139" t="s">
        <v>283</v>
      </c>
      <c r="D741" s="60">
        <v>-0.02</v>
      </c>
      <c r="HO741" s="106"/>
      <c r="HP741" s="106"/>
      <c r="HQ741" s="106"/>
      <c r="HR741" s="106"/>
      <c r="HS741" s="106"/>
      <c r="HT741" s="106"/>
      <c r="HU741" s="106"/>
      <c r="HV741" s="106"/>
      <c r="HW741" s="106"/>
      <c r="HX741" s="106"/>
      <c r="HY741" s="106"/>
      <c r="HZ741" s="106"/>
      <c r="IA741" s="106"/>
      <c r="IB741" s="106"/>
      <c r="IC741" s="106"/>
      <c r="ID741" s="106"/>
      <c r="IE741" s="106"/>
    </row>
    <row r="742" spans="1:239" s="20" customFormat="1" ht="12.75" hidden="1" customHeight="1">
      <c r="A742" s="118" t="s">
        <v>324</v>
      </c>
      <c r="B742" s="119" t="s">
        <v>1982</v>
      </c>
      <c r="C742" s="98" t="s">
        <v>325</v>
      </c>
      <c r="D742" s="60">
        <v>-3411.86</v>
      </c>
      <c r="HO742" s="106"/>
      <c r="HP742" s="106"/>
      <c r="HQ742" s="106"/>
      <c r="HR742" s="106"/>
      <c r="HS742" s="106"/>
      <c r="HT742" s="106"/>
      <c r="HU742" s="106"/>
      <c r="HV742" s="106"/>
      <c r="HW742" s="106"/>
      <c r="HX742" s="106"/>
      <c r="HY742" s="106"/>
      <c r="HZ742" s="106"/>
      <c r="IA742" s="106"/>
      <c r="IB742" s="106"/>
      <c r="IC742" s="106"/>
      <c r="ID742" s="106"/>
      <c r="IE742" s="106"/>
    </row>
    <row r="743" spans="1:239" s="20" customFormat="1" ht="18" hidden="1" customHeight="1">
      <c r="A743" s="97" t="s">
        <v>339</v>
      </c>
      <c r="B743" s="117" t="s">
        <v>341</v>
      </c>
      <c r="C743" s="139" t="s">
        <v>340</v>
      </c>
      <c r="D743" s="60"/>
      <c r="HO743" s="106"/>
      <c r="HP743" s="106"/>
      <c r="HQ743" s="106"/>
      <c r="HR743" s="106"/>
      <c r="HS743" s="106"/>
      <c r="HT743" s="106"/>
      <c r="HU743" s="106"/>
      <c r="HV743" s="106"/>
      <c r="HW743" s="106"/>
      <c r="HX743" s="106"/>
      <c r="HY743" s="106"/>
      <c r="HZ743" s="106"/>
      <c r="IA743" s="106"/>
      <c r="IB743" s="106"/>
      <c r="IC743" s="106"/>
      <c r="ID743" s="106"/>
      <c r="IE743" s="106"/>
    </row>
    <row r="744" spans="1:239" s="20" customFormat="1" ht="12.75" hidden="1" customHeight="1">
      <c r="A744" s="97" t="s">
        <v>1570</v>
      </c>
      <c r="B744" s="97" t="s">
        <v>1571</v>
      </c>
      <c r="C744" s="139" t="s">
        <v>346</v>
      </c>
      <c r="D744" s="60"/>
      <c r="HO744" s="106"/>
      <c r="HP744" s="106"/>
      <c r="HQ744" s="106"/>
      <c r="HR744" s="106"/>
      <c r="HS744" s="106"/>
      <c r="HT744" s="106"/>
      <c r="HU744" s="106"/>
      <c r="HV744" s="106"/>
      <c r="HW744" s="106"/>
      <c r="HX744" s="106"/>
      <c r="HY744" s="106"/>
      <c r="HZ744" s="106"/>
      <c r="IA744" s="106"/>
      <c r="IB744" s="106"/>
      <c r="IC744" s="106"/>
      <c r="ID744" s="106"/>
      <c r="IE744" s="106"/>
    </row>
    <row r="745" spans="1:239" s="20" customFormat="1" ht="12.75" hidden="1" customHeight="1">
      <c r="A745" s="97" t="s">
        <v>381</v>
      </c>
      <c r="B745" s="117" t="s">
        <v>383</v>
      </c>
      <c r="C745" s="139" t="s">
        <v>1460</v>
      </c>
      <c r="D745" s="60">
        <v>-1249.74</v>
      </c>
      <c r="HO745" s="106"/>
      <c r="HP745" s="106"/>
      <c r="HQ745" s="106"/>
      <c r="HR745" s="106"/>
      <c r="HS745" s="106"/>
      <c r="HT745" s="106"/>
      <c r="HU745" s="106"/>
      <c r="HV745" s="106"/>
      <c r="HW745" s="106"/>
      <c r="HX745" s="106"/>
      <c r="HY745" s="106"/>
      <c r="HZ745" s="106"/>
      <c r="IA745" s="106"/>
      <c r="IB745" s="106"/>
      <c r="IC745" s="106"/>
      <c r="ID745" s="106"/>
      <c r="IE745" s="106"/>
    </row>
    <row r="746" spans="1:239" s="20" customFormat="1" ht="12.75" hidden="1" customHeight="1">
      <c r="A746" s="97" t="s">
        <v>440</v>
      </c>
      <c r="B746" s="117" t="s">
        <v>1578</v>
      </c>
      <c r="C746" s="139" t="s">
        <v>441</v>
      </c>
      <c r="D746" s="60">
        <v>-41.72</v>
      </c>
      <c r="HO746" s="106"/>
      <c r="HP746" s="106"/>
      <c r="HQ746" s="106"/>
      <c r="HR746" s="106"/>
      <c r="HS746" s="106"/>
      <c r="HT746" s="106"/>
      <c r="HU746" s="106"/>
      <c r="HV746" s="106"/>
      <c r="HW746" s="106"/>
      <c r="HX746" s="106"/>
      <c r="HY746" s="106"/>
      <c r="HZ746" s="106"/>
      <c r="IA746" s="106"/>
      <c r="IB746" s="106"/>
      <c r="IC746" s="106"/>
      <c r="ID746" s="106"/>
      <c r="IE746" s="106"/>
    </row>
    <row r="747" spans="1:239" s="20" customFormat="1" ht="12.75" hidden="1" customHeight="1">
      <c r="A747" s="97" t="s">
        <v>1580</v>
      </c>
      <c r="B747" s="97" t="s">
        <v>1581</v>
      </c>
      <c r="C747" s="98" t="s">
        <v>1582</v>
      </c>
      <c r="D747" s="60">
        <v>-2581.5700000000002</v>
      </c>
      <c r="HO747" s="106"/>
      <c r="HP747" s="106"/>
      <c r="HQ747" s="106"/>
      <c r="HR747" s="106"/>
      <c r="HS747" s="106"/>
      <c r="HT747" s="106"/>
      <c r="HU747" s="106"/>
      <c r="HV747" s="106"/>
      <c r="HW747" s="106"/>
      <c r="HX747" s="106"/>
      <c r="HY747" s="106"/>
      <c r="HZ747" s="106"/>
      <c r="IA747" s="106"/>
      <c r="IB747" s="106"/>
      <c r="IC747" s="106"/>
      <c r="ID747" s="106"/>
      <c r="IE747" s="106"/>
    </row>
    <row r="748" spans="1:239" s="20" customFormat="1" ht="12.75" hidden="1" customHeight="1">
      <c r="A748" s="97" t="s">
        <v>505</v>
      </c>
      <c r="B748" s="117" t="s">
        <v>507</v>
      </c>
      <c r="C748" s="139" t="s">
        <v>506</v>
      </c>
      <c r="D748" s="60"/>
      <c r="HO748" s="106"/>
      <c r="HP748" s="106"/>
      <c r="HQ748" s="106"/>
      <c r="HR748" s="106"/>
      <c r="HS748" s="106"/>
      <c r="HT748" s="106"/>
      <c r="HU748" s="106"/>
      <c r="HV748" s="106"/>
      <c r="HW748" s="106"/>
      <c r="HX748" s="106"/>
      <c r="HY748" s="106"/>
      <c r="HZ748" s="106"/>
      <c r="IA748" s="106"/>
      <c r="IB748" s="106"/>
      <c r="IC748" s="106"/>
      <c r="ID748" s="106"/>
      <c r="IE748" s="106"/>
    </row>
    <row r="749" spans="1:239" s="20" customFormat="1" ht="12.75" hidden="1" customHeight="1">
      <c r="A749" s="97" t="s">
        <v>517</v>
      </c>
      <c r="B749" s="97" t="s">
        <v>519</v>
      </c>
      <c r="C749" s="98" t="s">
        <v>518</v>
      </c>
      <c r="D749" s="60"/>
      <c r="HO749" s="106"/>
      <c r="HP749" s="106"/>
      <c r="HQ749" s="106"/>
      <c r="HR749" s="106"/>
      <c r="HS749" s="106"/>
      <c r="HT749" s="106"/>
      <c r="HU749" s="106"/>
      <c r="HV749" s="106"/>
      <c r="HW749" s="106"/>
      <c r="HX749" s="106"/>
      <c r="HY749" s="106"/>
      <c r="HZ749" s="106"/>
      <c r="IA749" s="106"/>
      <c r="IB749" s="106"/>
      <c r="IC749" s="106"/>
      <c r="ID749" s="106"/>
      <c r="IE749" s="106"/>
    </row>
    <row r="750" spans="1:239" s="20" customFormat="1" ht="12.75" hidden="1" customHeight="1">
      <c r="A750" s="97" t="s">
        <v>523</v>
      </c>
      <c r="B750" s="97" t="s">
        <v>525</v>
      </c>
      <c r="C750" s="98" t="s">
        <v>524</v>
      </c>
      <c r="D750" s="60"/>
      <c r="HO750" s="106"/>
      <c r="HP750" s="106"/>
      <c r="HQ750" s="106"/>
      <c r="HR750" s="106"/>
      <c r="HS750" s="106"/>
      <c r="HT750" s="106"/>
      <c r="HU750" s="106"/>
      <c r="HV750" s="106"/>
      <c r="HW750" s="106"/>
      <c r="HX750" s="106"/>
      <c r="HY750" s="106"/>
      <c r="HZ750" s="106"/>
      <c r="IA750" s="106"/>
      <c r="IB750" s="106"/>
      <c r="IC750" s="106"/>
      <c r="ID750" s="106"/>
      <c r="IE750" s="106"/>
    </row>
    <row r="751" spans="1:239" s="20" customFormat="1" ht="12.75" hidden="1" customHeight="1">
      <c r="A751" s="97" t="s">
        <v>1590</v>
      </c>
      <c r="B751" s="97" t="s">
        <v>1983</v>
      </c>
      <c r="C751" s="98" t="s">
        <v>1592</v>
      </c>
      <c r="D751" s="60">
        <v>-2.0499999999999998</v>
      </c>
      <c r="HO751" s="106"/>
      <c r="HP751" s="106"/>
      <c r="HQ751" s="106"/>
      <c r="HR751" s="106"/>
      <c r="HS751" s="106"/>
      <c r="HT751" s="106"/>
      <c r="HU751" s="106"/>
      <c r="HV751" s="106"/>
      <c r="HW751" s="106"/>
      <c r="HX751" s="106"/>
      <c r="HY751" s="106"/>
      <c r="HZ751" s="106"/>
      <c r="IA751" s="106"/>
      <c r="IB751" s="106"/>
      <c r="IC751" s="106"/>
      <c r="ID751" s="106"/>
      <c r="IE751" s="106"/>
    </row>
    <row r="752" spans="1:239" s="20" customFormat="1" ht="12.75" hidden="1" customHeight="1">
      <c r="A752" s="97" t="s">
        <v>577</v>
      </c>
      <c r="B752" s="117" t="s">
        <v>1599</v>
      </c>
      <c r="C752" s="139" t="s">
        <v>578</v>
      </c>
      <c r="D752" s="60"/>
      <c r="HO752" s="106"/>
      <c r="HP752" s="106"/>
      <c r="HQ752" s="106"/>
      <c r="HR752" s="106"/>
      <c r="HS752" s="106"/>
      <c r="HT752" s="106"/>
      <c r="HU752" s="106"/>
      <c r="HV752" s="106"/>
      <c r="HW752" s="106"/>
      <c r="HX752" s="106"/>
      <c r="HY752" s="106"/>
      <c r="HZ752" s="106"/>
      <c r="IA752" s="106"/>
      <c r="IB752" s="106"/>
      <c r="IC752" s="106"/>
      <c r="ID752" s="106"/>
      <c r="IE752" s="106"/>
    </row>
    <row r="753" spans="1:239" s="20" customFormat="1" ht="12.75" hidden="1" customHeight="1">
      <c r="A753" s="97" t="s">
        <v>1984</v>
      </c>
      <c r="B753" s="117" t="s">
        <v>1985</v>
      </c>
      <c r="C753" s="139" t="s">
        <v>1986</v>
      </c>
      <c r="D753" s="60">
        <v>-1799.16</v>
      </c>
      <c r="HO753" s="106"/>
      <c r="HP753" s="106"/>
      <c r="HQ753" s="106"/>
      <c r="HR753" s="106"/>
      <c r="HS753" s="106"/>
      <c r="HT753" s="106"/>
      <c r="HU753" s="106"/>
      <c r="HV753" s="106"/>
      <c r="HW753" s="106"/>
      <c r="HX753" s="106"/>
      <c r="HY753" s="106"/>
      <c r="HZ753" s="106"/>
      <c r="IA753" s="106"/>
      <c r="IB753" s="106"/>
      <c r="IC753" s="106"/>
      <c r="ID753" s="106"/>
      <c r="IE753" s="106"/>
    </row>
    <row r="754" spans="1:239" s="20" customFormat="1" ht="12.75" hidden="1" customHeight="1">
      <c r="A754" s="168" t="s">
        <v>603</v>
      </c>
      <c r="B754" s="168" t="s">
        <v>605</v>
      </c>
      <c r="C754" s="170" t="s">
        <v>604</v>
      </c>
      <c r="D754" s="60"/>
      <c r="HO754" s="106"/>
      <c r="HP754" s="106"/>
      <c r="HQ754" s="106"/>
      <c r="HR754" s="106"/>
      <c r="HS754" s="106"/>
      <c r="HT754" s="106"/>
      <c r="HU754" s="106"/>
      <c r="HV754" s="106"/>
      <c r="HW754" s="106"/>
      <c r="HX754" s="106"/>
      <c r="HY754" s="106"/>
      <c r="HZ754" s="106"/>
      <c r="IA754" s="106"/>
      <c r="IB754" s="106"/>
      <c r="IC754" s="106"/>
      <c r="ID754" s="106"/>
      <c r="IE754" s="106"/>
    </row>
    <row r="755" spans="1:239" s="20" customFormat="1" ht="12.75" hidden="1" customHeight="1">
      <c r="A755" s="97" t="s">
        <v>626</v>
      </c>
      <c r="B755" s="97" t="s">
        <v>628</v>
      </c>
      <c r="C755" s="98" t="s">
        <v>627</v>
      </c>
      <c r="D755" s="60"/>
      <c r="HO755" s="106"/>
      <c r="HP755" s="106"/>
      <c r="HQ755" s="106"/>
      <c r="HR755" s="106"/>
      <c r="HS755" s="106"/>
      <c r="HT755" s="106"/>
      <c r="HU755" s="106"/>
      <c r="HV755" s="106"/>
      <c r="HW755" s="106"/>
      <c r="HX755" s="106"/>
      <c r="HY755" s="106"/>
      <c r="HZ755" s="106"/>
      <c r="IA755" s="106"/>
      <c r="IB755" s="106"/>
      <c r="IC755" s="106"/>
      <c r="ID755" s="106"/>
      <c r="IE755" s="106"/>
    </row>
    <row r="756" spans="1:239" s="20" customFormat="1" ht="12.75" hidden="1" customHeight="1">
      <c r="A756" s="97" t="s">
        <v>629</v>
      </c>
      <c r="B756" s="97" t="s">
        <v>631</v>
      </c>
      <c r="C756" s="98" t="s">
        <v>630</v>
      </c>
      <c r="D756" s="60"/>
      <c r="HO756" s="106"/>
      <c r="HP756" s="106"/>
      <c r="HQ756" s="106"/>
      <c r="HR756" s="106"/>
      <c r="HS756" s="106"/>
      <c r="HT756" s="106"/>
      <c r="HU756" s="106"/>
      <c r="HV756" s="106"/>
      <c r="HW756" s="106"/>
      <c r="HX756" s="106"/>
      <c r="HY756" s="106"/>
      <c r="HZ756" s="106"/>
      <c r="IA756" s="106"/>
      <c r="IB756" s="106"/>
      <c r="IC756" s="106"/>
      <c r="ID756" s="106"/>
      <c r="IE756" s="106"/>
    </row>
    <row r="757" spans="1:239" s="20" customFormat="1" ht="12.75" hidden="1" customHeight="1">
      <c r="A757" s="97" t="s">
        <v>632</v>
      </c>
      <c r="B757" s="97" t="s">
        <v>634</v>
      </c>
      <c r="C757" s="98" t="s">
        <v>633</v>
      </c>
      <c r="D757" s="60"/>
      <c r="HO757" s="106"/>
      <c r="HP757" s="106"/>
      <c r="HQ757" s="106"/>
      <c r="HR757" s="106"/>
      <c r="HS757" s="106"/>
      <c r="HT757" s="106"/>
      <c r="HU757" s="106"/>
      <c r="HV757" s="106"/>
      <c r="HW757" s="106"/>
      <c r="HX757" s="106"/>
      <c r="HY757" s="106"/>
      <c r="HZ757" s="106"/>
      <c r="IA757" s="106"/>
      <c r="IB757" s="106"/>
      <c r="IC757" s="106"/>
      <c r="ID757" s="106"/>
      <c r="IE757" s="106"/>
    </row>
    <row r="758" spans="1:239" s="20" customFormat="1" ht="12.75" hidden="1" customHeight="1">
      <c r="A758" s="97" t="s">
        <v>638</v>
      </c>
      <c r="B758" s="97" t="s">
        <v>640</v>
      </c>
      <c r="C758" s="98" t="s">
        <v>639</v>
      </c>
      <c r="D758" s="60"/>
      <c r="HO758" s="106"/>
      <c r="HP758" s="106"/>
      <c r="HQ758" s="106"/>
      <c r="HR758" s="106"/>
      <c r="HS758" s="106"/>
      <c r="HT758" s="106"/>
      <c r="HU758" s="106"/>
      <c r="HV758" s="106"/>
      <c r="HW758" s="106"/>
      <c r="HX758" s="106"/>
      <c r="HY758" s="106"/>
      <c r="HZ758" s="106"/>
      <c r="IA758" s="106"/>
      <c r="IB758" s="106"/>
      <c r="IC758" s="106"/>
      <c r="ID758" s="106"/>
      <c r="IE758" s="106"/>
    </row>
    <row r="759" spans="1:239" s="20" customFormat="1" ht="12.75" hidden="1" customHeight="1">
      <c r="A759" s="97" t="s">
        <v>647</v>
      </c>
      <c r="B759" s="97" t="s">
        <v>649</v>
      </c>
      <c r="C759" s="98" t="s">
        <v>648</v>
      </c>
      <c r="D759" s="60"/>
      <c r="HO759" s="106"/>
      <c r="HP759" s="106"/>
      <c r="HQ759" s="106"/>
      <c r="HR759" s="106"/>
      <c r="HS759" s="106"/>
      <c r="HT759" s="106"/>
      <c r="HU759" s="106"/>
      <c r="HV759" s="106"/>
      <c r="HW759" s="106"/>
      <c r="HX759" s="106"/>
      <c r="HY759" s="106"/>
      <c r="HZ759" s="106"/>
      <c r="IA759" s="106"/>
      <c r="IB759" s="106"/>
      <c r="IC759" s="106"/>
      <c r="ID759" s="106"/>
      <c r="IE759" s="106"/>
    </row>
    <row r="760" spans="1:239" s="20" customFormat="1" ht="12.75" hidden="1" customHeight="1">
      <c r="A760" s="97" t="s">
        <v>659</v>
      </c>
      <c r="B760" s="97" t="s">
        <v>661</v>
      </c>
      <c r="C760" s="98" t="s">
        <v>660</v>
      </c>
      <c r="D760" s="60"/>
      <c r="HO760" s="106"/>
      <c r="HP760" s="106"/>
      <c r="HQ760" s="106"/>
      <c r="HR760" s="106"/>
      <c r="HS760" s="106"/>
      <c r="HT760" s="106"/>
      <c r="HU760" s="106"/>
      <c r="HV760" s="106"/>
      <c r="HW760" s="106"/>
      <c r="HX760" s="106"/>
      <c r="HY760" s="106"/>
      <c r="HZ760" s="106"/>
      <c r="IA760" s="106"/>
      <c r="IB760" s="106"/>
      <c r="IC760" s="106"/>
      <c r="ID760" s="106"/>
      <c r="IE760" s="106"/>
    </row>
    <row r="761" spans="1:239" s="20" customFormat="1" ht="12.75" hidden="1" customHeight="1">
      <c r="A761" s="97" t="s">
        <v>665</v>
      </c>
      <c r="B761" s="97" t="s">
        <v>667</v>
      </c>
      <c r="C761" s="98" t="s">
        <v>666</v>
      </c>
      <c r="D761" s="60"/>
      <c r="HO761" s="106"/>
      <c r="HP761" s="106"/>
      <c r="HQ761" s="106"/>
      <c r="HR761" s="106"/>
      <c r="HS761" s="106"/>
      <c r="HT761" s="106"/>
      <c r="HU761" s="106"/>
      <c r="HV761" s="106"/>
      <c r="HW761" s="106"/>
      <c r="HX761" s="106"/>
      <c r="HY761" s="106"/>
      <c r="HZ761" s="106"/>
      <c r="IA761" s="106"/>
      <c r="IB761" s="106"/>
      <c r="IC761" s="106"/>
      <c r="ID761" s="106"/>
      <c r="IE761" s="106"/>
    </row>
    <row r="762" spans="1:239" s="20" customFormat="1" ht="12" hidden="1" customHeight="1">
      <c r="A762" s="97" t="s">
        <v>676</v>
      </c>
      <c r="B762" s="97" t="s">
        <v>678</v>
      </c>
      <c r="C762" s="98" t="s">
        <v>677</v>
      </c>
      <c r="D762" s="60"/>
      <c r="HO762" s="106"/>
      <c r="HP762" s="106"/>
      <c r="HQ762" s="106"/>
      <c r="HR762" s="106"/>
      <c r="HS762" s="106"/>
      <c r="HT762" s="106"/>
      <c r="HU762" s="106"/>
      <c r="HV762" s="106"/>
      <c r="HW762" s="106"/>
      <c r="HX762" s="106"/>
      <c r="HY762" s="106"/>
      <c r="HZ762" s="106"/>
      <c r="IA762" s="106"/>
      <c r="IB762" s="106"/>
      <c r="IC762" s="106"/>
      <c r="ID762" s="106"/>
      <c r="IE762" s="106"/>
    </row>
    <row r="763" spans="1:239" s="20" customFormat="1" ht="12.75" hidden="1" customHeight="1">
      <c r="A763" s="97" t="s">
        <v>679</v>
      </c>
      <c r="B763" s="97" t="s">
        <v>681</v>
      </c>
      <c r="C763" s="98" t="s">
        <v>680</v>
      </c>
      <c r="D763" s="60"/>
      <c r="HO763" s="106"/>
      <c r="HP763" s="106"/>
      <c r="HQ763" s="106"/>
      <c r="HR763" s="106"/>
      <c r="HS763" s="106"/>
      <c r="HT763" s="106"/>
      <c r="HU763" s="106"/>
      <c r="HV763" s="106"/>
      <c r="HW763" s="106"/>
      <c r="HX763" s="106"/>
      <c r="HY763" s="106"/>
      <c r="HZ763" s="106"/>
      <c r="IA763" s="106"/>
      <c r="IB763" s="106"/>
      <c r="IC763" s="106"/>
      <c r="ID763" s="106"/>
      <c r="IE763" s="106"/>
    </row>
    <row r="764" spans="1:239" s="20" customFormat="1" ht="12.75" hidden="1" customHeight="1">
      <c r="A764" s="97" t="s">
        <v>685</v>
      </c>
      <c r="B764" s="97" t="s">
        <v>687</v>
      </c>
      <c r="C764" s="98" t="s">
        <v>686</v>
      </c>
      <c r="D764" s="60"/>
      <c r="HO764" s="106"/>
      <c r="HP764" s="106"/>
      <c r="HQ764" s="106"/>
      <c r="HR764" s="106"/>
      <c r="HS764" s="106"/>
      <c r="HT764" s="106"/>
      <c r="HU764" s="106"/>
      <c r="HV764" s="106"/>
      <c r="HW764" s="106"/>
      <c r="HX764" s="106"/>
      <c r="HY764" s="106"/>
      <c r="HZ764" s="106"/>
      <c r="IA764" s="106"/>
      <c r="IB764" s="106"/>
      <c r="IC764" s="106"/>
      <c r="ID764" s="106"/>
      <c r="IE764" s="106"/>
    </row>
    <row r="765" spans="1:239" s="20" customFormat="1" ht="12.75" hidden="1" customHeight="1">
      <c r="A765" s="97" t="s">
        <v>688</v>
      </c>
      <c r="B765" s="97" t="s">
        <v>690</v>
      </c>
      <c r="C765" s="98" t="s">
        <v>689</v>
      </c>
      <c r="D765" s="60"/>
      <c r="HO765" s="106"/>
      <c r="HP765" s="106"/>
      <c r="HQ765" s="106"/>
      <c r="HR765" s="106"/>
      <c r="HS765" s="106"/>
      <c r="HT765" s="106"/>
      <c r="HU765" s="106"/>
      <c r="HV765" s="106"/>
      <c r="HW765" s="106"/>
      <c r="HX765" s="106"/>
      <c r="HY765" s="106"/>
      <c r="HZ765" s="106"/>
      <c r="IA765" s="106"/>
      <c r="IB765" s="106"/>
      <c r="IC765" s="106"/>
      <c r="ID765" s="106"/>
      <c r="IE765" s="106"/>
    </row>
    <row r="766" spans="1:239" s="20" customFormat="1" ht="12.75" hidden="1" customHeight="1">
      <c r="A766" s="97" t="s">
        <v>691</v>
      </c>
      <c r="B766" s="97" t="s">
        <v>1600</v>
      </c>
      <c r="C766" s="98" t="s">
        <v>692</v>
      </c>
      <c r="D766" s="60"/>
      <c r="HO766" s="106"/>
      <c r="HP766" s="106"/>
      <c r="HQ766" s="106"/>
      <c r="HR766" s="106"/>
      <c r="HS766" s="106"/>
      <c r="HT766" s="106"/>
      <c r="HU766" s="106"/>
      <c r="HV766" s="106"/>
      <c r="HW766" s="106"/>
      <c r="HX766" s="106"/>
      <c r="HY766" s="106"/>
      <c r="HZ766" s="106"/>
      <c r="IA766" s="106"/>
      <c r="IB766" s="106"/>
      <c r="IC766" s="106"/>
      <c r="ID766" s="106"/>
      <c r="IE766" s="106"/>
    </row>
    <row r="767" spans="1:239" s="20" customFormat="1" ht="12.75" hidden="1" customHeight="1">
      <c r="A767" s="97" t="s">
        <v>694</v>
      </c>
      <c r="B767" s="97" t="s">
        <v>696</v>
      </c>
      <c r="C767" s="98" t="s">
        <v>695</v>
      </c>
      <c r="D767" s="60"/>
      <c r="HO767" s="106"/>
      <c r="HP767" s="106"/>
      <c r="HQ767" s="106"/>
      <c r="HR767" s="106"/>
      <c r="HS767" s="106"/>
      <c r="HT767" s="106"/>
      <c r="HU767" s="106"/>
      <c r="HV767" s="106"/>
      <c r="HW767" s="106"/>
      <c r="HX767" s="106"/>
      <c r="HY767" s="106"/>
      <c r="HZ767" s="106"/>
      <c r="IA767" s="106"/>
      <c r="IB767" s="106"/>
      <c r="IC767" s="106"/>
      <c r="ID767" s="106"/>
      <c r="IE767" s="106"/>
    </row>
    <row r="768" spans="1:239" s="20" customFormat="1" ht="12.75" hidden="1" customHeight="1">
      <c r="A768" s="97" t="s">
        <v>1604</v>
      </c>
      <c r="B768" s="97" t="s">
        <v>1987</v>
      </c>
      <c r="C768" s="98" t="s">
        <v>1606</v>
      </c>
      <c r="D768" s="60"/>
      <c r="HO768" s="106"/>
      <c r="HP768" s="106"/>
      <c r="HQ768" s="106"/>
      <c r="HR768" s="106"/>
      <c r="HS768" s="106"/>
      <c r="HT768" s="106"/>
      <c r="HU768" s="106"/>
      <c r="HV768" s="106"/>
      <c r="HW768" s="106"/>
      <c r="HX768" s="106"/>
      <c r="HY768" s="106"/>
      <c r="HZ768" s="106"/>
      <c r="IA768" s="106"/>
      <c r="IB768" s="106"/>
      <c r="IC768" s="106"/>
      <c r="ID768" s="106"/>
      <c r="IE768" s="106"/>
    </row>
    <row r="769" spans="1:239" s="20" customFormat="1" ht="12.75" hidden="1" customHeight="1">
      <c r="A769" s="97" t="s">
        <v>1620</v>
      </c>
      <c r="B769" s="97" t="s">
        <v>1621</v>
      </c>
      <c r="C769" s="98" t="s">
        <v>1622</v>
      </c>
      <c r="D769" s="60"/>
      <c r="HO769" s="106"/>
      <c r="HP769" s="106"/>
      <c r="HQ769" s="106"/>
      <c r="HR769" s="106"/>
      <c r="HS769" s="106"/>
      <c r="HT769" s="106"/>
      <c r="HU769" s="106"/>
      <c r="HV769" s="106"/>
      <c r="HW769" s="106"/>
      <c r="HX769" s="106"/>
      <c r="HY769" s="106"/>
      <c r="HZ769" s="106"/>
      <c r="IA769" s="106"/>
      <c r="IB769" s="106"/>
      <c r="IC769" s="106"/>
      <c r="ID769" s="106"/>
      <c r="IE769" s="106"/>
    </row>
    <row r="770" spans="1:239" s="20" customFormat="1" ht="12.75" hidden="1" customHeight="1">
      <c r="A770" s="97" t="s">
        <v>1626</v>
      </c>
      <c r="B770" s="97" t="s">
        <v>1988</v>
      </c>
      <c r="C770" s="98" t="s">
        <v>1628</v>
      </c>
      <c r="D770" s="60">
        <v>-3765.34</v>
      </c>
      <c r="HO770" s="106"/>
      <c r="HP770" s="106"/>
      <c r="HQ770" s="106"/>
      <c r="HR770" s="106"/>
      <c r="HS770" s="106"/>
      <c r="HT770" s="106"/>
      <c r="HU770" s="106"/>
      <c r="HV770" s="106"/>
      <c r="HW770" s="106"/>
      <c r="HX770" s="106"/>
      <c r="HY770" s="106"/>
      <c r="HZ770" s="106"/>
      <c r="IA770" s="106"/>
      <c r="IB770" s="106"/>
      <c r="IC770" s="106"/>
      <c r="ID770" s="106"/>
      <c r="IE770" s="106"/>
    </row>
    <row r="771" spans="1:239" s="20" customFormat="1" ht="12.75" hidden="1" customHeight="1">
      <c r="A771" s="97" t="s">
        <v>701</v>
      </c>
      <c r="B771" s="97" t="s">
        <v>702</v>
      </c>
      <c r="C771" s="98" t="s">
        <v>29</v>
      </c>
      <c r="D771" s="60">
        <v>-422081.28000000003</v>
      </c>
      <c r="HO771" s="106"/>
      <c r="HP771" s="106"/>
      <c r="HQ771" s="106"/>
      <c r="HR771" s="106"/>
      <c r="HS771" s="106"/>
      <c r="HT771" s="106"/>
      <c r="HU771" s="106"/>
      <c r="HV771" s="106"/>
      <c r="HW771" s="106"/>
      <c r="HX771" s="106"/>
      <c r="HY771" s="106"/>
      <c r="HZ771" s="106"/>
      <c r="IA771" s="106"/>
      <c r="IB771" s="106"/>
      <c r="IC771" s="106"/>
      <c r="ID771" s="106"/>
      <c r="IE771" s="106"/>
    </row>
    <row r="772" spans="1:239" s="20" customFormat="1" ht="12.75" hidden="1" customHeight="1">
      <c r="A772" s="97" t="s">
        <v>945</v>
      </c>
      <c r="B772" s="117" t="s">
        <v>946</v>
      </c>
      <c r="C772" s="139" t="s">
        <v>29</v>
      </c>
      <c r="D772" s="60"/>
      <c r="HO772" s="106"/>
      <c r="HP772" s="106"/>
      <c r="HQ772" s="106"/>
      <c r="HR772" s="106"/>
      <c r="HS772" s="106"/>
      <c r="HT772" s="106"/>
      <c r="HU772" s="106"/>
      <c r="HV772" s="106"/>
      <c r="HW772" s="106"/>
      <c r="HX772" s="106"/>
      <c r="HY772" s="106"/>
      <c r="HZ772" s="106"/>
      <c r="IA772" s="106"/>
      <c r="IB772" s="106"/>
      <c r="IC772" s="106"/>
      <c r="ID772" s="106"/>
      <c r="IE772" s="106"/>
    </row>
    <row r="773" spans="1:239" s="20" customFormat="1" ht="12.75" hidden="1" customHeight="1">
      <c r="A773" s="97" t="s">
        <v>947</v>
      </c>
      <c r="B773" s="117" t="s">
        <v>948</v>
      </c>
      <c r="C773" s="139" t="s">
        <v>32</v>
      </c>
      <c r="D773" s="60"/>
      <c r="HO773" s="106"/>
      <c r="HP773" s="106"/>
      <c r="HQ773" s="106"/>
      <c r="HR773" s="106"/>
      <c r="HS773" s="106"/>
      <c r="HT773" s="106"/>
      <c r="HU773" s="106"/>
      <c r="HV773" s="106"/>
      <c r="HW773" s="106"/>
      <c r="HX773" s="106"/>
      <c r="HY773" s="106"/>
      <c r="HZ773" s="106"/>
      <c r="IA773" s="106"/>
      <c r="IB773" s="106"/>
      <c r="IC773" s="106"/>
      <c r="ID773" s="106"/>
      <c r="IE773" s="106"/>
    </row>
    <row r="774" spans="1:239" s="20" customFormat="1" ht="12.75" hidden="1" customHeight="1">
      <c r="A774" s="97" t="s">
        <v>949</v>
      </c>
      <c r="B774" s="117" t="s">
        <v>948</v>
      </c>
      <c r="C774" s="139" t="s">
        <v>35</v>
      </c>
      <c r="D774" s="60"/>
      <c r="HO774" s="106"/>
      <c r="HP774" s="106"/>
      <c r="HQ774" s="106"/>
      <c r="HR774" s="106"/>
      <c r="HS774" s="106"/>
      <c r="HT774" s="106"/>
      <c r="HU774" s="106"/>
      <c r="HV774" s="106"/>
      <c r="HW774" s="106"/>
      <c r="HX774" s="106"/>
      <c r="HY774" s="106"/>
      <c r="HZ774" s="106"/>
      <c r="IA774" s="106"/>
      <c r="IB774" s="106"/>
      <c r="IC774" s="106"/>
      <c r="ID774" s="106"/>
      <c r="IE774" s="106"/>
    </row>
    <row r="775" spans="1:239" s="20" customFormat="1" ht="12.75" hidden="1" customHeight="1">
      <c r="A775" s="97" t="s">
        <v>1720</v>
      </c>
      <c r="B775" s="117" t="s">
        <v>1721</v>
      </c>
      <c r="C775" s="139" t="s">
        <v>1568</v>
      </c>
      <c r="D775" s="60">
        <v>-9765.9699999999993</v>
      </c>
      <c r="HO775" s="106"/>
      <c r="HP775" s="106"/>
      <c r="HQ775" s="106"/>
      <c r="HR775" s="106"/>
      <c r="HS775" s="106"/>
      <c r="HT775" s="106"/>
      <c r="HU775" s="106"/>
      <c r="HV775" s="106"/>
      <c r="HW775" s="106"/>
      <c r="HX775" s="106"/>
      <c r="HY775" s="106"/>
      <c r="HZ775" s="106"/>
      <c r="IA775" s="106"/>
      <c r="IB775" s="106"/>
      <c r="IC775" s="106"/>
      <c r="ID775" s="106"/>
      <c r="IE775" s="106"/>
    </row>
    <row r="776" spans="1:239" s="20" customFormat="1" ht="12.75" hidden="1" customHeight="1">
      <c r="A776" s="97" t="s">
        <v>1005</v>
      </c>
      <c r="B776" s="117" t="s">
        <v>1006</v>
      </c>
      <c r="C776" s="139" t="s">
        <v>542</v>
      </c>
      <c r="D776" s="60"/>
      <c r="HO776" s="106"/>
      <c r="HP776" s="106"/>
      <c r="HQ776" s="106"/>
      <c r="HR776" s="106"/>
      <c r="HS776" s="106"/>
      <c r="HT776" s="106"/>
      <c r="HU776" s="106"/>
      <c r="HV776" s="106"/>
      <c r="HW776" s="106"/>
      <c r="HX776" s="106"/>
      <c r="HY776" s="106"/>
      <c r="HZ776" s="106"/>
      <c r="IA776" s="106"/>
      <c r="IB776" s="106"/>
      <c r="IC776" s="106"/>
      <c r="ID776" s="106"/>
      <c r="IE776" s="106"/>
    </row>
    <row r="777" spans="1:239" s="20" customFormat="1" ht="12.75" hidden="1" customHeight="1">
      <c r="A777" s="168" t="s">
        <v>1744</v>
      </c>
      <c r="B777" s="169" t="s">
        <v>1745</v>
      </c>
      <c r="C777" s="98" t="s">
        <v>1582</v>
      </c>
      <c r="D777" s="60">
        <v>-100000</v>
      </c>
      <c r="HO777" s="106"/>
      <c r="HP777" s="106"/>
      <c r="HQ777" s="106"/>
      <c r="HR777" s="106"/>
      <c r="HS777" s="106"/>
      <c r="HT777" s="106"/>
      <c r="HU777" s="106"/>
      <c r="HV777" s="106"/>
      <c r="HW777" s="106"/>
      <c r="HX777" s="106"/>
      <c r="HY777" s="106"/>
      <c r="HZ777" s="106"/>
      <c r="IA777" s="106"/>
      <c r="IB777" s="106"/>
      <c r="IC777" s="106"/>
      <c r="ID777" s="106"/>
      <c r="IE777" s="106"/>
    </row>
    <row r="778" spans="1:239" s="20" customFormat="1" ht="12.75" hidden="1" customHeight="1">
      <c r="A778" s="168" t="s">
        <v>1101</v>
      </c>
      <c r="B778" s="169" t="s">
        <v>1102</v>
      </c>
      <c r="C778" s="170" t="s">
        <v>29</v>
      </c>
      <c r="D778" s="60"/>
      <c r="HO778" s="106"/>
      <c r="HP778" s="106"/>
      <c r="HQ778" s="106"/>
      <c r="HR778" s="106"/>
      <c r="HS778" s="106"/>
      <c r="HT778" s="106"/>
      <c r="HU778" s="106"/>
      <c r="HV778" s="106"/>
      <c r="HW778" s="106"/>
      <c r="HX778" s="106"/>
      <c r="HY778" s="106"/>
      <c r="HZ778" s="106"/>
      <c r="IA778" s="106"/>
      <c r="IB778" s="106"/>
      <c r="IC778" s="106"/>
      <c r="ID778" s="106"/>
      <c r="IE778" s="106"/>
    </row>
    <row r="779" spans="1:239" s="20" customFormat="1" ht="12.75" hidden="1" customHeight="1">
      <c r="A779" s="168" t="s">
        <v>1103</v>
      </c>
      <c r="B779" s="169" t="s">
        <v>1104</v>
      </c>
      <c r="C779" s="170" t="s">
        <v>32</v>
      </c>
      <c r="D779" s="60"/>
      <c r="HO779" s="106"/>
      <c r="HP779" s="106"/>
      <c r="HQ779" s="106"/>
      <c r="HR779" s="106"/>
      <c r="HS779" s="106"/>
      <c r="HT779" s="106"/>
      <c r="HU779" s="106"/>
      <c r="HV779" s="106"/>
      <c r="HW779" s="106"/>
      <c r="HX779" s="106"/>
      <c r="HY779" s="106"/>
      <c r="HZ779" s="106"/>
      <c r="IA779" s="106"/>
      <c r="IB779" s="106"/>
      <c r="IC779" s="106"/>
      <c r="ID779" s="106"/>
      <c r="IE779" s="106"/>
    </row>
    <row r="780" spans="1:239" s="20" customFormat="1" ht="12.75" hidden="1" customHeight="1">
      <c r="A780" s="168" t="s">
        <v>1105</v>
      </c>
      <c r="B780" s="169" t="s">
        <v>1106</v>
      </c>
      <c r="C780" s="170" t="s">
        <v>35</v>
      </c>
      <c r="D780" s="60"/>
      <c r="HO780" s="106"/>
      <c r="HP780" s="106"/>
      <c r="HQ780" s="106"/>
      <c r="HR780" s="106"/>
      <c r="HS780" s="106"/>
      <c r="HT780" s="106"/>
      <c r="HU780" s="106"/>
      <c r="HV780" s="106"/>
      <c r="HW780" s="106"/>
      <c r="HX780" s="106"/>
      <c r="HY780" s="106"/>
      <c r="HZ780" s="106"/>
      <c r="IA780" s="106"/>
      <c r="IB780" s="106"/>
      <c r="IC780" s="106"/>
      <c r="ID780" s="106"/>
      <c r="IE780" s="106"/>
    </row>
    <row r="781" spans="1:239" s="20" customFormat="1" ht="12.75" hidden="1" customHeight="1">
      <c r="A781" s="97" t="s">
        <v>1190</v>
      </c>
      <c r="B781" s="117" t="s">
        <v>1191</v>
      </c>
      <c r="C781" s="139" t="s">
        <v>542</v>
      </c>
      <c r="D781" s="60">
        <v>-255.38</v>
      </c>
      <c r="HO781" s="106"/>
      <c r="HP781" s="106"/>
      <c r="HQ781" s="106"/>
      <c r="HR781" s="106"/>
      <c r="HS781" s="106"/>
      <c r="HT781" s="106"/>
      <c r="HU781" s="106"/>
      <c r="HV781" s="106"/>
      <c r="HW781" s="106"/>
      <c r="HX781" s="106"/>
      <c r="HY781" s="106"/>
      <c r="HZ781" s="106"/>
      <c r="IA781" s="106"/>
      <c r="IB781" s="106"/>
      <c r="IC781" s="106"/>
      <c r="ID781" s="106"/>
      <c r="IE781" s="106"/>
    </row>
    <row r="782" spans="1:239" s="20" customFormat="1" ht="12.75" hidden="1" customHeight="1">
      <c r="A782" s="168" t="s">
        <v>1210</v>
      </c>
      <c r="B782" s="169" t="s">
        <v>1211</v>
      </c>
      <c r="C782" s="170" t="s">
        <v>29</v>
      </c>
      <c r="D782" s="60">
        <v>-322.82</v>
      </c>
      <c r="HO782" s="106"/>
      <c r="HP782" s="106"/>
      <c r="HQ782" s="106"/>
      <c r="HR782" s="106"/>
      <c r="HS782" s="106"/>
      <c r="HT782" s="106"/>
      <c r="HU782" s="106"/>
      <c r="HV782" s="106"/>
      <c r="HW782" s="106"/>
      <c r="HX782" s="106"/>
      <c r="HY782" s="106"/>
      <c r="HZ782" s="106"/>
      <c r="IA782" s="106"/>
      <c r="IB782" s="106"/>
      <c r="IC782" s="106"/>
      <c r="ID782" s="106"/>
      <c r="IE782" s="106"/>
    </row>
    <row r="783" spans="1:239" s="20" customFormat="1" ht="12.75" hidden="1" customHeight="1">
      <c r="A783" s="97" t="s">
        <v>1220</v>
      </c>
      <c r="B783" s="117" t="s">
        <v>1221</v>
      </c>
      <c r="C783" s="139" t="s">
        <v>29</v>
      </c>
      <c r="D783" s="60"/>
      <c r="HO783" s="106"/>
      <c r="HP783" s="106"/>
      <c r="HQ783" s="106"/>
      <c r="HR783" s="106"/>
      <c r="HS783" s="106"/>
      <c r="HT783" s="106"/>
      <c r="HU783" s="106"/>
      <c r="HV783" s="106"/>
      <c r="HW783" s="106"/>
      <c r="HX783" s="106"/>
      <c r="HY783" s="106"/>
      <c r="HZ783" s="106"/>
      <c r="IA783" s="106"/>
      <c r="IB783" s="106"/>
      <c r="IC783" s="106"/>
      <c r="ID783" s="106"/>
      <c r="IE783" s="106"/>
    </row>
    <row r="784" spans="1:239" s="20" customFormat="1" ht="12.75" hidden="1" customHeight="1">
      <c r="A784" s="97" t="s">
        <v>1237</v>
      </c>
      <c r="B784" s="102" t="s">
        <v>1236</v>
      </c>
      <c r="C784" s="139" t="s">
        <v>173</v>
      </c>
      <c r="D784" s="60">
        <v>-25112.9</v>
      </c>
      <c r="HO784" s="106"/>
      <c r="HP784" s="106"/>
      <c r="HQ784" s="106"/>
      <c r="HR784" s="106"/>
      <c r="HS784" s="106"/>
      <c r="HT784" s="106"/>
      <c r="HU784" s="106"/>
      <c r="HV784" s="106"/>
      <c r="HW784" s="106"/>
      <c r="HX784" s="106"/>
      <c r="HY784" s="106"/>
      <c r="HZ784" s="106"/>
      <c r="IA784" s="106"/>
      <c r="IB784" s="106"/>
      <c r="IC784" s="106"/>
      <c r="ID784" s="106"/>
      <c r="IE784" s="106"/>
    </row>
    <row r="785" spans="1:239" s="20" customFormat="1" ht="12.75" hidden="1" customHeight="1">
      <c r="A785" s="97" t="s">
        <v>1243</v>
      </c>
      <c r="B785" s="117" t="s">
        <v>1238</v>
      </c>
      <c r="C785" s="139" t="s">
        <v>29</v>
      </c>
      <c r="D785" s="60">
        <v>-30182.639999999999</v>
      </c>
      <c r="HO785" s="106"/>
      <c r="HP785" s="106"/>
      <c r="HQ785" s="106"/>
      <c r="HR785" s="106"/>
      <c r="HS785" s="106"/>
      <c r="HT785" s="106"/>
      <c r="HU785" s="106"/>
      <c r="HV785" s="106"/>
      <c r="HW785" s="106"/>
      <c r="HX785" s="106"/>
      <c r="HY785" s="106"/>
      <c r="HZ785" s="106"/>
      <c r="IA785" s="106"/>
      <c r="IB785" s="106"/>
      <c r="IC785" s="106"/>
      <c r="ID785" s="106"/>
      <c r="IE785" s="106"/>
    </row>
    <row r="786" spans="1:239" s="20" customFormat="1" ht="12.75" hidden="1" customHeight="1">
      <c r="A786" s="97" t="s">
        <v>1250</v>
      </c>
      <c r="B786" s="117" t="s">
        <v>1245</v>
      </c>
      <c r="C786" s="139" t="s">
        <v>29</v>
      </c>
      <c r="D786" s="60"/>
      <c r="HO786" s="106"/>
      <c r="HP786" s="106"/>
      <c r="HQ786" s="106"/>
      <c r="HR786" s="106"/>
      <c r="HS786" s="106"/>
      <c r="HT786" s="106"/>
      <c r="HU786" s="106"/>
      <c r="HV786" s="106"/>
      <c r="HW786" s="106"/>
      <c r="HX786" s="106"/>
      <c r="HY786" s="106"/>
      <c r="HZ786" s="106"/>
      <c r="IA786" s="106"/>
      <c r="IB786" s="106"/>
      <c r="IC786" s="106"/>
      <c r="ID786" s="106"/>
      <c r="IE786" s="106"/>
    </row>
    <row r="787" spans="1:239" s="20" customFormat="1" ht="12.75" hidden="1" customHeight="1">
      <c r="A787" s="97" t="s">
        <v>1327</v>
      </c>
      <c r="B787" s="117" t="s">
        <v>1328</v>
      </c>
      <c r="C787" s="139" t="s">
        <v>29</v>
      </c>
      <c r="D787" s="60">
        <v>-134806.29999999999</v>
      </c>
      <c r="HO787" s="106"/>
      <c r="HP787" s="106"/>
      <c r="HQ787" s="106"/>
      <c r="HR787" s="106"/>
      <c r="HS787" s="106"/>
      <c r="HT787" s="106"/>
      <c r="HU787" s="106"/>
      <c r="HV787" s="106"/>
      <c r="HW787" s="106"/>
      <c r="HX787" s="106"/>
      <c r="HY787" s="106"/>
      <c r="HZ787" s="106"/>
      <c r="IA787" s="106"/>
      <c r="IB787" s="106"/>
      <c r="IC787" s="106"/>
      <c r="ID787" s="106"/>
      <c r="IE787" s="106"/>
    </row>
    <row r="788" spans="1:239" s="20" customFormat="1" ht="12.75" hidden="1" customHeight="1">
      <c r="A788" s="97" t="s">
        <v>1337</v>
      </c>
      <c r="B788" s="117" t="s">
        <v>1338</v>
      </c>
      <c r="C788" s="139" t="s">
        <v>29</v>
      </c>
      <c r="D788" s="60">
        <v>-6757.7</v>
      </c>
      <c r="HO788" s="106"/>
      <c r="HP788" s="106"/>
      <c r="HQ788" s="106"/>
      <c r="HR788" s="106"/>
      <c r="HS788" s="106"/>
      <c r="HT788" s="106"/>
      <c r="HU788" s="106"/>
      <c r="HV788" s="106"/>
      <c r="HW788" s="106"/>
      <c r="HX788" s="106"/>
      <c r="HY788" s="106"/>
      <c r="HZ788" s="106"/>
      <c r="IA788" s="106"/>
      <c r="IB788" s="106"/>
      <c r="IC788" s="106"/>
      <c r="ID788" s="106"/>
      <c r="IE788" s="106"/>
    </row>
    <row r="789" spans="1:239" s="20" customFormat="1" ht="12.75" hidden="1" customHeight="1">
      <c r="A789" s="97" t="s">
        <v>1446</v>
      </c>
      <c r="B789" s="97" t="s">
        <v>1925</v>
      </c>
      <c r="C789" s="98" t="s">
        <v>695</v>
      </c>
      <c r="D789" s="60"/>
      <c r="HO789" s="106"/>
      <c r="HP789" s="106"/>
      <c r="HQ789" s="106"/>
      <c r="HR789" s="106"/>
      <c r="HS789" s="106"/>
      <c r="HT789" s="106"/>
      <c r="HU789" s="106"/>
      <c r="HV789" s="106"/>
      <c r="HW789" s="106"/>
      <c r="HX789" s="106"/>
      <c r="HY789" s="106"/>
      <c r="HZ789" s="106"/>
      <c r="IA789" s="106"/>
      <c r="IB789" s="106"/>
      <c r="IC789" s="106"/>
      <c r="ID789" s="106"/>
      <c r="IE789" s="106"/>
    </row>
    <row r="790" spans="1:239" s="20" customFormat="1" ht="18" hidden="1" customHeight="1">
      <c r="A790" s="97" t="s">
        <v>1448</v>
      </c>
      <c r="B790" s="117" t="s">
        <v>1926</v>
      </c>
      <c r="C790" s="98" t="s">
        <v>692</v>
      </c>
      <c r="D790" s="60"/>
      <c r="HO790" s="106"/>
      <c r="HP790" s="106"/>
      <c r="HQ790" s="106"/>
      <c r="HR790" s="106"/>
      <c r="HS790" s="106"/>
      <c r="HT790" s="106"/>
      <c r="HU790" s="106"/>
      <c r="HV790" s="106"/>
      <c r="HW790" s="106"/>
      <c r="HX790" s="106"/>
      <c r="HY790" s="106"/>
      <c r="HZ790" s="106"/>
      <c r="IA790" s="106"/>
      <c r="IB790" s="106"/>
      <c r="IC790" s="106"/>
      <c r="ID790" s="106"/>
      <c r="IE790" s="106"/>
    </row>
    <row r="791" spans="1:239" s="20" customFormat="1" ht="12.75" hidden="1" customHeight="1">
      <c r="A791" s="97" t="s">
        <v>1936</v>
      </c>
      <c r="B791" s="97" t="s">
        <v>1989</v>
      </c>
      <c r="C791" s="98" t="s">
        <v>1622</v>
      </c>
      <c r="D791" s="60"/>
      <c r="HO791" s="106"/>
      <c r="HP791" s="106"/>
      <c r="HQ791" s="106"/>
      <c r="HR791" s="106"/>
      <c r="HS791" s="106"/>
      <c r="HT791" s="106"/>
      <c r="HU791" s="106"/>
      <c r="HV791" s="106"/>
      <c r="HW791" s="106"/>
      <c r="HX791" s="106"/>
      <c r="HY791" s="106"/>
      <c r="HZ791" s="106"/>
      <c r="IA791" s="106"/>
      <c r="IB791" s="106"/>
      <c r="IC791" s="106"/>
      <c r="ID791" s="106"/>
      <c r="IE791" s="106"/>
    </row>
    <row r="792" spans="1:239" s="20" customFormat="1" ht="12.75" hidden="1" customHeight="1">
      <c r="A792" s="97" t="s">
        <v>1493</v>
      </c>
      <c r="B792" s="117" t="s">
        <v>1494</v>
      </c>
      <c r="C792" s="139" t="s">
        <v>173</v>
      </c>
      <c r="D792" s="60"/>
      <c r="HO792" s="106"/>
      <c r="HP792" s="106"/>
      <c r="HQ792" s="106"/>
      <c r="HR792" s="106"/>
      <c r="HS792" s="106"/>
      <c r="HT792" s="106"/>
      <c r="HU792" s="106"/>
      <c r="HV792" s="106"/>
      <c r="HW792" s="106"/>
      <c r="HX792" s="106"/>
      <c r="HY792" s="106"/>
      <c r="HZ792" s="106"/>
      <c r="IA792" s="106"/>
      <c r="IB792" s="106"/>
      <c r="IC792" s="106"/>
      <c r="ID792" s="106"/>
      <c r="IE792" s="106"/>
    </row>
    <row r="793" spans="1:239" s="20" customFormat="1" ht="12.75" hidden="1" customHeight="1">
      <c r="A793" s="97" t="s">
        <v>1524</v>
      </c>
      <c r="B793" s="117" t="s">
        <v>1525</v>
      </c>
      <c r="C793" s="139" t="s">
        <v>173</v>
      </c>
      <c r="D793" s="60"/>
      <c r="HO793" s="106"/>
      <c r="HP793" s="106"/>
      <c r="HQ793" s="106"/>
      <c r="HR793" s="106"/>
      <c r="HS793" s="106"/>
      <c r="HT793" s="106"/>
      <c r="HU793" s="106"/>
      <c r="HV793" s="106"/>
      <c r="HW793" s="106"/>
      <c r="HX793" s="106"/>
      <c r="HY793" s="106"/>
      <c r="HZ793" s="106"/>
      <c r="IA793" s="106"/>
      <c r="IB793" s="106"/>
      <c r="IC793" s="106"/>
      <c r="ID793" s="106"/>
      <c r="IE793" s="106"/>
    </row>
    <row r="794" spans="1:239" s="20" customFormat="1" ht="18" hidden="1" customHeight="1">
      <c r="A794" s="97" t="s">
        <v>1503</v>
      </c>
      <c r="B794" s="117" t="s">
        <v>1504</v>
      </c>
      <c r="C794" s="139" t="s">
        <v>173</v>
      </c>
      <c r="D794" s="60"/>
      <c r="HO794" s="106"/>
      <c r="HP794" s="106"/>
      <c r="HQ794" s="106"/>
      <c r="HR794" s="106"/>
      <c r="HS794" s="106"/>
      <c r="HT794" s="106"/>
      <c r="HU794" s="106"/>
      <c r="HV794" s="106"/>
      <c r="HW794" s="106"/>
      <c r="HX794" s="106"/>
      <c r="HY794" s="106"/>
      <c r="HZ794" s="106"/>
      <c r="IA794" s="106"/>
      <c r="IB794" s="106"/>
      <c r="IC794" s="106"/>
      <c r="ID794" s="106"/>
      <c r="IE794" s="106"/>
    </row>
    <row r="795" spans="1:239" s="20" customFormat="1" ht="12.75" customHeight="1">
      <c r="A795" s="101"/>
      <c r="B795" s="158" t="s">
        <v>1526</v>
      </c>
      <c r="C795" s="98"/>
      <c r="D795" s="72">
        <v>-3340369.9500000007</v>
      </c>
      <c r="HO795" s="106"/>
      <c r="HP795" s="106"/>
      <c r="HQ795" s="106"/>
      <c r="HR795" s="106"/>
      <c r="HS795" s="106"/>
      <c r="HT795" s="106"/>
      <c r="HU795" s="106"/>
      <c r="HV795" s="106"/>
      <c r="HW795" s="106"/>
      <c r="HX795" s="106"/>
      <c r="HY795" s="106"/>
      <c r="HZ795" s="106"/>
      <c r="IA795" s="106"/>
      <c r="IB795" s="106"/>
      <c r="IC795" s="106"/>
      <c r="ID795" s="106"/>
      <c r="IE795" s="106"/>
    </row>
    <row r="796" spans="1:239" s="20" customFormat="1" ht="12.75" hidden="1" customHeight="1">
      <c r="A796" s="97" t="s">
        <v>28</v>
      </c>
      <c r="B796" s="117" t="s">
        <v>30</v>
      </c>
      <c r="C796" s="139" t="s">
        <v>29</v>
      </c>
      <c r="D796" s="60">
        <v>-1243633.44</v>
      </c>
      <c r="HO796" s="106"/>
      <c r="HP796" s="106"/>
      <c r="HQ796" s="106"/>
      <c r="HR796" s="106"/>
      <c r="HS796" s="106"/>
      <c r="HT796" s="106"/>
      <c r="HU796" s="106"/>
      <c r="HV796" s="106"/>
      <c r="HW796" s="106"/>
      <c r="HX796" s="106"/>
      <c r="HY796" s="106"/>
      <c r="HZ796" s="106"/>
      <c r="IA796" s="106"/>
      <c r="IB796" s="106"/>
      <c r="IC796" s="106"/>
      <c r="ID796" s="106"/>
      <c r="IE796" s="106"/>
    </row>
    <row r="797" spans="1:239" s="20" customFormat="1" ht="12.75" hidden="1" customHeight="1">
      <c r="A797" s="97" t="s">
        <v>31</v>
      </c>
      <c r="B797" s="117" t="s">
        <v>33</v>
      </c>
      <c r="C797" s="139" t="s">
        <v>32</v>
      </c>
      <c r="D797" s="60">
        <v>-518303.3</v>
      </c>
      <c r="HO797" s="106"/>
      <c r="HP797" s="106"/>
      <c r="HQ797" s="106"/>
      <c r="HR797" s="106"/>
      <c r="HS797" s="106"/>
      <c r="HT797" s="106"/>
      <c r="HU797" s="106"/>
      <c r="HV797" s="106"/>
      <c r="HW797" s="106"/>
      <c r="HX797" s="106"/>
      <c r="HY797" s="106"/>
      <c r="HZ797" s="106"/>
      <c r="IA797" s="106"/>
      <c r="IB797" s="106"/>
      <c r="IC797" s="106"/>
      <c r="ID797" s="106"/>
      <c r="IE797" s="106"/>
    </row>
    <row r="798" spans="1:239" s="20" customFormat="1" ht="12.75" hidden="1" customHeight="1">
      <c r="A798" s="97" t="s">
        <v>34</v>
      </c>
      <c r="B798" s="117" t="s">
        <v>36</v>
      </c>
      <c r="C798" s="139" t="s">
        <v>35</v>
      </c>
      <c r="D798" s="60">
        <v>-310950.84999999998</v>
      </c>
      <c r="HO798" s="106"/>
      <c r="HP798" s="106"/>
      <c r="HQ798" s="106"/>
      <c r="HR798" s="106"/>
      <c r="HS798" s="106"/>
      <c r="HT798" s="106"/>
      <c r="HU798" s="106"/>
      <c r="HV798" s="106"/>
      <c r="HW798" s="106"/>
      <c r="HX798" s="106"/>
      <c r="HY798" s="106"/>
      <c r="HZ798" s="106"/>
      <c r="IA798" s="106"/>
      <c r="IB798" s="106"/>
      <c r="IC798" s="106"/>
      <c r="ID798" s="106"/>
      <c r="IE798" s="106"/>
    </row>
    <row r="799" spans="1:239" s="20" customFormat="1" ht="12.75" hidden="1" customHeight="1">
      <c r="A799" s="97" t="s">
        <v>112</v>
      </c>
      <c r="B799" s="117" t="s">
        <v>113</v>
      </c>
      <c r="C799" s="139" t="s">
        <v>29</v>
      </c>
      <c r="D799" s="60"/>
      <c r="HO799" s="106"/>
      <c r="HP799" s="106"/>
      <c r="HQ799" s="106"/>
      <c r="HR799" s="106"/>
      <c r="HS799" s="106"/>
      <c r="HT799" s="106"/>
      <c r="HU799" s="106"/>
      <c r="HV799" s="106"/>
      <c r="HW799" s="106"/>
      <c r="HX799" s="106"/>
      <c r="HY799" s="106"/>
      <c r="HZ799" s="106"/>
      <c r="IA799" s="106"/>
      <c r="IB799" s="106"/>
      <c r="IC799" s="106"/>
      <c r="ID799" s="106"/>
      <c r="IE799" s="106"/>
    </row>
    <row r="800" spans="1:239" s="20" customFormat="1" ht="12.75" hidden="1" customHeight="1">
      <c r="A800" s="97" t="s">
        <v>114</v>
      </c>
      <c r="B800" s="117" t="s">
        <v>115</v>
      </c>
      <c r="C800" s="139" t="s">
        <v>32</v>
      </c>
      <c r="D800" s="60"/>
      <c r="HO800" s="106"/>
      <c r="HP800" s="106"/>
      <c r="HQ800" s="106"/>
      <c r="HR800" s="106"/>
      <c r="HS800" s="106"/>
      <c r="HT800" s="106"/>
      <c r="HU800" s="106"/>
      <c r="HV800" s="106"/>
      <c r="HW800" s="106"/>
      <c r="HX800" s="106"/>
      <c r="HY800" s="106"/>
      <c r="HZ800" s="106"/>
      <c r="IA800" s="106"/>
      <c r="IB800" s="106"/>
      <c r="IC800" s="106"/>
      <c r="ID800" s="106"/>
      <c r="IE800" s="106"/>
    </row>
    <row r="801" spans="1:239" s="20" customFormat="1" ht="12.75" hidden="1" customHeight="1">
      <c r="A801" s="97" t="s">
        <v>116</v>
      </c>
      <c r="B801" s="117" t="s">
        <v>117</v>
      </c>
      <c r="C801" s="139" t="s">
        <v>35</v>
      </c>
      <c r="D801" s="60"/>
      <c r="HO801" s="106"/>
      <c r="HP801" s="106"/>
      <c r="HQ801" s="106"/>
      <c r="HR801" s="106"/>
      <c r="HS801" s="106"/>
      <c r="HT801" s="106"/>
      <c r="HU801" s="106"/>
      <c r="HV801" s="106"/>
      <c r="HW801" s="106"/>
      <c r="HX801" s="106"/>
      <c r="HY801" s="106"/>
      <c r="HZ801" s="106"/>
      <c r="IA801" s="106"/>
      <c r="IB801" s="106"/>
      <c r="IC801" s="106"/>
      <c r="ID801" s="106"/>
      <c r="IE801" s="106"/>
    </row>
    <row r="802" spans="1:239" s="20" customFormat="1" ht="12.75" hidden="1" customHeight="1">
      <c r="A802" s="168" t="s">
        <v>122</v>
      </c>
      <c r="B802" s="169" t="s">
        <v>124</v>
      </c>
      <c r="C802" s="170" t="s">
        <v>123</v>
      </c>
      <c r="D802" s="60">
        <v>-81.27</v>
      </c>
      <c r="HO802" s="106"/>
      <c r="HP802" s="106"/>
      <c r="HQ802" s="106"/>
      <c r="HR802" s="106"/>
      <c r="HS802" s="106"/>
      <c r="HT802" s="106"/>
      <c r="HU802" s="106"/>
      <c r="HV802" s="106"/>
      <c r="HW802" s="106"/>
      <c r="HX802" s="106"/>
      <c r="HY802" s="106"/>
      <c r="HZ802" s="106"/>
      <c r="IA802" s="106"/>
      <c r="IB802" s="106"/>
      <c r="IC802" s="106"/>
      <c r="ID802" s="106"/>
      <c r="IE802" s="106"/>
    </row>
    <row r="803" spans="1:239" s="20" customFormat="1" ht="12.75" hidden="1" customHeight="1">
      <c r="A803" s="168" t="s">
        <v>125</v>
      </c>
      <c r="B803" s="169" t="s">
        <v>127</v>
      </c>
      <c r="C803" s="170" t="s">
        <v>126</v>
      </c>
      <c r="D803" s="60"/>
      <c r="HO803" s="106"/>
      <c r="HP803" s="106"/>
      <c r="HQ803" s="106"/>
      <c r="HR803" s="106"/>
      <c r="HS803" s="106"/>
      <c r="HT803" s="106"/>
      <c r="HU803" s="106"/>
      <c r="HV803" s="106"/>
      <c r="HW803" s="106"/>
      <c r="HX803" s="106"/>
      <c r="HY803" s="106"/>
      <c r="HZ803" s="106"/>
      <c r="IA803" s="106"/>
      <c r="IB803" s="106"/>
      <c r="IC803" s="106"/>
      <c r="ID803" s="106"/>
      <c r="IE803" s="106"/>
    </row>
    <row r="804" spans="1:239" s="20" customFormat="1" ht="18" hidden="1" customHeight="1">
      <c r="A804" s="97" t="s">
        <v>128</v>
      </c>
      <c r="B804" s="117" t="s">
        <v>1980</v>
      </c>
      <c r="C804" s="98" t="s">
        <v>29</v>
      </c>
      <c r="D804" s="60">
        <v>-199.94</v>
      </c>
      <c r="HO804" s="106"/>
      <c r="HP804" s="106"/>
      <c r="HQ804" s="106"/>
      <c r="HR804" s="106"/>
      <c r="HS804" s="106"/>
      <c r="HT804" s="106"/>
      <c r="HU804" s="106"/>
      <c r="HV804" s="106"/>
      <c r="HW804" s="106"/>
      <c r="HX804" s="106"/>
      <c r="HY804" s="106"/>
      <c r="HZ804" s="106"/>
      <c r="IA804" s="106"/>
      <c r="IB804" s="106"/>
      <c r="IC804" s="106"/>
      <c r="ID804" s="106"/>
      <c r="IE804" s="106"/>
    </row>
    <row r="805" spans="1:239" s="20" customFormat="1" ht="12.75" hidden="1" customHeight="1">
      <c r="A805" s="97" t="s">
        <v>132</v>
      </c>
      <c r="B805" s="117" t="s">
        <v>133</v>
      </c>
      <c r="C805" s="139" t="s">
        <v>29</v>
      </c>
      <c r="D805" s="60">
        <v>-4.18</v>
      </c>
      <c r="HO805" s="106"/>
      <c r="HP805" s="106"/>
      <c r="HQ805" s="106"/>
      <c r="HR805" s="106"/>
      <c r="HS805" s="106"/>
      <c r="HT805" s="106"/>
      <c r="HU805" s="106"/>
      <c r="HV805" s="106"/>
      <c r="HW805" s="106"/>
      <c r="HX805" s="106"/>
      <c r="HY805" s="106"/>
      <c r="HZ805" s="106"/>
      <c r="IA805" s="106"/>
      <c r="IB805" s="106"/>
      <c r="IC805" s="106"/>
      <c r="ID805" s="106"/>
      <c r="IE805" s="106"/>
    </row>
    <row r="806" spans="1:239" s="20" customFormat="1" ht="12.75" hidden="1" customHeight="1">
      <c r="A806" s="168" t="s">
        <v>148</v>
      </c>
      <c r="B806" s="169" t="s">
        <v>149</v>
      </c>
      <c r="C806" s="170" t="s">
        <v>29</v>
      </c>
      <c r="D806" s="60"/>
      <c r="HO806" s="106"/>
      <c r="HP806" s="106"/>
      <c r="HQ806" s="106"/>
      <c r="HR806" s="106"/>
      <c r="HS806" s="106"/>
      <c r="HT806" s="106"/>
      <c r="HU806" s="106"/>
      <c r="HV806" s="106"/>
      <c r="HW806" s="106"/>
      <c r="HX806" s="106"/>
      <c r="HY806" s="106"/>
      <c r="HZ806" s="106"/>
      <c r="IA806" s="106"/>
      <c r="IB806" s="106"/>
      <c r="IC806" s="106"/>
      <c r="ID806" s="106"/>
      <c r="IE806" s="106"/>
    </row>
    <row r="807" spans="1:239" s="20" customFormat="1" ht="14.25" hidden="1" customHeight="1">
      <c r="A807" s="168" t="s">
        <v>150</v>
      </c>
      <c r="B807" s="169" t="s">
        <v>151</v>
      </c>
      <c r="C807" s="170" t="s">
        <v>29</v>
      </c>
      <c r="D807" s="60">
        <v>-51.8</v>
      </c>
      <c r="HO807" s="106"/>
      <c r="HP807" s="106"/>
      <c r="HQ807" s="106"/>
      <c r="HR807" s="106"/>
      <c r="HS807" s="106"/>
      <c r="HT807" s="106"/>
      <c r="HU807" s="106"/>
      <c r="HV807" s="106"/>
      <c r="HW807" s="106"/>
      <c r="HX807" s="106"/>
      <c r="HY807" s="106"/>
      <c r="HZ807" s="106"/>
      <c r="IA807" s="106"/>
      <c r="IB807" s="106"/>
      <c r="IC807" s="106"/>
      <c r="ID807" s="106"/>
      <c r="IE807" s="106"/>
    </row>
    <row r="808" spans="1:239" s="20" customFormat="1" ht="12.75" hidden="1" customHeight="1">
      <c r="A808" s="97" t="s">
        <v>152</v>
      </c>
      <c r="B808" s="117" t="s">
        <v>153</v>
      </c>
      <c r="C808" s="139" t="s">
        <v>29</v>
      </c>
      <c r="D808" s="60">
        <v>-88.3</v>
      </c>
      <c r="HO808" s="106"/>
      <c r="HP808" s="106"/>
      <c r="HQ808" s="106"/>
      <c r="HR808" s="106"/>
      <c r="HS808" s="106"/>
      <c r="HT808" s="106"/>
      <c r="HU808" s="106"/>
      <c r="HV808" s="106"/>
      <c r="HW808" s="106"/>
      <c r="HX808" s="106"/>
      <c r="HY808" s="106"/>
      <c r="HZ808" s="106"/>
      <c r="IA808" s="106"/>
      <c r="IB808" s="106"/>
      <c r="IC808" s="106"/>
      <c r="ID808" s="106"/>
      <c r="IE808" s="106"/>
    </row>
    <row r="809" spans="1:239" s="20" customFormat="1" ht="12.75" hidden="1" customHeight="1">
      <c r="A809" s="97" t="s">
        <v>701</v>
      </c>
      <c r="B809" s="97" t="s">
        <v>702</v>
      </c>
      <c r="C809" s="98" t="s">
        <v>29</v>
      </c>
      <c r="D809" s="60">
        <v>-1714.33</v>
      </c>
      <c r="HO809" s="106"/>
      <c r="HP809" s="106"/>
      <c r="HQ809" s="106"/>
      <c r="HR809" s="106"/>
      <c r="HS809" s="106"/>
      <c r="HT809" s="106"/>
      <c r="HU809" s="106"/>
      <c r="HV809" s="106"/>
      <c r="HW809" s="106"/>
      <c r="HX809" s="106"/>
      <c r="HY809" s="106"/>
      <c r="HZ809" s="106"/>
      <c r="IA809" s="106"/>
      <c r="IB809" s="106"/>
      <c r="IC809" s="106"/>
      <c r="ID809" s="106"/>
      <c r="IE809" s="106"/>
    </row>
    <row r="810" spans="1:239" s="20" customFormat="1" ht="12" hidden="1" customHeight="1">
      <c r="A810" s="168" t="s">
        <v>1752</v>
      </c>
      <c r="B810" s="169" t="s">
        <v>1753</v>
      </c>
      <c r="C810" s="170" t="s">
        <v>123</v>
      </c>
      <c r="D810" s="60">
        <v>-889.88</v>
      </c>
      <c r="HO810" s="106"/>
      <c r="HP810" s="106"/>
      <c r="HQ810" s="106"/>
      <c r="HR810" s="106"/>
      <c r="HS810" s="106"/>
      <c r="HT810" s="106"/>
      <c r="HU810" s="106"/>
      <c r="HV810" s="106"/>
      <c r="HW810" s="106"/>
      <c r="HX810" s="106"/>
      <c r="HY810" s="106"/>
      <c r="HZ810" s="106"/>
      <c r="IA810" s="106"/>
      <c r="IB810" s="106"/>
      <c r="IC810" s="106"/>
      <c r="ID810" s="106"/>
      <c r="IE810" s="106"/>
    </row>
    <row r="811" spans="1:239" s="20" customFormat="1" ht="12.75" hidden="1" customHeight="1">
      <c r="A811" s="97" t="s">
        <v>1093</v>
      </c>
      <c r="B811" s="117" t="s">
        <v>1094</v>
      </c>
      <c r="C811" s="139" t="s">
        <v>29</v>
      </c>
      <c r="D811" s="60">
        <v>-6679.91</v>
      </c>
      <c r="HO811" s="106"/>
      <c r="HP811" s="106"/>
      <c r="HQ811" s="106"/>
      <c r="HR811" s="106"/>
      <c r="HS811" s="106"/>
      <c r="HT811" s="106"/>
      <c r="HU811" s="106"/>
      <c r="HV811" s="106"/>
      <c r="HW811" s="106"/>
      <c r="HX811" s="106"/>
      <c r="HY811" s="106"/>
      <c r="HZ811" s="106"/>
      <c r="IA811" s="106"/>
      <c r="IB811" s="106"/>
      <c r="IC811" s="106"/>
      <c r="ID811" s="106"/>
      <c r="IE811" s="106"/>
    </row>
    <row r="812" spans="1:239" s="20" customFormat="1" ht="12.75" hidden="1" customHeight="1">
      <c r="A812" s="97" t="s">
        <v>1095</v>
      </c>
      <c r="B812" s="117" t="s">
        <v>1096</v>
      </c>
      <c r="C812" s="139" t="s">
        <v>32</v>
      </c>
      <c r="D812" s="60">
        <v>-2813.52</v>
      </c>
      <c r="HO812" s="106"/>
      <c r="HP812" s="106"/>
      <c r="HQ812" s="106"/>
      <c r="HR812" s="106"/>
      <c r="HS812" s="106"/>
      <c r="HT812" s="106"/>
      <c r="HU812" s="106"/>
      <c r="HV812" s="106"/>
      <c r="HW812" s="106"/>
      <c r="HX812" s="106"/>
      <c r="HY812" s="106"/>
      <c r="HZ812" s="106"/>
      <c r="IA812" s="106"/>
      <c r="IB812" s="106"/>
      <c r="IC812" s="106"/>
      <c r="ID812" s="106"/>
      <c r="IE812" s="106"/>
    </row>
    <row r="813" spans="1:239" s="20" customFormat="1" ht="12.75" hidden="1" customHeight="1">
      <c r="A813" s="97" t="s">
        <v>1097</v>
      </c>
      <c r="B813" s="117" t="s">
        <v>1098</v>
      </c>
      <c r="C813" s="139" t="s">
        <v>35</v>
      </c>
      <c r="D813" s="60">
        <v>-1680.06</v>
      </c>
      <c r="HO813" s="106"/>
      <c r="HP813" s="106"/>
      <c r="HQ813" s="106"/>
      <c r="HR813" s="106"/>
      <c r="HS813" s="106"/>
      <c r="HT813" s="106"/>
      <c r="HU813" s="106"/>
      <c r="HV813" s="106"/>
      <c r="HW813" s="106"/>
      <c r="HX813" s="106"/>
      <c r="HY813" s="106"/>
      <c r="HZ813" s="106"/>
      <c r="IA813" s="106"/>
      <c r="IB813" s="106"/>
      <c r="IC813" s="106"/>
      <c r="ID813" s="106"/>
      <c r="IE813" s="106"/>
    </row>
    <row r="814" spans="1:239" s="20" customFormat="1" ht="12.75" hidden="1" customHeight="1">
      <c r="A814" s="97" t="s">
        <v>1757</v>
      </c>
      <c r="B814" s="117" t="s">
        <v>1758</v>
      </c>
      <c r="C814" s="139" t="s">
        <v>29</v>
      </c>
      <c r="D814" s="60">
        <v>-9.18</v>
      </c>
      <c r="HO814" s="106"/>
      <c r="HP814" s="106"/>
      <c r="HQ814" s="106"/>
      <c r="HR814" s="106"/>
      <c r="HS814" s="106"/>
      <c r="HT814" s="106"/>
      <c r="HU814" s="106"/>
      <c r="HV814" s="106"/>
      <c r="HW814" s="106"/>
      <c r="HX814" s="106"/>
      <c r="HY814" s="106"/>
      <c r="HZ814" s="106"/>
      <c r="IA814" s="106"/>
      <c r="IB814" s="106"/>
      <c r="IC814" s="106"/>
      <c r="ID814" s="106"/>
      <c r="IE814" s="106"/>
    </row>
    <row r="815" spans="1:239" s="20" customFormat="1" ht="12.75" hidden="1" customHeight="1">
      <c r="A815" s="97" t="s">
        <v>1759</v>
      </c>
      <c r="B815" s="117" t="s">
        <v>1760</v>
      </c>
      <c r="C815" s="139" t="s">
        <v>32</v>
      </c>
      <c r="D815" s="60">
        <v>-3.83</v>
      </c>
      <c r="HO815" s="106"/>
      <c r="HP815" s="106"/>
      <c r="HQ815" s="106"/>
      <c r="HR815" s="106"/>
      <c r="HS815" s="106"/>
      <c r="HT815" s="106"/>
      <c r="HU815" s="106"/>
      <c r="HV815" s="106"/>
      <c r="HW815" s="106"/>
      <c r="HX815" s="106"/>
      <c r="HY815" s="106"/>
      <c r="HZ815" s="106"/>
      <c r="IA815" s="106"/>
      <c r="IB815" s="106"/>
      <c r="IC815" s="106"/>
      <c r="ID815" s="106"/>
      <c r="IE815" s="106"/>
    </row>
    <row r="816" spans="1:239" s="20" customFormat="1" ht="12.75" hidden="1" customHeight="1">
      <c r="A816" s="97" t="s">
        <v>1761</v>
      </c>
      <c r="B816" s="117" t="s">
        <v>1762</v>
      </c>
      <c r="C816" s="139" t="s">
        <v>35</v>
      </c>
      <c r="D816" s="60">
        <v>-2.31</v>
      </c>
      <c r="HO816" s="106"/>
      <c r="HP816" s="106"/>
      <c r="HQ816" s="106"/>
      <c r="HR816" s="106"/>
      <c r="HS816" s="106"/>
      <c r="HT816" s="106"/>
      <c r="HU816" s="106"/>
      <c r="HV816" s="106"/>
      <c r="HW816" s="106"/>
      <c r="HX816" s="106"/>
      <c r="HY816" s="106"/>
      <c r="HZ816" s="106"/>
      <c r="IA816" s="106"/>
      <c r="IB816" s="106"/>
      <c r="IC816" s="106"/>
      <c r="ID816" s="106"/>
      <c r="IE816" s="106"/>
    </row>
    <row r="817" spans="1:239" s="20" customFormat="1" ht="12.75" hidden="1" customHeight="1">
      <c r="A817" s="97" t="s">
        <v>1101</v>
      </c>
      <c r="B817" s="117" t="s">
        <v>1102</v>
      </c>
      <c r="C817" s="139" t="s">
        <v>29</v>
      </c>
      <c r="D817" s="60">
        <v>-833.28</v>
      </c>
      <c r="HO817" s="106"/>
      <c r="HP817" s="106"/>
      <c r="HQ817" s="106"/>
      <c r="HR817" s="106"/>
      <c r="HS817" s="106"/>
      <c r="HT817" s="106"/>
      <c r="HU817" s="106"/>
      <c r="HV817" s="106"/>
      <c r="HW817" s="106"/>
      <c r="HX817" s="106"/>
      <c r="HY817" s="106"/>
      <c r="HZ817" s="106"/>
      <c r="IA817" s="106"/>
      <c r="IB817" s="106"/>
      <c r="IC817" s="106"/>
      <c r="ID817" s="106"/>
      <c r="IE817" s="106"/>
    </row>
    <row r="818" spans="1:239" s="20" customFormat="1" ht="12.75" hidden="1" customHeight="1">
      <c r="A818" s="97" t="s">
        <v>1103</v>
      </c>
      <c r="B818" s="117" t="s">
        <v>1104</v>
      </c>
      <c r="C818" s="139" t="s">
        <v>32</v>
      </c>
      <c r="D818" s="60">
        <v>-347.24</v>
      </c>
      <c r="HO818" s="106"/>
      <c r="HP818" s="106"/>
      <c r="HQ818" s="106"/>
      <c r="HR818" s="106"/>
      <c r="HS818" s="106"/>
      <c r="HT818" s="106"/>
      <c r="HU818" s="106"/>
      <c r="HV818" s="106"/>
      <c r="HW818" s="106"/>
      <c r="HX818" s="106"/>
      <c r="HY818" s="106"/>
      <c r="HZ818" s="106"/>
      <c r="IA818" s="106"/>
      <c r="IB818" s="106"/>
      <c r="IC818" s="106"/>
      <c r="ID818" s="106"/>
      <c r="IE818" s="106"/>
    </row>
    <row r="819" spans="1:239" s="20" customFormat="1" ht="12.75" hidden="1" customHeight="1">
      <c r="A819" s="97" t="s">
        <v>1105</v>
      </c>
      <c r="B819" s="117" t="s">
        <v>1106</v>
      </c>
      <c r="C819" s="139" t="s">
        <v>35</v>
      </c>
      <c r="D819" s="60">
        <v>-208.31</v>
      </c>
      <c r="HO819" s="106"/>
      <c r="HP819" s="106"/>
      <c r="HQ819" s="106"/>
      <c r="HR819" s="106"/>
      <c r="HS819" s="106"/>
      <c r="HT819" s="106"/>
      <c r="HU819" s="106"/>
      <c r="HV819" s="106"/>
      <c r="HW819" s="106"/>
      <c r="HX819" s="106"/>
      <c r="HY819" s="106"/>
      <c r="HZ819" s="106"/>
      <c r="IA819" s="106"/>
      <c r="IB819" s="106"/>
      <c r="IC819" s="106"/>
      <c r="ID819" s="106"/>
      <c r="IE819" s="106"/>
    </row>
    <row r="820" spans="1:239" s="20" customFormat="1" ht="12.75" hidden="1" customHeight="1">
      <c r="A820" s="97" t="s">
        <v>1110</v>
      </c>
      <c r="B820" s="117" t="s">
        <v>1111</v>
      </c>
      <c r="C820" s="139" t="s">
        <v>29</v>
      </c>
      <c r="D820" s="60"/>
      <c r="HO820" s="106"/>
      <c r="HP820" s="106"/>
      <c r="HQ820" s="106"/>
      <c r="HR820" s="106"/>
      <c r="HS820" s="106"/>
      <c r="HT820" s="106"/>
      <c r="HU820" s="106"/>
      <c r="HV820" s="106"/>
      <c r="HW820" s="106"/>
      <c r="HX820" s="106"/>
      <c r="HY820" s="106"/>
      <c r="HZ820" s="106"/>
      <c r="IA820" s="106"/>
      <c r="IB820" s="106"/>
      <c r="IC820" s="106"/>
      <c r="ID820" s="106"/>
      <c r="IE820" s="106"/>
    </row>
    <row r="821" spans="1:239" s="20" customFormat="1" ht="12.75" hidden="1" customHeight="1">
      <c r="A821" s="97" t="s">
        <v>1764</v>
      </c>
      <c r="B821" s="117" t="s">
        <v>1990</v>
      </c>
      <c r="C821" s="139" t="s">
        <v>29</v>
      </c>
      <c r="D821" s="60">
        <v>-1889.85</v>
      </c>
      <c r="HO821" s="106"/>
      <c r="HP821" s="106"/>
      <c r="HQ821" s="106"/>
      <c r="HR821" s="106"/>
      <c r="HS821" s="106"/>
      <c r="HT821" s="106"/>
      <c r="HU821" s="106"/>
      <c r="HV821" s="106"/>
      <c r="HW821" s="106"/>
      <c r="HX821" s="106"/>
      <c r="HY821" s="106"/>
      <c r="HZ821" s="106"/>
      <c r="IA821" s="106"/>
      <c r="IB821" s="106"/>
      <c r="IC821" s="106"/>
      <c r="ID821" s="106"/>
      <c r="IE821" s="106"/>
    </row>
    <row r="822" spans="1:239" s="20" customFormat="1" ht="12.75" hidden="1" customHeight="1">
      <c r="A822" s="97" t="s">
        <v>1766</v>
      </c>
      <c r="B822" s="117" t="s">
        <v>1991</v>
      </c>
      <c r="C822" s="139" t="s">
        <v>29</v>
      </c>
      <c r="D822" s="60">
        <v>-4171.3999999999996</v>
      </c>
      <c r="HO822" s="106"/>
      <c r="HP822" s="106"/>
      <c r="HQ822" s="106"/>
      <c r="HR822" s="106"/>
      <c r="HS822" s="106"/>
      <c r="HT822" s="106"/>
      <c r="HU822" s="106"/>
      <c r="HV822" s="106"/>
      <c r="HW822" s="106"/>
      <c r="HX822" s="106"/>
      <c r="HY822" s="106"/>
      <c r="HZ822" s="106"/>
      <c r="IA822" s="106"/>
      <c r="IB822" s="106"/>
      <c r="IC822" s="106"/>
      <c r="ID822" s="106"/>
      <c r="IE822" s="106"/>
    </row>
    <row r="823" spans="1:239" s="20" customFormat="1" ht="12.75" hidden="1" customHeight="1">
      <c r="A823" s="97" t="s">
        <v>1992</v>
      </c>
      <c r="B823" s="97" t="s">
        <v>1123</v>
      </c>
      <c r="C823" s="139" t="s">
        <v>126</v>
      </c>
      <c r="D823" s="60"/>
      <c r="HO823" s="106"/>
      <c r="HP823" s="106"/>
      <c r="HQ823" s="106"/>
      <c r="HR823" s="106"/>
      <c r="HS823" s="106"/>
      <c r="HT823" s="106"/>
      <c r="HU823" s="106"/>
      <c r="HV823" s="106"/>
      <c r="HW823" s="106"/>
      <c r="HX823" s="106"/>
      <c r="HY823" s="106"/>
      <c r="HZ823" s="106"/>
      <c r="IA823" s="106"/>
      <c r="IB823" s="106"/>
      <c r="IC823" s="106"/>
      <c r="ID823" s="106"/>
      <c r="IE823" s="106"/>
    </row>
    <row r="824" spans="1:239" s="20" customFormat="1" ht="13.5" hidden="1" customHeight="1">
      <c r="A824" s="97" t="s">
        <v>1136</v>
      </c>
      <c r="B824" s="117" t="s">
        <v>1137</v>
      </c>
      <c r="C824" s="139" t="s">
        <v>224</v>
      </c>
      <c r="D824" s="60">
        <v>-167.75</v>
      </c>
      <c r="HO824" s="106"/>
      <c r="HP824" s="106"/>
      <c r="HQ824" s="106"/>
      <c r="HR824" s="106"/>
      <c r="HS824" s="106"/>
      <c r="HT824" s="106"/>
      <c r="HU824" s="106"/>
      <c r="HV824" s="106"/>
      <c r="HW824" s="106"/>
      <c r="HX824" s="106"/>
      <c r="HY824" s="106"/>
      <c r="HZ824" s="106"/>
      <c r="IA824" s="106"/>
      <c r="IB824" s="106"/>
      <c r="IC824" s="106"/>
      <c r="ID824" s="106"/>
      <c r="IE824" s="106"/>
    </row>
    <row r="825" spans="1:239" s="20" customFormat="1" ht="13.5" hidden="1" customHeight="1">
      <c r="A825" s="97" t="s">
        <v>1142</v>
      </c>
      <c r="B825" s="117" t="s">
        <v>1143</v>
      </c>
      <c r="C825" s="139" t="s">
        <v>29</v>
      </c>
      <c r="D825" s="60">
        <v>-528529.61</v>
      </c>
      <c r="HO825" s="106"/>
      <c r="HP825" s="106"/>
      <c r="HQ825" s="106"/>
      <c r="HR825" s="106"/>
      <c r="HS825" s="106"/>
      <c r="HT825" s="106"/>
      <c r="HU825" s="106"/>
      <c r="HV825" s="106"/>
      <c r="HW825" s="106"/>
      <c r="HX825" s="106"/>
      <c r="HY825" s="106"/>
      <c r="HZ825" s="106"/>
      <c r="IA825" s="106"/>
      <c r="IB825" s="106"/>
      <c r="IC825" s="106"/>
      <c r="ID825" s="106"/>
      <c r="IE825" s="106"/>
    </row>
    <row r="826" spans="1:239" s="20" customFormat="1" ht="13.5" hidden="1" customHeight="1">
      <c r="A826" s="97" t="s">
        <v>1144</v>
      </c>
      <c r="B826" s="117" t="s">
        <v>1145</v>
      </c>
      <c r="C826" s="139" t="s">
        <v>32</v>
      </c>
      <c r="D826" s="60">
        <v>-220701.42</v>
      </c>
      <c r="HO826" s="106"/>
      <c r="HP826" s="106"/>
      <c r="HQ826" s="106"/>
      <c r="HR826" s="106"/>
      <c r="HS826" s="106"/>
      <c r="HT826" s="106"/>
      <c r="HU826" s="106"/>
      <c r="HV826" s="106"/>
      <c r="HW826" s="106"/>
      <c r="HX826" s="106"/>
      <c r="HY826" s="106"/>
      <c r="HZ826" s="106"/>
      <c r="IA826" s="106"/>
      <c r="IB826" s="106"/>
      <c r="IC826" s="106"/>
      <c r="ID826" s="106"/>
      <c r="IE826" s="106"/>
    </row>
    <row r="827" spans="1:239" s="20" customFormat="1" ht="13.5" hidden="1" customHeight="1">
      <c r="A827" s="97" t="s">
        <v>1146</v>
      </c>
      <c r="B827" s="117" t="s">
        <v>1147</v>
      </c>
      <c r="C827" s="139" t="s">
        <v>35</v>
      </c>
      <c r="D827" s="60">
        <v>-132300.04999999999</v>
      </c>
      <c r="HO827" s="106"/>
      <c r="HP827" s="106"/>
      <c r="HQ827" s="106"/>
      <c r="HR827" s="106"/>
      <c r="HS827" s="106"/>
      <c r="HT827" s="106"/>
      <c r="HU827" s="106"/>
      <c r="HV827" s="106"/>
      <c r="HW827" s="106"/>
      <c r="HX827" s="106"/>
      <c r="HY827" s="106"/>
      <c r="HZ827" s="106"/>
      <c r="IA827" s="106"/>
      <c r="IB827" s="106"/>
      <c r="IC827" s="106"/>
      <c r="ID827" s="106"/>
      <c r="IE827" s="106"/>
    </row>
    <row r="828" spans="1:239" s="20" customFormat="1" ht="13.5" hidden="1" customHeight="1">
      <c r="A828" s="97" t="s">
        <v>1150</v>
      </c>
      <c r="B828" s="117" t="s">
        <v>1151</v>
      </c>
      <c r="C828" s="139" t="s">
        <v>29</v>
      </c>
      <c r="D828" s="60">
        <v>-37675.269999999997</v>
      </c>
      <c r="HO828" s="106"/>
      <c r="HP828" s="106"/>
      <c r="HQ828" s="106"/>
      <c r="HR828" s="106"/>
      <c r="HS828" s="106"/>
      <c r="HT828" s="106"/>
      <c r="HU828" s="106"/>
      <c r="HV828" s="106"/>
      <c r="HW828" s="106"/>
      <c r="HX828" s="106"/>
      <c r="HY828" s="106"/>
      <c r="HZ828" s="106"/>
      <c r="IA828" s="106"/>
      <c r="IB828" s="106"/>
      <c r="IC828" s="106"/>
      <c r="ID828" s="106"/>
      <c r="IE828" s="106"/>
    </row>
    <row r="829" spans="1:239" s="20" customFormat="1" ht="13.5" hidden="1" customHeight="1">
      <c r="A829" s="97" t="s">
        <v>1152</v>
      </c>
      <c r="B829" s="117" t="s">
        <v>1153</v>
      </c>
      <c r="C829" s="139" t="s">
        <v>32</v>
      </c>
      <c r="D829" s="60">
        <v>-15704.95</v>
      </c>
      <c r="HO829" s="106"/>
      <c r="HP829" s="106"/>
      <c r="HQ829" s="106"/>
      <c r="HR829" s="106"/>
      <c r="HS829" s="106"/>
      <c r="HT829" s="106"/>
      <c r="HU829" s="106"/>
      <c r="HV829" s="106"/>
      <c r="HW829" s="106"/>
      <c r="HX829" s="106"/>
      <c r="HY829" s="106"/>
      <c r="HZ829" s="106"/>
      <c r="IA829" s="106"/>
      <c r="IB829" s="106"/>
      <c r="IC829" s="106"/>
      <c r="ID829" s="106"/>
      <c r="IE829" s="106"/>
    </row>
    <row r="830" spans="1:239" s="20" customFormat="1" ht="13.5" hidden="1" customHeight="1">
      <c r="A830" s="97" t="s">
        <v>1154</v>
      </c>
      <c r="B830" s="117" t="s">
        <v>1155</v>
      </c>
      <c r="C830" s="139" t="s">
        <v>35</v>
      </c>
      <c r="D830" s="60">
        <v>-9423.36</v>
      </c>
      <c r="HO830" s="106"/>
      <c r="HP830" s="106"/>
      <c r="HQ830" s="106"/>
      <c r="HR830" s="106"/>
      <c r="HS830" s="106"/>
      <c r="HT830" s="106"/>
      <c r="HU830" s="106"/>
      <c r="HV830" s="106"/>
      <c r="HW830" s="106"/>
      <c r="HX830" s="106"/>
      <c r="HY830" s="106"/>
      <c r="HZ830" s="106"/>
      <c r="IA830" s="106"/>
      <c r="IB830" s="106"/>
      <c r="IC830" s="106"/>
      <c r="ID830" s="106"/>
      <c r="IE830" s="106"/>
    </row>
    <row r="831" spans="1:239" s="20" customFormat="1" ht="13.5" hidden="1" customHeight="1">
      <c r="A831" s="168" t="s">
        <v>1773</v>
      </c>
      <c r="B831" s="169" t="s">
        <v>1993</v>
      </c>
      <c r="C831" s="170" t="s">
        <v>123</v>
      </c>
      <c r="D831" s="60">
        <v>-240.39</v>
      </c>
      <c r="HO831" s="106"/>
      <c r="HP831" s="106"/>
      <c r="HQ831" s="106"/>
      <c r="HR831" s="106"/>
      <c r="HS831" s="106"/>
      <c r="HT831" s="106"/>
      <c r="HU831" s="106"/>
      <c r="HV831" s="106"/>
      <c r="HW831" s="106"/>
      <c r="HX831" s="106"/>
      <c r="HY831" s="106"/>
      <c r="HZ831" s="106"/>
      <c r="IA831" s="106"/>
      <c r="IB831" s="106"/>
      <c r="IC831" s="106"/>
      <c r="ID831" s="106"/>
      <c r="IE831" s="106"/>
    </row>
    <row r="832" spans="1:239" s="20" customFormat="1" ht="13.5" hidden="1" customHeight="1">
      <c r="A832" s="97" t="s">
        <v>1775</v>
      </c>
      <c r="B832" s="117" t="s">
        <v>1994</v>
      </c>
      <c r="C832" s="139" t="s">
        <v>29</v>
      </c>
      <c r="D832" s="60">
        <v>-10746.62</v>
      </c>
      <c r="HO832" s="106"/>
      <c r="HP832" s="106"/>
      <c r="HQ832" s="106"/>
      <c r="HR832" s="106"/>
      <c r="HS832" s="106"/>
      <c r="HT832" s="106"/>
      <c r="HU832" s="106"/>
      <c r="HV832" s="106"/>
      <c r="HW832" s="106"/>
      <c r="HX832" s="106"/>
      <c r="HY832" s="106"/>
      <c r="HZ832" s="106"/>
      <c r="IA832" s="106"/>
      <c r="IB832" s="106"/>
      <c r="IC832" s="106"/>
      <c r="ID832" s="106"/>
      <c r="IE832" s="106"/>
    </row>
    <row r="833" spans="1:239" s="20" customFormat="1" ht="13.5" hidden="1" customHeight="1">
      <c r="A833" s="97" t="s">
        <v>1777</v>
      </c>
      <c r="B833" s="117" t="s">
        <v>1995</v>
      </c>
      <c r="C833" s="139" t="s">
        <v>29</v>
      </c>
      <c r="D833" s="60">
        <v>-213164.21</v>
      </c>
      <c r="HO833" s="106"/>
      <c r="HP833" s="106"/>
      <c r="HQ833" s="106"/>
      <c r="HR833" s="106"/>
      <c r="HS833" s="106"/>
      <c r="HT833" s="106"/>
      <c r="HU833" s="106"/>
      <c r="HV833" s="106"/>
      <c r="HW833" s="106"/>
      <c r="HX833" s="106"/>
      <c r="HY833" s="106"/>
      <c r="HZ833" s="106"/>
      <c r="IA833" s="106"/>
      <c r="IB833" s="106"/>
      <c r="IC833" s="106"/>
      <c r="ID833" s="106"/>
      <c r="IE833" s="106"/>
    </row>
    <row r="834" spans="1:239" s="20" customFormat="1" ht="17.25" hidden="1" customHeight="1">
      <c r="A834" s="97" t="s">
        <v>1168</v>
      </c>
      <c r="B834" s="117" t="s">
        <v>1783</v>
      </c>
      <c r="C834" s="139" t="s">
        <v>224</v>
      </c>
      <c r="D834" s="60">
        <v>-15115.88</v>
      </c>
      <c r="HO834" s="106"/>
      <c r="HP834" s="106"/>
      <c r="HQ834" s="106"/>
      <c r="HR834" s="106"/>
      <c r="HS834" s="106"/>
      <c r="HT834" s="106"/>
      <c r="HU834" s="106"/>
      <c r="HV834" s="106"/>
      <c r="HW834" s="106"/>
      <c r="HX834" s="106"/>
      <c r="HY834" s="106"/>
      <c r="HZ834" s="106"/>
      <c r="IA834" s="106"/>
      <c r="IB834" s="106"/>
      <c r="IC834" s="106"/>
      <c r="ID834" s="106"/>
      <c r="IE834" s="106"/>
    </row>
    <row r="835" spans="1:239" s="20" customFormat="1" ht="15" hidden="1" customHeight="1">
      <c r="A835" s="168" t="s">
        <v>1787</v>
      </c>
      <c r="B835" s="169" t="s">
        <v>1788</v>
      </c>
      <c r="C835" s="170" t="s">
        <v>123</v>
      </c>
      <c r="D835" s="60">
        <v>-502.96</v>
      </c>
      <c r="HO835" s="106"/>
      <c r="HP835" s="106"/>
      <c r="HQ835" s="106"/>
      <c r="HR835" s="106"/>
      <c r="HS835" s="106"/>
      <c r="HT835" s="106"/>
      <c r="HU835" s="106"/>
      <c r="HV835" s="106"/>
      <c r="HW835" s="106"/>
      <c r="HX835" s="106"/>
      <c r="HY835" s="106"/>
      <c r="HZ835" s="106"/>
      <c r="IA835" s="106"/>
      <c r="IB835" s="106"/>
      <c r="IC835" s="106"/>
      <c r="ID835" s="106"/>
      <c r="IE835" s="106"/>
    </row>
    <row r="836" spans="1:239" s="20" customFormat="1" ht="15" hidden="1" customHeight="1">
      <c r="A836" s="168" t="s">
        <v>1789</v>
      </c>
      <c r="B836" s="169" t="s">
        <v>1790</v>
      </c>
      <c r="C836" s="170" t="s">
        <v>29</v>
      </c>
      <c r="D836" s="60">
        <v>-3125.48</v>
      </c>
      <c r="HO836" s="106"/>
      <c r="HP836" s="106"/>
      <c r="HQ836" s="106"/>
      <c r="HR836" s="106"/>
      <c r="HS836" s="106"/>
      <c r="HT836" s="106"/>
      <c r="HU836" s="106"/>
      <c r="HV836" s="106"/>
      <c r="HW836" s="106"/>
      <c r="HX836" s="106"/>
      <c r="HY836" s="106"/>
      <c r="HZ836" s="106"/>
      <c r="IA836" s="106"/>
      <c r="IB836" s="106"/>
      <c r="IC836" s="106"/>
      <c r="ID836" s="106"/>
      <c r="IE836" s="106"/>
    </row>
    <row r="837" spans="1:239" s="20" customFormat="1" ht="12.75" hidden="1" customHeight="1">
      <c r="A837" s="97" t="s">
        <v>1176</v>
      </c>
      <c r="B837" s="117" t="s">
        <v>1177</v>
      </c>
      <c r="C837" s="139" t="s">
        <v>29</v>
      </c>
      <c r="D837" s="60">
        <v>-16593.37</v>
      </c>
      <c r="HO837" s="106"/>
      <c r="HP837" s="106"/>
      <c r="HQ837" s="106"/>
      <c r="HR837" s="106"/>
      <c r="HS837" s="106"/>
      <c r="HT837" s="106"/>
      <c r="HU837" s="106"/>
      <c r="HV837" s="106"/>
      <c r="HW837" s="106"/>
      <c r="HX837" s="106"/>
      <c r="HY837" s="106"/>
      <c r="HZ837" s="106"/>
      <c r="IA837" s="106"/>
      <c r="IB837" s="106"/>
      <c r="IC837" s="106"/>
      <c r="ID837" s="106"/>
      <c r="IE837" s="106"/>
    </row>
    <row r="838" spans="1:239" s="20" customFormat="1" ht="12.75" hidden="1" customHeight="1">
      <c r="A838" s="168" t="s">
        <v>1791</v>
      </c>
      <c r="B838" s="169" t="s">
        <v>1792</v>
      </c>
      <c r="C838" s="170" t="s">
        <v>126</v>
      </c>
      <c r="D838" s="60">
        <v>-350.03</v>
      </c>
      <c r="HO838" s="106"/>
      <c r="HP838" s="106"/>
      <c r="HQ838" s="106"/>
      <c r="HR838" s="106"/>
      <c r="HS838" s="106"/>
      <c r="HT838" s="106"/>
      <c r="HU838" s="106"/>
      <c r="HV838" s="106"/>
      <c r="HW838" s="106"/>
      <c r="HX838" s="106"/>
      <c r="HY838" s="106"/>
      <c r="HZ838" s="106"/>
      <c r="IA838" s="106"/>
      <c r="IB838" s="106"/>
      <c r="IC838" s="106"/>
      <c r="ID838" s="106"/>
      <c r="IE838" s="106"/>
    </row>
    <row r="839" spans="1:239" s="20" customFormat="1" ht="12.75" hidden="1" customHeight="1">
      <c r="A839" s="97" t="s">
        <v>1797</v>
      </c>
      <c r="B839" s="117" t="s">
        <v>1798</v>
      </c>
      <c r="C839" s="139" t="s">
        <v>126</v>
      </c>
      <c r="D839" s="60">
        <v>-7.5</v>
      </c>
      <c r="HO839" s="106"/>
      <c r="HP839" s="106"/>
      <c r="HQ839" s="106"/>
      <c r="HR839" s="106"/>
      <c r="HS839" s="106"/>
      <c r="HT839" s="106"/>
      <c r="HU839" s="106"/>
      <c r="HV839" s="106"/>
      <c r="HW839" s="106"/>
      <c r="HX839" s="106"/>
      <c r="HY839" s="106"/>
      <c r="HZ839" s="106"/>
      <c r="IA839" s="106"/>
      <c r="IB839" s="106"/>
      <c r="IC839" s="106"/>
      <c r="ID839" s="106"/>
      <c r="IE839" s="106"/>
    </row>
    <row r="840" spans="1:239" s="20" customFormat="1" ht="12.75" hidden="1" customHeight="1">
      <c r="A840" s="97" t="s">
        <v>1797</v>
      </c>
      <c r="B840" s="117" t="s">
        <v>1798</v>
      </c>
      <c r="C840" s="139" t="s">
        <v>126</v>
      </c>
      <c r="D840" s="60"/>
      <c r="HO840" s="106"/>
      <c r="HP840" s="106"/>
      <c r="HQ840" s="106"/>
      <c r="HR840" s="106"/>
      <c r="HS840" s="106"/>
      <c r="HT840" s="106"/>
      <c r="HU840" s="106"/>
      <c r="HV840" s="106"/>
      <c r="HW840" s="106"/>
      <c r="HX840" s="106"/>
      <c r="HY840" s="106"/>
      <c r="HZ840" s="106"/>
      <c r="IA840" s="106"/>
      <c r="IB840" s="106"/>
      <c r="IC840" s="106"/>
      <c r="ID840" s="106"/>
      <c r="IE840" s="106"/>
    </row>
    <row r="841" spans="1:239" s="20" customFormat="1" ht="12.75" hidden="1" customHeight="1">
      <c r="A841" s="97" t="s">
        <v>1799</v>
      </c>
      <c r="B841" s="117" t="s">
        <v>1800</v>
      </c>
      <c r="C841" s="139" t="s">
        <v>29</v>
      </c>
      <c r="D841" s="60">
        <v>-63.91</v>
      </c>
      <c r="HO841" s="106"/>
      <c r="HP841" s="106"/>
      <c r="HQ841" s="106"/>
      <c r="HR841" s="106"/>
      <c r="HS841" s="106"/>
      <c r="HT841" s="106"/>
      <c r="HU841" s="106"/>
      <c r="HV841" s="106"/>
      <c r="HW841" s="106"/>
      <c r="HX841" s="106"/>
      <c r="HY841" s="106"/>
      <c r="HZ841" s="106"/>
      <c r="IA841" s="106"/>
      <c r="IB841" s="106"/>
      <c r="IC841" s="106"/>
      <c r="ID841" s="106"/>
      <c r="IE841" s="106"/>
    </row>
    <row r="842" spans="1:239" s="20" customFormat="1" ht="12.75" hidden="1" customHeight="1">
      <c r="A842" s="97" t="s">
        <v>1186</v>
      </c>
      <c r="B842" s="117" t="s">
        <v>1187</v>
      </c>
      <c r="C842" s="139" t="s">
        <v>29</v>
      </c>
      <c r="D842" s="60">
        <v>-115.22</v>
      </c>
      <c r="HO842" s="106"/>
      <c r="HP842" s="106"/>
      <c r="HQ842" s="106"/>
      <c r="HR842" s="106"/>
      <c r="HS842" s="106"/>
      <c r="HT842" s="106"/>
      <c r="HU842" s="106"/>
      <c r="HV842" s="106"/>
      <c r="HW842" s="106"/>
      <c r="HX842" s="106"/>
      <c r="HY842" s="106"/>
      <c r="HZ842" s="106"/>
      <c r="IA842" s="106"/>
      <c r="IB842" s="106"/>
      <c r="IC842" s="106"/>
      <c r="ID842" s="106"/>
      <c r="IE842" s="106"/>
    </row>
    <row r="843" spans="1:239" s="20" customFormat="1" ht="12.75" hidden="1" customHeight="1">
      <c r="A843" s="97" t="s">
        <v>1190</v>
      </c>
      <c r="B843" s="117" t="s">
        <v>1191</v>
      </c>
      <c r="C843" s="139" t="s">
        <v>542</v>
      </c>
      <c r="D843" s="60"/>
      <c r="HO843" s="106"/>
      <c r="HP843" s="106"/>
      <c r="HQ843" s="106"/>
      <c r="HR843" s="106"/>
      <c r="HS843" s="106"/>
      <c r="HT843" s="106"/>
      <c r="HU843" s="106"/>
      <c r="HV843" s="106"/>
      <c r="HW843" s="106"/>
      <c r="HX843" s="106"/>
      <c r="HY843" s="106"/>
      <c r="HZ843" s="106"/>
      <c r="IA843" s="106"/>
      <c r="IB843" s="106"/>
      <c r="IC843" s="106"/>
      <c r="ID843" s="106"/>
      <c r="IE843" s="106"/>
    </row>
    <row r="844" spans="1:239" s="20" customFormat="1" ht="12.75" hidden="1" customHeight="1">
      <c r="A844" s="97" t="s">
        <v>1200</v>
      </c>
      <c r="B844" s="117" t="s">
        <v>1812</v>
      </c>
      <c r="C844" s="139" t="s">
        <v>126</v>
      </c>
      <c r="D844" s="60">
        <v>-2280</v>
      </c>
      <c r="HO844" s="106"/>
      <c r="HP844" s="106"/>
      <c r="HQ844" s="106"/>
      <c r="HR844" s="106"/>
      <c r="HS844" s="106"/>
      <c r="HT844" s="106"/>
      <c r="HU844" s="106"/>
      <c r="HV844" s="106"/>
      <c r="HW844" s="106"/>
      <c r="HX844" s="106"/>
      <c r="HY844" s="106"/>
      <c r="HZ844" s="106"/>
      <c r="IA844" s="106"/>
      <c r="IB844" s="106"/>
      <c r="IC844" s="106"/>
      <c r="ID844" s="106"/>
      <c r="IE844" s="106"/>
    </row>
    <row r="845" spans="1:239" s="20" customFormat="1" ht="12.75" hidden="1" customHeight="1">
      <c r="A845" s="97" t="s">
        <v>1214</v>
      </c>
      <c r="B845" s="117" t="s">
        <v>1215</v>
      </c>
      <c r="C845" s="139" t="s">
        <v>29</v>
      </c>
      <c r="D845" s="60">
        <v>-677.89</v>
      </c>
      <c r="HO845" s="106"/>
      <c r="HP845" s="106"/>
      <c r="HQ845" s="106"/>
      <c r="HR845" s="106"/>
      <c r="HS845" s="106"/>
      <c r="HT845" s="106"/>
      <c r="HU845" s="106"/>
      <c r="HV845" s="106"/>
      <c r="HW845" s="106"/>
      <c r="HX845" s="106"/>
      <c r="HY845" s="106"/>
      <c r="HZ845" s="106"/>
      <c r="IA845" s="106"/>
      <c r="IB845" s="106"/>
      <c r="IC845" s="106"/>
      <c r="ID845" s="106"/>
      <c r="IE845" s="106"/>
    </row>
    <row r="846" spans="1:239" s="20" customFormat="1" ht="12.75" hidden="1" customHeight="1">
      <c r="A846" s="97" t="s">
        <v>1218</v>
      </c>
      <c r="B846" s="97" t="s">
        <v>1219</v>
      </c>
      <c r="C846" s="139" t="s">
        <v>29</v>
      </c>
      <c r="D846" s="60">
        <v>-3829.86</v>
      </c>
      <c r="HO846" s="106"/>
      <c r="HP846" s="106"/>
      <c r="HQ846" s="106"/>
      <c r="HR846" s="106"/>
      <c r="HS846" s="106"/>
      <c r="HT846" s="106"/>
      <c r="HU846" s="106"/>
      <c r="HV846" s="106"/>
      <c r="HW846" s="106"/>
      <c r="HX846" s="106"/>
      <c r="HY846" s="106"/>
      <c r="HZ846" s="106"/>
      <c r="IA846" s="106"/>
      <c r="IB846" s="106"/>
      <c r="IC846" s="106"/>
      <c r="ID846" s="106"/>
      <c r="IE846" s="106"/>
    </row>
    <row r="847" spans="1:239" s="20" customFormat="1" ht="12.75" hidden="1" customHeight="1">
      <c r="A847" s="97" t="s">
        <v>1243</v>
      </c>
      <c r="B847" s="117" t="s">
        <v>1238</v>
      </c>
      <c r="C847" s="139" t="s">
        <v>29</v>
      </c>
      <c r="D847" s="60">
        <v>-534.15</v>
      </c>
      <c r="HO847" s="106"/>
      <c r="HP847" s="106"/>
      <c r="HQ847" s="106"/>
      <c r="HR847" s="106"/>
      <c r="HS847" s="106"/>
      <c r="HT847" s="106"/>
      <c r="HU847" s="106"/>
      <c r="HV847" s="106"/>
      <c r="HW847" s="106"/>
      <c r="HX847" s="106"/>
      <c r="HY847" s="106"/>
      <c r="HZ847" s="106"/>
      <c r="IA847" s="106"/>
      <c r="IB847" s="106"/>
      <c r="IC847" s="106"/>
      <c r="ID847" s="106"/>
      <c r="IE847" s="106"/>
    </row>
    <row r="848" spans="1:239" s="20" customFormat="1" ht="12.75" hidden="1" customHeight="1">
      <c r="A848" s="97" t="s">
        <v>1279</v>
      </c>
      <c r="B848" s="117" t="s">
        <v>1280</v>
      </c>
      <c r="C848" s="139" t="s">
        <v>29</v>
      </c>
      <c r="D848" s="60">
        <v>-10644.1</v>
      </c>
      <c r="HO848" s="106"/>
      <c r="HP848" s="106"/>
      <c r="HQ848" s="106"/>
      <c r="HR848" s="106"/>
      <c r="HS848" s="106"/>
      <c r="HT848" s="106"/>
      <c r="HU848" s="106"/>
      <c r="HV848" s="106"/>
      <c r="HW848" s="106"/>
      <c r="HX848" s="106"/>
      <c r="HY848" s="106"/>
      <c r="HZ848" s="106"/>
      <c r="IA848" s="106"/>
      <c r="IB848" s="106"/>
      <c r="IC848" s="106"/>
      <c r="ID848" s="106"/>
      <c r="IE848" s="106"/>
    </row>
    <row r="849" spans="1:239" s="20" customFormat="1" ht="12.75" hidden="1" customHeight="1">
      <c r="A849" s="97" t="s">
        <v>1281</v>
      </c>
      <c r="B849" s="117" t="s">
        <v>1282</v>
      </c>
      <c r="C849" s="139" t="s">
        <v>32</v>
      </c>
      <c r="D849" s="60">
        <v>-4436.95</v>
      </c>
      <c r="HO849" s="106"/>
      <c r="HP849" s="106"/>
      <c r="HQ849" s="106"/>
      <c r="HR849" s="106"/>
      <c r="HS849" s="106"/>
      <c r="HT849" s="106"/>
      <c r="HU849" s="106"/>
      <c r="HV849" s="106"/>
      <c r="HW849" s="106"/>
      <c r="HX849" s="106"/>
      <c r="HY849" s="106"/>
      <c r="HZ849" s="106"/>
      <c r="IA849" s="106"/>
      <c r="IB849" s="106"/>
      <c r="IC849" s="106"/>
      <c r="ID849" s="106"/>
      <c r="IE849" s="106"/>
    </row>
    <row r="850" spans="1:239" s="20" customFormat="1" ht="12.75" hidden="1" customHeight="1">
      <c r="A850" s="97" t="s">
        <v>1283</v>
      </c>
      <c r="B850" s="117" t="s">
        <v>1284</v>
      </c>
      <c r="C850" s="139" t="s">
        <v>35</v>
      </c>
      <c r="D850" s="60">
        <v>-2662.09</v>
      </c>
      <c r="HO850" s="106"/>
      <c r="HP850" s="106"/>
      <c r="HQ850" s="106"/>
      <c r="HR850" s="106"/>
      <c r="HS850" s="106"/>
      <c r="HT850" s="106"/>
      <c r="HU850" s="106"/>
      <c r="HV850" s="106"/>
      <c r="HW850" s="106"/>
      <c r="HX850" s="106"/>
      <c r="HY850" s="106"/>
      <c r="HZ850" s="106"/>
      <c r="IA850" s="106"/>
      <c r="IB850" s="106"/>
      <c r="IC850" s="106"/>
      <c r="ID850" s="106"/>
      <c r="IE850" s="106"/>
    </row>
    <row r="851" spans="1:239" s="20" customFormat="1" ht="12.75" hidden="1" customHeight="1">
      <c r="A851" s="97" t="s">
        <v>1287</v>
      </c>
      <c r="B851" s="117" t="s">
        <v>1288</v>
      </c>
      <c r="C851" s="139" t="s">
        <v>29</v>
      </c>
      <c r="D851" s="60">
        <v>-170.79</v>
      </c>
      <c r="HO851" s="106"/>
      <c r="HP851" s="106"/>
      <c r="HQ851" s="106"/>
      <c r="HR851" s="106"/>
      <c r="HS851" s="106"/>
      <c r="HT851" s="106"/>
      <c r="HU851" s="106"/>
      <c r="HV851" s="106"/>
      <c r="HW851" s="106"/>
      <c r="HX851" s="106"/>
      <c r="HY851" s="106"/>
      <c r="HZ851" s="106"/>
      <c r="IA851" s="106"/>
      <c r="IB851" s="106"/>
      <c r="IC851" s="106"/>
      <c r="ID851" s="106"/>
      <c r="IE851" s="106"/>
    </row>
    <row r="852" spans="1:239" s="20" customFormat="1" ht="12.75" hidden="1" customHeight="1">
      <c r="A852" s="97" t="s">
        <v>1289</v>
      </c>
      <c r="B852" s="117" t="s">
        <v>1290</v>
      </c>
      <c r="C852" s="139" t="s">
        <v>32</v>
      </c>
      <c r="D852" s="60">
        <v>-71.17</v>
      </c>
      <c r="HO852" s="106"/>
      <c r="HP852" s="106"/>
      <c r="HQ852" s="106"/>
      <c r="HR852" s="106"/>
      <c r="HS852" s="106"/>
      <c r="HT852" s="106"/>
      <c r="HU852" s="106"/>
      <c r="HV852" s="106"/>
      <c r="HW852" s="106"/>
      <c r="HX852" s="106"/>
      <c r="HY852" s="106"/>
      <c r="HZ852" s="106"/>
      <c r="IA852" s="106"/>
      <c r="IB852" s="106"/>
      <c r="IC852" s="106"/>
      <c r="ID852" s="106"/>
      <c r="IE852" s="106"/>
    </row>
    <row r="853" spans="1:239" s="20" customFormat="1" ht="12.75" hidden="1" customHeight="1">
      <c r="A853" s="97" t="s">
        <v>1291</v>
      </c>
      <c r="B853" s="117" t="s">
        <v>1292</v>
      </c>
      <c r="C853" s="139" t="s">
        <v>35</v>
      </c>
      <c r="D853" s="60">
        <v>-42.73</v>
      </c>
      <c r="HO853" s="106"/>
      <c r="HP853" s="106"/>
      <c r="HQ853" s="106"/>
      <c r="HR853" s="106"/>
      <c r="HS853" s="106"/>
      <c r="HT853" s="106"/>
      <c r="HU853" s="106"/>
      <c r="HV853" s="106"/>
      <c r="HW853" s="106"/>
      <c r="HX853" s="106"/>
      <c r="HY853" s="106"/>
      <c r="HZ853" s="106"/>
      <c r="IA853" s="106"/>
      <c r="IB853" s="106"/>
      <c r="IC853" s="106"/>
      <c r="ID853" s="106"/>
      <c r="IE853" s="106"/>
    </row>
    <row r="854" spans="1:239" s="20" customFormat="1" ht="26.25" hidden="1" customHeight="1">
      <c r="A854" s="114" t="s">
        <v>1293</v>
      </c>
      <c r="B854" s="167" t="s">
        <v>1294</v>
      </c>
      <c r="C854" s="109" t="s">
        <v>123</v>
      </c>
      <c r="D854" s="60">
        <v>-58.88</v>
      </c>
      <c r="HO854" s="106"/>
      <c r="HP854" s="106"/>
      <c r="HQ854" s="106"/>
      <c r="HR854" s="106"/>
      <c r="HS854" s="106"/>
      <c r="HT854" s="106"/>
      <c r="HU854" s="106"/>
      <c r="HV854" s="106"/>
      <c r="HW854" s="106"/>
      <c r="HX854" s="106"/>
      <c r="HY854" s="106"/>
      <c r="HZ854" s="106"/>
      <c r="IA854" s="106"/>
      <c r="IB854" s="106"/>
      <c r="IC854" s="106"/>
      <c r="ID854" s="106"/>
      <c r="IE854" s="106"/>
    </row>
    <row r="855" spans="1:239" s="20" customFormat="1" ht="18" hidden="1" customHeight="1">
      <c r="A855" s="97" t="s">
        <v>1865</v>
      </c>
      <c r="B855" s="117" t="s">
        <v>1866</v>
      </c>
      <c r="C855" s="139" t="s">
        <v>29</v>
      </c>
      <c r="D855" s="60">
        <v>-378.99</v>
      </c>
      <c r="HO855" s="106"/>
      <c r="HP855" s="106"/>
      <c r="HQ855" s="106"/>
      <c r="HR855" s="106"/>
      <c r="HS855" s="106"/>
      <c r="HT855" s="106"/>
      <c r="HU855" s="106"/>
      <c r="HV855" s="106"/>
      <c r="HW855" s="106"/>
      <c r="HX855" s="106"/>
      <c r="HY855" s="106"/>
      <c r="HZ855" s="106"/>
      <c r="IA855" s="106"/>
      <c r="IB855" s="106"/>
      <c r="IC855" s="106"/>
      <c r="ID855" s="106"/>
      <c r="IE855" s="106"/>
    </row>
    <row r="856" spans="1:239" s="20" customFormat="1" ht="18" hidden="1" customHeight="1">
      <c r="A856" s="97" t="s">
        <v>1867</v>
      </c>
      <c r="B856" s="117" t="s">
        <v>1868</v>
      </c>
      <c r="C856" s="139" t="s">
        <v>29</v>
      </c>
      <c r="D856" s="60">
        <v>-10881.41</v>
      </c>
      <c r="HO856" s="106"/>
      <c r="HP856" s="106"/>
      <c r="HQ856" s="106"/>
      <c r="HR856" s="106"/>
      <c r="HS856" s="106"/>
      <c r="HT856" s="106"/>
      <c r="HU856" s="106"/>
      <c r="HV856" s="106"/>
      <c r="HW856" s="106"/>
      <c r="HX856" s="106"/>
      <c r="HY856" s="106"/>
      <c r="HZ856" s="106"/>
      <c r="IA856" s="106"/>
      <c r="IB856" s="106"/>
      <c r="IC856" s="106"/>
      <c r="ID856" s="106"/>
      <c r="IE856" s="106"/>
    </row>
    <row r="857" spans="1:239" s="20" customFormat="1" ht="18" hidden="1" customHeight="1">
      <c r="A857" s="97" t="s">
        <v>1313</v>
      </c>
      <c r="B857" s="117" t="s">
        <v>1314</v>
      </c>
      <c r="C857" s="139" t="s">
        <v>224</v>
      </c>
      <c r="D857" s="60"/>
      <c r="HO857" s="106"/>
      <c r="HP857" s="106"/>
      <c r="HQ857" s="106"/>
      <c r="HR857" s="106"/>
      <c r="HS857" s="106"/>
      <c r="HT857" s="106"/>
      <c r="HU857" s="106"/>
      <c r="HV857" s="106"/>
      <c r="HW857" s="106"/>
      <c r="HX857" s="106"/>
      <c r="HY857" s="106"/>
      <c r="HZ857" s="106"/>
      <c r="IA857" s="106"/>
      <c r="IB857" s="106"/>
      <c r="IC857" s="106"/>
      <c r="ID857" s="106"/>
      <c r="IE857" s="106"/>
    </row>
    <row r="858" spans="1:239" s="20" customFormat="1" ht="27" hidden="1" customHeight="1">
      <c r="A858" s="97" t="s">
        <v>1871</v>
      </c>
      <c r="B858" s="117" t="s">
        <v>1872</v>
      </c>
      <c r="C858" s="139" t="s">
        <v>29</v>
      </c>
      <c r="D858" s="60"/>
      <c r="HO858" s="106"/>
      <c r="HP858" s="106"/>
      <c r="HQ858" s="106"/>
      <c r="HR858" s="106"/>
      <c r="HS858" s="106"/>
      <c r="HT858" s="106"/>
      <c r="HU858" s="106"/>
      <c r="HV858" s="106"/>
      <c r="HW858" s="106"/>
      <c r="HX858" s="106"/>
      <c r="HY858" s="106"/>
      <c r="HZ858" s="106"/>
      <c r="IA858" s="106"/>
      <c r="IB858" s="106"/>
      <c r="IC858" s="106"/>
      <c r="ID858" s="106"/>
      <c r="IE858" s="106"/>
    </row>
    <row r="859" spans="1:239" s="20" customFormat="1" ht="20.25" hidden="1" customHeight="1">
      <c r="A859" s="97" t="s">
        <v>1321</v>
      </c>
      <c r="B859" s="117" t="s">
        <v>1322</v>
      </c>
      <c r="C859" s="139" t="s">
        <v>29</v>
      </c>
      <c r="D859" s="60">
        <v>-3445.88</v>
      </c>
      <c r="HO859" s="106"/>
      <c r="HP859" s="106"/>
      <c r="HQ859" s="106"/>
      <c r="HR859" s="106"/>
      <c r="HS859" s="106"/>
      <c r="HT859" s="106"/>
      <c r="HU859" s="106"/>
      <c r="HV859" s="106"/>
      <c r="HW859" s="106"/>
      <c r="HX859" s="106"/>
      <c r="HY859" s="106"/>
      <c r="HZ859" s="106"/>
      <c r="IA859" s="106"/>
      <c r="IB859" s="106"/>
      <c r="IC859" s="106"/>
      <c r="ID859" s="106"/>
      <c r="IE859" s="106"/>
    </row>
    <row r="860" spans="1:239" s="20" customFormat="1" ht="15.75" hidden="1" customHeight="1">
      <c r="A860" s="168" t="s">
        <v>1881</v>
      </c>
      <c r="B860" s="169" t="s">
        <v>1882</v>
      </c>
      <c r="C860" s="170" t="s">
        <v>224</v>
      </c>
      <c r="D860" s="60">
        <v>-84.43</v>
      </c>
      <c r="HO860" s="106"/>
      <c r="HP860" s="106"/>
      <c r="HQ860" s="106"/>
      <c r="HR860" s="106"/>
      <c r="HS860" s="106"/>
      <c r="HT860" s="106"/>
      <c r="HU860" s="106"/>
      <c r="HV860" s="106"/>
      <c r="HW860" s="106"/>
      <c r="HX860" s="106"/>
      <c r="HY860" s="106"/>
      <c r="HZ860" s="106"/>
      <c r="IA860" s="106"/>
      <c r="IB860" s="106"/>
      <c r="IC860" s="106"/>
      <c r="ID860" s="106"/>
      <c r="IE860" s="106"/>
    </row>
    <row r="861" spans="1:239" s="20" customFormat="1" ht="12.75" hidden="1" customHeight="1">
      <c r="A861" s="97" t="s">
        <v>1996</v>
      </c>
      <c r="B861" s="117" t="s">
        <v>1876</v>
      </c>
      <c r="C861" s="139" t="s">
        <v>126</v>
      </c>
      <c r="D861" s="60">
        <v>-750</v>
      </c>
      <c r="HO861" s="106"/>
      <c r="HP861" s="106"/>
      <c r="HQ861" s="106"/>
      <c r="HR861" s="106"/>
      <c r="HS861" s="106"/>
      <c r="HT861" s="106"/>
      <c r="HU861" s="106"/>
      <c r="HV861" s="106"/>
      <c r="HW861" s="106"/>
      <c r="HX861" s="106"/>
      <c r="HY861" s="106"/>
      <c r="HZ861" s="106"/>
      <c r="IA861" s="106"/>
      <c r="IB861" s="106"/>
      <c r="IC861" s="106"/>
      <c r="ID861" s="106"/>
      <c r="IE861" s="106"/>
    </row>
    <row r="862" spans="1:239" s="20" customFormat="1" ht="12.75" hidden="1" customHeight="1">
      <c r="A862" s="168" t="s">
        <v>1885</v>
      </c>
      <c r="B862" s="169" t="s">
        <v>1886</v>
      </c>
      <c r="C862" s="170" t="s">
        <v>542</v>
      </c>
      <c r="D862" s="60">
        <v>-334.24</v>
      </c>
      <c r="HO862" s="106"/>
      <c r="HP862" s="106"/>
      <c r="HQ862" s="106"/>
      <c r="HR862" s="106"/>
      <c r="HS862" s="106"/>
      <c r="HT862" s="106"/>
      <c r="HU862" s="106"/>
      <c r="HV862" s="106"/>
      <c r="HW862" s="106"/>
      <c r="HX862" s="106"/>
      <c r="HY862" s="106"/>
      <c r="HZ862" s="106"/>
      <c r="IA862" s="106"/>
      <c r="IB862" s="106"/>
      <c r="IC862" s="106"/>
      <c r="ID862" s="106"/>
      <c r="IE862" s="106"/>
    </row>
    <row r="863" spans="1:239" s="20" customFormat="1" ht="12.75" hidden="1" customHeight="1">
      <c r="A863" s="97" t="s">
        <v>1909</v>
      </c>
      <c r="B863" s="117" t="s">
        <v>1910</v>
      </c>
      <c r="C863" s="139" t="s">
        <v>537</v>
      </c>
      <c r="D863" s="60"/>
      <c r="HO863" s="106"/>
      <c r="HP863" s="106"/>
      <c r="HQ863" s="106"/>
      <c r="HR863" s="106"/>
      <c r="HS863" s="106"/>
      <c r="HT863" s="106"/>
      <c r="HU863" s="106"/>
      <c r="HV863" s="106"/>
      <c r="HW863" s="106"/>
      <c r="HX863" s="106"/>
      <c r="HY863" s="106"/>
      <c r="HZ863" s="106"/>
      <c r="IA863" s="106"/>
      <c r="IB863" s="106"/>
      <c r="IC863" s="106"/>
      <c r="ID863" s="106"/>
      <c r="IE863" s="106"/>
    </row>
    <row r="864" spans="1:239" s="20" customFormat="1" ht="20.25" hidden="1" customHeight="1">
      <c r="A864" s="97" t="s">
        <v>1394</v>
      </c>
      <c r="B864" s="117" t="s">
        <v>1395</v>
      </c>
      <c r="C864" s="139" t="s">
        <v>545</v>
      </c>
      <c r="D864" s="60"/>
      <c r="HO864" s="106"/>
      <c r="HP864" s="106"/>
      <c r="HQ864" s="106"/>
      <c r="HR864" s="106"/>
      <c r="HS864" s="106"/>
      <c r="HT864" s="106"/>
      <c r="HU864" s="106"/>
      <c r="HV864" s="106"/>
      <c r="HW864" s="106"/>
      <c r="HX864" s="106"/>
      <c r="HY864" s="106"/>
      <c r="HZ864" s="106"/>
      <c r="IA864" s="106"/>
      <c r="IB864" s="106"/>
      <c r="IC864" s="106"/>
      <c r="ID864" s="106"/>
      <c r="IE864" s="106"/>
    </row>
    <row r="865" spans="1:239" s="20" customFormat="1" ht="20.25" hidden="1" customHeight="1">
      <c r="A865" s="97" t="s">
        <v>1474</v>
      </c>
      <c r="B865" s="117" t="s">
        <v>1964</v>
      </c>
      <c r="C865" s="139" t="s">
        <v>545</v>
      </c>
      <c r="D865" s="60">
        <v>-2.23</v>
      </c>
      <c r="HO865" s="106"/>
      <c r="HP865" s="106"/>
      <c r="HQ865" s="106"/>
      <c r="HR865" s="106"/>
      <c r="HS865" s="106"/>
      <c r="HT865" s="106"/>
      <c r="HU865" s="106"/>
      <c r="HV865" s="106"/>
      <c r="HW865" s="106"/>
      <c r="HX865" s="106"/>
      <c r="HY865" s="106"/>
      <c r="HZ865" s="106"/>
      <c r="IA865" s="106"/>
      <c r="IB865" s="106"/>
      <c r="IC865" s="106"/>
      <c r="ID865" s="106"/>
      <c r="IE865" s="106"/>
    </row>
    <row r="866" spans="1:239" s="88" customFormat="1" ht="11.25" customHeight="1">
      <c r="A866" s="129"/>
      <c r="B866" s="158" t="s">
        <v>1527</v>
      </c>
      <c r="C866" s="131"/>
      <c r="D866" s="128">
        <v>-65570.37</v>
      </c>
      <c r="HO866" s="89"/>
      <c r="HP866" s="89"/>
      <c r="HQ866" s="89"/>
      <c r="HR866" s="89"/>
      <c r="HS866" s="89"/>
      <c r="HT866" s="89"/>
      <c r="HU866" s="89"/>
      <c r="HV866" s="89"/>
      <c r="HW866" s="89"/>
      <c r="HX866" s="89"/>
      <c r="HY866" s="89"/>
      <c r="HZ866" s="89"/>
      <c r="IA866" s="89"/>
      <c r="IB866" s="89"/>
      <c r="IC866" s="89"/>
      <c r="ID866" s="89"/>
      <c r="IE866" s="89"/>
    </row>
    <row r="867" spans="1:239" s="20" customFormat="1" ht="12.75" hidden="1" customHeight="1">
      <c r="A867" s="97" t="s">
        <v>28</v>
      </c>
      <c r="B867" s="117" t="s">
        <v>30</v>
      </c>
      <c r="C867" s="139" t="s">
        <v>29</v>
      </c>
      <c r="D867" s="60">
        <v>-5951.04</v>
      </c>
      <c r="HO867" s="106"/>
      <c r="HP867" s="106"/>
      <c r="HQ867" s="106"/>
      <c r="HR867" s="106"/>
      <c r="HS867" s="106"/>
      <c r="HT867" s="106"/>
      <c r="HU867" s="106"/>
      <c r="HV867" s="106"/>
      <c r="HW867" s="106"/>
      <c r="HX867" s="106"/>
      <c r="HY867" s="106"/>
      <c r="HZ867" s="106"/>
      <c r="IA867" s="106"/>
      <c r="IB867" s="106"/>
      <c r="IC867" s="106"/>
      <c r="ID867" s="106"/>
      <c r="IE867" s="106"/>
    </row>
    <row r="868" spans="1:239" s="20" customFormat="1" ht="12.75" hidden="1" customHeight="1">
      <c r="A868" s="97" t="s">
        <v>31</v>
      </c>
      <c r="B868" s="117" t="s">
        <v>33</v>
      </c>
      <c r="C868" s="139" t="s">
        <v>32</v>
      </c>
      <c r="D868" s="60">
        <v>-2480.0100000000002</v>
      </c>
      <c r="HO868" s="106"/>
      <c r="HP868" s="106"/>
      <c r="HQ868" s="106"/>
      <c r="HR868" s="106"/>
      <c r="HS868" s="106"/>
      <c r="HT868" s="106"/>
      <c r="HU868" s="106"/>
      <c r="HV868" s="106"/>
      <c r="HW868" s="106"/>
      <c r="HX868" s="106"/>
      <c r="HY868" s="106"/>
      <c r="HZ868" s="106"/>
      <c r="IA868" s="106"/>
      <c r="IB868" s="106"/>
      <c r="IC868" s="106"/>
      <c r="ID868" s="106"/>
      <c r="IE868" s="106"/>
    </row>
    <row r="869" spans="1:239" s="20" customFormat="1" ht="12.75" hidden="1" customHeight="1">
      <c r="A869" s="97" t="s">
        <v>34</v>
      </c>
      <c r="B869" s="117" t="s">
        <v>36</v>
      </c>
      <c r="C869" s="139" t="s">
        <v>35</v>
      </c>
      <c r="D869" s="60">
        <v>-1487.85</v>
      </c>
      <c r="HO869" s="106"/>
      <c r="HP869" s="106"/>
      <c r="HQ869" s="106"/>
      <c r="HR869" s="106"/>
      <c r="HS869" s="106"/>
      <c r="HT869" s="106"/>
      <c r="HU869" s="106"/>
      <c r="HV869" s="106"/>
      <c r="HW869" s="106"/>
      <c r="HX869" s="106"/>
      <c r="HY869" s="106"/>
      <c r="HZ869" s="106"/>
      <c r="IA869" s="106"/>
      <c r="IB869" s="106"/>
      <c r="IC869" s="106"/>
      <c r="ID869" s="106"/>
      <c r="IE869" s="106"/>
    </row>
    <row r="870" spans="1:239" s="20" customFormat="1" ht="12.75" hidden="1" customHeight="1">
      <c r="A870" s="97" t="s">
        <v>101</v>
      </c>
      <c r="B870" s="117" t="s">
        <v>102</v>
      </c>
      <c r="C870" s="98" t="s">
        <v>29</v>
      </c>
      <c r="D870" s="60">
        <v>-13121.98</v>
      </c>
      <c r="HO870" s="106"/>
      <c r="HP870" s="106"/>
      <c r="HQ870" s="106"/>
      <c r="HR870" s="106"/>
      <c r="HS870" s="106"/>
      <c r="HT870" s="106"/>
      <c r="HU870" s="106"/>
      <c r="HV870" s="106"/>
      <c r="HW870" s="106"/>
      <c r="HX870" s="106"/>
      <c r="HY870" s="106"/>
      <c r="HZ870" s="106"/>
      <c r="IA870" s="106"/>
      <c r="IB870" s="106"/>
      <c r="IC870" s="106"/>
      <c r="ID870" s="106"/>
      <c r="IE870" s="106"/>
    </row>
    <row r="871" spans="1:239" s="20" customFormat="1" ht="12.75" hidden="1" customHeight="1">
      <c r="A871" s="97" t="s">
        <v>103</v>
      </c>
      <c r="B871" s="117" t="s">
        <v>104</v>
      </c>
      <c r="C871" s="98" t="s">
        <v>32</v>
      </c>
      <c r="D871" s="60">
        <v>-5467.49</v>
      </c>
      <c r="HO871" s="106"/>
      <c r="HP871" s="106"/>
      <c r="HQ871" s="106"/>
      <c r="HR871" s="106"/>
      <c r="HS871" s="106"/>
      <c r="HT871" s="106"/>
      <c r="HU871" s="106"/>
      <c r="HV871" s="106"/>
      <c r="HW871" s="106"/>
      <c r="HX871" s="106"/>
      <c r="HY871" s="106"/>
      <c r="HZ871" s="106"/>
      <c r="IA871" s="106"/>
      <c r="IB871" s="106"/>
      <c r="IC871" s="106"/>
      <c r="ID871" s="106"/>
      <c r="IE871" s="106"/>
    </row>
    <row r="872" spans="1:239" s="20" customFormat="1" ht="12.75" hidden="1" customHeight="1">
      <c r="A872" s="97" t="s">
        <v>105</v>
      </c>
      <c r="B872" s="117" t="s">
        <v>106</v>
      </c>
      <c r="C872" s="98" t="s">
        <v>35</v>
      </c>
      <c r="D872" s="60">
        <v>-3280.5</v>
      </c>
      <c r="HO872" s="106"/>
      <c r="HP872" s="106"/>
      <c r="HQ872" s="106"/>
      <c r="HR872" s="106"/>
      <c r="HS872" s="106"/>
      <c r="HT872" s="106"/>
      <c r="HU872" s="106"/>
      <c r="HV872" s="106"/>
      <c r="HW872" s="106"/>
      <c r="HX872" s="106"/>
      <c r="HY872" s="106"/>
      <c r="HZ872" s="106"/>
      <c r="IA872" s="106"/>
      <c r="IB872" s="106"/>
      <c r="IC872" s="106"/>
      <c r="ID872" s="106"/>
      <c r="IE872" s="106"/>
    </row>
    <row r="873" spans="1:239" s="20" customFormat="1" ht="12.75" hidden="1" customHeight="1">
      <c r="A873" s="97" t="s">
        <v>112</v>
      </c>
      <c r="B873" s="117" t="s">
        <v>113</v>
      </c>
      <c r="C873" s="139" t="s">
        <v>29</v>
      </c>
      <c r="D873" s="60"/>
      <c r="HO873" s="106"/>
      <c r="HP873" s="106"/>
      <c r="HQ873" s="106"/>
      <c r="HR873" s="106"/>
      <c r="HS873" s="106"/>
      <c r="HT873" s="106"/>
      <c r="HU873" s="106"/>
      <c r="HV873" s="106"/>
      <c r="HW873" s="106"/>
      <c r="HX873" s="106"/>
      <c r="HY873" s="106"/>
      <c r="HZ873" s="106"/>
      <c r="IA873" s="106"/>
      <c r="IB873" s="106"/>
      <c r="IC873" s="106"/>
      <c r="ID873" s="106"/>
      <c r="IE873" s="106"/>
    </row>
    <row r="874" spans="1:239" s="20" customFormat="1" ht="12.75" hidden="1" customHeight="1">
      <c r="A874" s="97" t="s">
        <v>114</v>
      </c>
      <c r="B874" s="117" t="s">
        <v>115</v>
      </c>
      <c r="C874" s="139" t="s">
        <v>32</v>
      </c>
      <c r="D874" s="60"/>
      <c r="HO874" s="106"/>
      <c r="HP874" s="106"/>
      <c r="HQ874" s="106"/>
      <c r="HR874" s="106"/>
      <c r="HS874" s="106"/>
      <c r="HT874" s="106"/>
      <c r="HU874" s="106"/>
      <c r="HV874" s="106"/>
      <c r="HW874" s="106"/>
      <c r="HX874" s="106"/>
      <c r="HY874" s="106"/>
      <c r="HZ874" s="106"/>
      <c r="IA874" s="106"/>
      <c r="IB874" s="106"/>
      <c r="IC874" s="106"/>
      <c r="ID874" s="106"/>
      <c r="IE874" s="106"/>
    </row>
    <row r="875" spans="1:239" s="20" customFormat="1" ht="12.75" hidden="1" customHeight="1">
      <c r="A875" s="97" t="s">
        <v>116</v>
      </c>
      <c r="B875" s="117" t="s">
        <v>117</v>
      </c>
      <c r="C875" s="139" t="s">
        <v>35</v>
      </c>
      <c r="D875" s="60"/>
      <c r="HO875" s="106"/>
      <c r="HP875" s="106"/>
      <c r="HQ875" s="106"/>
      <c r="HR875" s="106"/>
      <c r="HS875" s="106"/>
      <c r="HT875" s="106"/>
      <c r="HU875" s="106"/>
      <c r="HV875" s="106"/>
      <c r="HW875" s="106"/>
      <c r="HX875" s="106"/>
      <c r="HY875" s="106"/>
      <c r="HZ875" s="106"/>
      <c r="IA875" s="106"/>
      <c r="IB875" s="106"/>
      <c r="IC875" s="106"/>
      <c r="ID875" s="106"/>
      <c r="IE875" s="106"/>
    </row>
    <row r="876" spans="1:239" s="20" customFormat="1" ht="18" hidden="1" customHeight="1">
      <c r="A876" s="97" t="s">
        <v>128</v>
      </c>
      <c r="B876" s="117" t="s">
        <v>1980</v>
      </c>
      <c r="C876" s="139" t="s">
        <v>29</v>
      </c>
      <c r="D876" s="60">
        <v>-209.83</v>
      </c>
      <c r="HO876" s="106"/>
      <c r="HP876" s="106"/>
      <c r="HQ876" s="106"/>
      <c r="HR876" s="106"/>
      <c r="HS876" s="106"/>
      <c r="HT876" s="106"/>
      <c r="HU876" s="106"/>
      <c r="HV876" s="106"/>
      <c r="HW876" s="106"/>
      <c r="HX876" s="106"/>
      <c r="HY876" s="106"/>
      <c r="HZ876" s="106"/>
      <c r="IA876" s="106"/>
      <c r="IB876" s="106"/>
      <c r="IC876" s="106"/>
      <c r="ID876" s="106"/>
      <c r="IE876" s="106"/>
    </row>
    <row r="877" spans="1:239" s="20" customFormat="1" ht="12.75" hidden="1" customHeight="1">
      <c r="A877" s="168" t="s">
        <v>132</v>
      </c>
      <c r="B877" s="169" t="s">
        <v>133</v>
      </c>
      <c r="C877" s="170" t="s">
        <v>29</v>
      </c>
      <c r="D877" s="60"/>
      <c r="HO877" s="106"/>
      <c r="HP877" s="106"/>
      <c r="HQ877" s="106"/>
      <c r="HR877" s="106"/>
      <c r="HS877" s="106"/>
      <c r="HT877" s="106"/>
      <c r="HU877" s="106"/>
      <c r="HV877" s="106"/>
      <c r="HW877" s="106"/>
      <c r="HX877" s="106"/>
      <c r="HY877" s="106"/>
      <c r="HZ877" s="106"/>
      <c r="IA877" s="106"/>
      <c r="IB877" s="106"/>
      <c r="IC877" s="106"/>
      <c r="ID877" s="106"/>
      <c r="IE877" s="106"/>
    </row>
    <row r="878" spans="1:239" s="20" customFormat="1" ht="12.75" hidden="1" customHeight="1">
      <c r="A878" s="97" t="s">
        <v>150</v>
      </c>
      <c r="B878" s="117" t="s">
        <v>151</v>
      </c>
      <c r="C878" s="139" t="s">
        <v>29</v>
      </c>
      <c r="D878" s="60"/>
      <c r="HO878" s="106"/>
      <c r="HP878" s="106"/>
      <c r="HQ878" s="106"/>
      <c r="HR878" s="106"/>
      <c r="HS878" s="106"/>
      <c r="HT878" s="106"/>
      <c r="HU878" s="106"/>
      <c r="HV878" s="106"/>
      <c r="HW878" s="106"/>
      <c r="HX878" s="106"/>
      <c r="HY878" s="106"/>
      <c r="HZ878" s="106"/>
      <c r="IA878" s="106"/>
      <c r="IB878" s="106"/>
      <c r="IC878" s="106"/>
      <c r="ID878" s="106"/>
      <c r="IE878" s="106"/>
    </row>
    <row r="879" spans="1:239" s="20" customFormat="1" ht="12.75" hidden="1" customHeight="1">
      <c r="A879" s="97" t="s">
        <v>152</v>
      </c>
      <c r="B879" s="117" t="s">
        <v>153</v>
      </c>
      <c r="C879" s="139" t="s">
        <v>29</v>
      </c>
      <c r="D879" s="60">
        <v>-6844.03</v>
      </c>
      <c r="HO879" s="106"/>
      <c r="HP879" s="106"/>
      <c r="HQ879" s="106"/>
      <c r="HR879" s="106"/>
      <c r="HS879" s="106"/>
      <c r="HT879" s="106"/>
      <c r="HU879" s="106"/>
      <c r="HV879" s="106"/>
      <c r="HW879" s="106"/>
      <c r="HX879" s="106"/>
      <c r="HY879" s="106"/>
      <c r="HZ879" s="106"/>
      <c r="IA879" s="106"/>
      <c r="IB879" s="106"/>
      <c r="IC879" s="106"/>
      <c r="ID879" s="106"/>
      <c r="IE879" s="106"/>
    </row>
    <row r="880" spans="1:239" s="20" customFormat="1" ht="12.75" hidden="1" customHeight="1">
      <c r="A880" s="97" t="s">
        <v>223</v>
      </c>
      <c r="B880" s="117" t="s">
        <v>225</v>
      </c>
      <c r="C880" s="139" t="s">
        <v>224</v>
      </c>
      <c r="D880" s="60">
        <v>-55.56</v>
      </c>
      <c r="HO880" s="106"/>
      <c r="HP880" s="106"/>
      <c r="HQ880" s="106"/>
      <c r="HR880" s="106"/>
      <c r="HS880" s="106"/>
      <c r="HT880" s="106"/>
      <c r="HU880" s="106"/>
      <c r="HV880" s="106"/>
      <c r="HW880" s="106"/>
      <c r="HX880" s="106"/>
      <c r="HY880" s="106"/>
      <c r="HZ880" s="106"/>
      <c r="IA880" s="106"/>
      <c r="IB880" s="106"/>
      <c r="IC880" s="106"/>
      <c r="ID880" s="106"/>
      <c r="IE880" s="106"/>
    </row>
    <row r="881" spans="1:239" s="20" customFormat="1" ht="12.75" hidden="1" customHeight="1">
      <c r="A881" s="97" t="s">
        <v>1093</v>
      </c>
      <c r="B881" s="117" t="s">
        <v>1094</v>
      </c>
      <c r="C881" s="139" t="s">
        <v>29</v>
      </c>
      <c r="D881" s="60">
        <v>-822.32</v>
      </c>
      <c r="HO881" s="106"/>
      <c r="HP881" s="106"/>
      <c r="HQ881" s="106"/>
      <c r="HR881" s="106"/>
      <c r="HS881" s="106"/>
      <c r="HT881" s="106"/>
      <c r="HU881" s="106"/>
      <c r="HV881" s="106"/>
      <c r="HW881" s="106"/>
      <c r="HX881" s="106"/>
      <c r="HY881" s="106"/>
      <c r="HZ881" s="106"/>
      <c r="IA881" s="106"/>
      <c r="IB881" s="106"/>
      <c r="IC881" s="106"/>
      <c r="ID881" s="106"/>
      <c r="IE881" s="106"/>
    </row>
    <row r="882" spans="1:239" s="20" customFormat="1" ht="12.75" hidden="1" customHeight="1">
      <c r="A882" s="97" t="s">
        <v>1095</v>
      </c>
      <c r="B882" s="117" t="s">
        <v>1096</v>
      </c>
      <c r="C882" s="139" t="s">
        <v>32</v>
      </c>
      <c r="D882" s="60">
        <v>-343.2</v>
      </c>
      <c r="HO882" s="106"/>
      <c r="HP882" s="106"/>
      <c r="HQ882" s="106"/>
      <c r="HR882" s="106"/>
      <c r="HS882" s="106"/>
      <c r="HT882" s="106"/>
      <c r="HU882" s="106"/>
      <c r="HV882" s="106"/>
      <c r="HW882" s="106"/>
      <c r="HX882" s="106"/>
      <c r="HY882" s="106"/>
      <c r="HZ882" s="106"/>
      <c r="IA882" s="106"/>
      <c r="IB882" s="106"/>
      <c r="IC882" s="106"/>
      <c r="ID882" s="106"/>
      <c r="IE882" s="106"/>
    </row>
    <row r="883" spans="1:239" s="20" customFormat="1" ht="12.75" hidden="1" customHeight="1">
      <c r="A883" s="97" t="s">
        <v>1097</v>
      </c>
      <c r="B883" s="117" t="s">
        <v>1098</v>
      </c>
      <c r="C883" s="139" t="s">
        <v>35</v>
      </c>
      <c r="D883" s="60">
        <v>-205.77</v>
      </c>
      <c r="HO883" s="106"/>
      <c r="HP883" s="106"/>
      <c r="HQ883" s="106"/>
      <c r="HR883" s="106"/>
      <c r="HS883" s="106"/>
      <c r="HT883" s="106"/>
      <c r="HU883" s="106"/>
      <c r="HV883" s="106"/>
      <c r="HW883" s="106"/>
      <c r="HX883" s="106"/>
      <c r="HY883" s="106"/>
      <c r="HZ883" s="106"/>
      <c r="IA883" s="106"/>
      <c r="IB883" s="106"/>
      <c r="IC883" s="106"/>
      <c r="ID883" s="106"/>
      <c r="IE883" s="106"/>
    </row>
    <row r="884" spans="1:239" s="20" customFormat="1" ht="12.75" hidden="1" customHeight="1">
      <c r="A884" s="97" t="s">
        <v>1101</v>
      </c>
      <c r="B884" s="117" t="s">
        <v>1102</v>
      </c>
      <c r="C884" s="139" t="s">
        <v>29</v>
      </c>
      <c r="D884" s="60"/>
      <c r="HO884" s="106"/>
      <c r="HP884" s="106"/>
      <c r="HQ884" s="106"/>
      <c r="HR884" s="106"/>
      <c r="HS884" s="106"/>
      <c r="HT884" s="106"/>
      <c r="HU884" s="106"/>
      <c r="HV884" s="106"/>
      <c r="HW884" s="106"/>
      <c r="HX884" s="106"/>
      <c r="HY884" s="106"/>
      <c r="HZ884" s="106"/>
      <c r="IA884" s="106"/>
      <c r="IB884" s="106"/>
      <c r="IC884" s="106"/>
      <c r="ID884" s="106"/>
      <c r="IE884" s="106"/>
    </row>
    <row r="885" spans="1:239" s="20" customFormat="1" ht="12.75" hidden="1" customHeight="1">
      <c r="A885" s="97" t="s">
        <v>1103</v>
      </c>
      <c r="B885" s="117" t="s">
        <v>1104</v>
      </c>
      <c r="C885" s="139" t="s">
        <v>32</v>
      </c>
      <c r="D885" s="60"/>
      <c r="HO885" s="106"/>
      <c r="HP885" s="106"/>
      <c r="HQ885" s="106"/>
      <c r="HR885" s="106"/>
      <c r="HS885" s="106"/>
      <c r="HT885" s="106"/>
      <c r="HU885" s="106"/>
      <c r="HV885" s="106"/>
      <c r="HW885" s="106"/>
      <c r="HX885" s="106"/>
      <c r="HY885" s="106"/>
      <c r="HZ885" s="106"/>
      <c r="IA885" s="106"/>
      <c r="IB885" s="106"/>
      <c r="IC885" s="106"/>
      <c r="ID885" s="106"/>
      <c r="IE885" s="106"/>
    </row>
    <row r="886" spans="1:239" s="20" customFormat="1" ht="12.75" hidden="1" customHeight="1">
      <c r="A886" s="97" t="s">
        <v>1105</v>
      </c>
      <c r="B886" s="117" t="s">
        <v>1106</v>
      </c>
      <c r="C886" s="139" t="s">
        <v>35</v>
      </c>
      <c r="D886" s="60"/>
      <c r="HO886" s="106"/>
      <c r="HP886" s="106"/>
      <c r="HQ886" s="106"/>
      <c r="HR886" s="106"/>
      <c r="HS886" s="106"/>
      <c r="HT886" s="106"/>
      <c r="HU886" s="106"/>
      <c r="HV886" s="106"/>
      <c r="HW886" s="106"/>
      <c r="HX886" s="106"/>
      <c r="HY886" s="106"/>
      <c r="HZ886" s="106"/>
      <c r="IA886" s="106"/>
      <c r="IB886" s="106"/>
      <c r="IC886" s="106"/>
      <c r="ID886" s="106"/>
      <c r="IE886" s="106"/>
    </row>
    <row r="887" spans="1:239" s="20" customFormat="1" ht="12.75" hidden="1" customHeight="1">
      <c r="A887" s="97" t="s">
        <v>1764</v>
      </c>
      <c r="B887" s="117" t="s">
        <v>1990</v>
      </c>
      <c r="C887" s="139" t="s">
        <v>29</v>
      </c>
      <c r="D887" s="60"/>
      <c r="HO887" s="106"/>
      <c r="HP887" s="106"/>
      <c r="HQ887" s="106"/>
      <c r="HR887" s="106"/>
      <c r="HS887" s="106"/>
      <c r="HT887" s="106"/>
      <c r="HU887" s="106"/>
      <c r="HV887" s="106"/>
      <c r="HW887" s="106"/>
      <c r="HX887" s="106"/>
      <c r="HY887" s="106"/>
      <c r="HZ887" s="106"/>
      <c r="IA887" s="106"/>
      <c r="IB887" s="106"/>
      <c r="IC887" s="106"/>
      <c r="ID887" s="106"/>
      <c r="IE887" s="106"/>
    </row>
    <row r="888" spans="1:239" s="20" customFormat="1" ht="12.75" hidden="1" customHeight="1">
      <c r="A888" s="97" t="s">
        <v>1766</v>
      </c>
      <c r="B888" s="117" t="s">
        <v>1991</v>
      </c>
      <c r="C888" s="139" t="s">
        <v>29</v>
      </c>
      <c r="D888" s="60">
        <v>-496.2</v>
      </c>
      <c r="HO888" s="106"/>
      <c r="HP888" s="106"/>
      <c r="HQ888" s="106"/>
      <c r="HR888" s="106"/>
      <c r="HS888" s="106"/>
      <c r="HT888" s="106"/>
      <c r="HU888" s="106"/>
      <c r="HV888" s="106"/>
      <c r="HW888" s="106"/>
      <c r="HX888" s="106"/>
      <c r="HY888" s="106"/>
      <c r="HZ888" s="106"/>
      <c r="IA888" s="106"/>
      <c r="IB888" s="106"/>
      <c r="IC888" s="106"/>
      <c r="ID888" s="106"/>
      <c r="IE888" s="106"/>
    </row>
    <row r="889" spans="1:239" s="20" customFormat="1" ht="18" hidden="1" customHeight="1">
      <c r="A889" s="97" t="s">
        <v>1136</v>
      </c>
      <c r="B889" s="117" t="s">
        <v>1137</v>
      </c>
      <c r="C889" s="139" t="s">
        <v>224</v>
      </c>
      <c r="D889" s="60">
        <v>-4.4400000000000004</v>
      </c>
      <c r="HO889" s="106"/>
      <c r="HP889" s="106"/>
      <c r="HQ889" s="106"/>
      <c r="HR889" s="106"/>
      <c r="HS889" s="106"/>
      <c r="HT889" s="106"/>
      <c r="HU889" s="106"/>
      <c r="HV889" s="106"/>
      <c r="HW889" s="106"/>
      <c r="HX889" s="106"/>
      <c r="HY889" s="106"/>
      <c r="HZ889" s="106"/>
      <c r="IA889" s="106"/>
      <c r="IB889" s="106"/>
      <c r="IC889" s="106"/>
      <c r="ID889" s="106"/>
      <c r="IE889" s="106"/>
    </row>
    <row r="890" spans="1:239" s="20" customFormat="1" ht="18" hidden="1" customHeight="1">
      <c r="A890" s="97" t="s">
        <v>1142</v>
      </c>
      <c r="B890" s="117" t="s">
        <v>1143</v>
      </c>
      <c r="C890" s="139" t="s">
        <v>29</v>
      </c>
      <c r="D890" s="60">
        <v>-5671.81</v>
      </c>
      <c r="HO890" s="106"/>
      <c r="HP890" s="106"/>
      <c r="HQ890" s="106"/>
      <c r="HR890" s="106"/>
      <c r="HS890" s="106"/>
      <c r="HT890" s="106"/>
      <c r="HU890" s="106"/>
      <c r="HV890" s="106"/>
      <c r="HW890" s="106"/>
      <c r="HX890" s="106"/>
      <c r="HY890" s="106"/>
      <c r="HZ890" s="106"/>
      <c r="IA890" s="106"/>
      <c r="IB890" s="106"/>
      <c r="IC890" s="106"/>
      <c r="ID890" s="106"/>
      <c r="IE890" s="106"/>
    </row>
    <row r="891" spans="1:239" s="20" customFormat="1" ht="18" hidden="1" customHeight="1">
      <c r="A891" s="97" t="s">
        <v>1144</v>
      </c>
      <c r="B891" s="117" t="s">
        <v>1145</v>
      </c>
      <c r="C891" s="139" t="s">
        <v>32</v>
      </c>
      <c r="D891" s="60">
        <v>-2363.66</v>
      </c>
      <c r="HO891" s="106"/>
      <c r="HP891" s="106"/>
      <c r="HQ891" s="106"/>
      <c r="HR891" s="106"/>
      <c r="HS891" s="106"/>
      <c r="HT891" s="106"/>
      <c r="HU891" s="106"/>
      <c r="HV891" s="106"/>
      <c r="HW891" s="106"/>
      <c r="HX891" s="106"/>
      <c r="HY891" s="106"/>
      <c r="HZ891" s="106"/>
      <c r="IA891" s="106"/>
      <c r="IB891" s="106"/>
      <c r="IC891" s="106"/>
      <c r="ID891" s="106"/>
      <c r="IE891" s="106"/>
    </row>
    <row r="892" spans="1:239" s="20" customFormat="1" ht="18" hidden="1" customHeight="1">
      <c r="A892" s="97" t="s">
        <v>1146</v>
      </c>
      <c r="B892" s="117" t="s">
        <v>1147</v>
      </c>
      <c r="C892" s="139" t="s">
        <v>35</v>
      </c>
      <c r="D892" s="60">
        <v>-1417.91</v>
      </c>
      <c r="HO892" s="106"/>
      <c r="HP892" s="106"/>
      <c r="HQ892" s="106"/>
      <c r="HR892" s="106"/>
      <c r="HS892" s="106"/>
      <c r="HT892" s="106"/>
      <c r="HU892" s="106"/>
      <c r="HV892" s="106"/>
      <c r="HW892" s="106"/>
      <c r="HX892" s="106"/>
      <c r="HY892" s="106"/>
      <c r="HZ892" s="106"/>
      <c r="IA892" s="106"/>
      <c r="IB892" s="106"/>
      <c r="IC892" s="106"/>
      <c r="ID892" s="106"/>
      <c r="IE892" s="106"/>
    </row>
    <row r="893" spans="1:239" s="20" customFormat="1" ht="18" hidden="1" customHeight="1">
      <c r="A893" s="97" t="s">
        <v>1150</v>
      </c>
      <c r="B893" s="117" t="s">
        <v>1151</v>
      </c>
      <c r="C893" s="139" t="s">
        <v>29</v>
      </c>
      <c r="D893" s="60">
        <v>-5.73</v>
      </c>
      <c r="HO893" s="106"/>
      <c r="HP893" s="106"/>
      <c r="HQ893" s="106"/>
      <c r="HR893" s="106"/>
      <c r="HS893" s="106"/>
      <c r="HT893" s="106"/>
      <c r="HU893" s="106"/>
      <c r="HV893" s="106"/>
      <c r="HW893" s="106"/>
      <c r="HX893" s="106"/>
      <c r="HY893" s="106"/>
      <c r="HZ893" s="106"/>
      <c r="IA893" s="106"/>
      <c r="IB893" s="106"/>
      <c r="IC893" s="106"/>
      <c r="ID893" s="106"/>
      <c r="IE893" s="106"/>
    </row>
    <row r="894" spans="1:239" s="20" customFormat="1" ht="18" hidden="1" customHeight="1">
      <c r="A894" s="97" t="s">
        <v>1152</v>
      </c>
      <c r="B894" s="117" t="s">
        <v>1153</v>
      </c>
      <c r="C894" s="139" t="s">
        <v>32</v>
      </c>
      <c r="D894" s="60">
        <v>-2.39</v>
      </c>
      <c r="HO894" s="106"/>
      <c r="HP894" s="106"/>
      <c r="HQ894" s="106"/>
      <c r="HR894" s="106"/>
      <c r="HS894" s="106"/>
      <c r="HT894" s="106"/>
      <c r="HU894" s="106"/>
      <c r="HV894" s="106"/>
      <c r="HW894" s="106"/>
      <c r="HX894" s="106"/>
      <c r="HY894" s="106"/>
      <c r="HZ894" s="106"/>
      <c r="IA894" s="106"/>
      <c r="IB894" s="106"/>
      <c r="IC894" s="106"/>
      <c r="ID894" s="106"/>
      <c r="IE894" s="106"/>
    </row>
    <row r="895" spans="1:239" s="20" customFormat="1" ht="18" hidden="1" customHeight="1">
      <c r="A895" s="97" t="s">
        <v>1154</v>
      </c>
      <c r="B895" s="117" t="s">
        <v>1155</v>
      </c>
      <c r="C895" s="139" t="s">
        <v>35</v>
      </c>
      <c r="D895" s="60">
        <v>-1.43</v>
      </c>
      <c r="HO895" s="106"/>
      <c r="HP895" s="106"/>
      <c r="HQ895" s="106"/>
      <c r="HR895" s="106"/>
      <c r="HS895" s="106"/>
      <c r="HT895" s="106"/>
      <c r="HU895" s="106"/>
      <c r="HV895" s="106"/>
      <c r="HW895" s="106"/>
      <c r="HX895" s="106"/>
      <c r="HY895" s="106"/>
      <c r="HZ895" s="106"/>
      <c r="IA895" s="106"/>
      <c r="IB895" s="106"/>
      <c r="IC895" s="106"/>
      <c r="ID895" s="106"/>
      <c r="IE895" s="106"/>
    </row>
    <row r="896" spans="1:239" s="20" customFormat="1" ht="18" hidden="1" customHeight="1">
      <c r="A896" s="97" t="s">
        <v>1775</v>
      </c>
      <c r="B896" s="117" t="s">
        <v>1994</v>
      </c>
      <c r="C896" s="139" t="s">
        <v>29</v>
      </c>
      <c r="D896" s="60">
        <v>-291.86</v>
      </c>
      <c r="HO896" s="106"/>
      <c r="HP896" s="106"/>
      <c r="HQ896" s="106"/>
      <c r="HR896" s="106"/>
      <c r="HS896" s="106"/>
      <c r="HT896" s="106"/>
      <c r="HU896" s="106"/>
      <c r="HV896" s="106"/>
      <c r="HW896" s="106"/>
      <c r="HX896" s="106"/>
      <c r="HY896" s="106"/>
      <c r="HZ896" s="106"/>
      <c r="IA896" s="106"/>
      <c r="IB896" s="106"/>
      <c r="IC896" s="106"/>
      <c r="ID896" s="106"/>
      <c r="IE896" s="106"/>
    </row>
    <row r="897" spans="1:239" s="20" customFormat="1" ht="18" hidden="1" customHeight="1">
      <c r="A897" s="97" t="s">
        <v>1777</v>
      </c>
      <c r="B897" s="117" t="s">
        <v>1995</v>
      </c>
      <c r="C897" s="139" t="s">
        <v>29</v>
      </c>
      <c r="D897" s="60">
        <v>-3730.4</v>
      </c>
      <c r="HO897" s="106"/>
      <c r="HP897" s="106"/>
      <c r="HQ897" s="106"/>
      <c r="HR897" s="106"/>
      <c r="HS897" s="106"/>
      <c r="HT897" s="106"/>
      <c r="HU897" s="106"/>
      <c r="HV897" s="106"/>
      <c r="HW897" s="106"/>
      <c r="HX897" s="106"/>
      <c r="HY897" s="106"/>
      <c r="HZ897" s="106"/>
      <c r="IA897" s="106"/>
      <c r="IB897" s="106"/>
      <c r="IC897" s="106"/>
      <c r="ID897" s="106"/>
      <c r="IE897" s="106"/>
    </row>
    <row r="898" spans="1:239" s="20" customFormat="1" ht="18" hidden="1" customHeight="1">
      <c r="A898" s="97" t="s">
        <v>1168</v>
      </c>
      <c r="B898" s="117" t="s">
        <v>1169</v>
      </c>
      <c r="C898" s="139" t="s">
        <v>224</v>
      </c>
      <c r="D898" s="60">
        <v>-83.73</v>
      </c>
      <c r="HO898" s="106"/>
      <c r="HP898" s="106"/>
      <c r="HQ898" s="106"/>
      <c r="HR898" s="106"/>
      <c r="HS898" s="106"/>
      <c r="HT898" s="106"/>
      <c r="HU898" s="106"/>
      <c r="HV898" s="106"/>
      <c r="HW898" s="106"/>
      <c r="HX898" s="106"/>
      <c r="HY898" s="106"/>
      <c r="HZ898" s="106"/>
      <c r="IA898" s="106"/>
      <c r="IB898" s="106"/>
      <c r="IC898" s="106"/>
      <c r="ID898" s="106"/>
      <c r="IE898" s="106"/>
    </row>
    <row r="899" spans="1:239" s="20" customFormat="1" ht="12.75" hidden="1" customHeight="1">
      <c r="A899" s="97" t="s">
        <v>1176</v>
      </c>
      <c r="B899" s="117" t="s">
        <v>1177</v>
      </c>
      <c r="C899" s="139" t="s">
        <v>29</v>
      </c>
      <c r="D899" s="60"/>
      <c r="HO899" s="106"/>
      <c r="HP899" s="106"/>
      <c r="HQ899" s="106"/>
      <c r="HR899" s="106"/>
      <c r="HS899" s="106"/>
      <c r="HT899" s="106"/>
      <c r="HU899" s="106"/>
      <c r="HV899" s="106"/>
      <c r="HW899" s="106"/>
      <c r="HX899" s="106"/>
      <c r="HY899" s="106"/>
      <c r="HZ899" s="106"/>
      <c r="IA899" s="106"/>
      <c r="IB899" s="106"/>
      <c r="IC899" s="106"/>
      <c r="ID899" s="106"/>
      <c r="IE899" s="106"/>
    </row>
    <row r="900" spans="1:239" s="20" customFormat="1" ht="12.75" hidden="1" customHeight="1">
      <c r="A900" s="97" t="s">
        <v>1279</v>
      </c>
      <c r="B900" s="117" t="s">
        <v>1280</v>
      </c>
      <c r="C900" s="139" t="s">
        <v>29</v>
      </c>
      <c r="D900" s="60">
        <v>-4539.96</v>
      </c>
      <c r="HO900" s="106"/>
      <c r="HP900" s="106"/>
      <c r="HQ900" s="106"/>
      <c r="HR900" s="106"/>
      <c r="HS900" s="106"/>
      <c r="HT900" s="106"/>
      <c r="HU900" s="106"/>
      <c r="HV900" s="106"/>
      <c r="HW900" s="106"/>
      <c r="HX900" s="106"/>
      <c r="HY900" s="106"/>
      <c r="HZ900" s="106"/>
      <c r="IA900" s="106"/>
      <c r="IB900" s="106"/>
      <c r="IC900" s="106"/>
      <c r="ID900" s="106"/>
      <c r="IE900" s="106"/>
    </row>
    <row r="901" spans="1:239" s="20" customFormat="1" ht="12.75" hidden="1" customHeight="1">
      <c r="A901" s="97" t="s">
        <v>1281</v>
      </c>
      <c r="B901" s="117" t="s">
        <v>1282</v>
      </c>
      <c r="C901" s="139" t="s">
        <v>32</v>
      </c>
      <c r="D901" s="60">
        <v>-1892.29</v>
      </c>
      <c r="HO901" s="106"/>
      <c r="HP901" s="106"/>
      <c r="HQ901" s="106"/>
      <c r="HR901" s="106"/>
      <c r="HS901" s="106"/>
      <c r="HT901" s="106"/>
      <c r="HU901" s="106"/>
      <c r="HV901" s="106"/>
      <c r="HW901" s="106"/>
      <c r="HX901" s="106"/>
      <c r="HY901" s="106"/>
      <c r="HZ901" s="106"/>
      <c r="IA901" s="106"/>
      <c r="IB901" s="106"/>
      <c r="IC901" s="106"/>
      <c r="ID901" s="106"/>
      <c r="IE901" s="106"/>
    </row>
    <row r="902" spans="1:239" s="20" customFormat="1" ht="12.75" hidden="1" customHeight="1">
      <c r="A902" s="97" t="s">
        <v>1283</v>
      </c>
      <c r="B902" s="117" t="s">
        <v>1284</v>
      </c>
      <c r="C902" s="139" t="s">
        <v>35</v>
      </c>
      <c r="D902" s="60">
        <v>-1135.47</v>
      </c>
      <c r="HO902" s="106"/>
      <c r="HP902" s="106"/>
      <c r="HQ902" s="106"/>
      <c r="HR902" s="106"/>
      <c r="HS902" s="106"/>
      <c r="HT902" s="106"/>
      <c r="HU902" s="106"/>
      <c r="HV902" s="106"/>
      <c r="HW902" s="106"/>
      <c r="HX902" s="106"/>
      <c r="HY902" s="106"/>
      <c r="HZ902" s="106"/>
      <c r="IA902" s="106"/>
      <c r="IB902" s="106"/>
      <c r="IC902" s="106"/>
      <c r="ID902" s="106"/>
      <c r="IE902" s="106"/>
    </row>
    <row r="903" spans="1:239" s="20" customFormat="1" ht="12.75" hidden="1" customHeight="1">
      <c r="A903" s="97" t="s">
        <v>1287</v>
      </c>
      <c r="B903" s="117" t="s">
        <v>1288</v>
      </c>
      <c r="C903" s="139" t="s">
        <v>29</v>
      </c>
      <c r="D903" s="60"/>
      <c r="HO903" s="106"/>
      <c r="HP903" s="106"/>
      <c r="HQ903" s="106"/>
      <c r="HR903" s="106"/>
      <c r="HS903" s="106"/>
      <c r="HT903" s="106"/>
      <c r="HU903" s="106"/>
      <c r="HV903" s="106"/>
      <c r="HW903" s="106"/>
      <c r="HX903" s="106"/>
      <c r="HY903" s="106"/>
      <c r="HZ903" s="106"/>
      <c r="IA903" s="106"/>
      <c r="IB903" s="106"/>
      <c r="IC903" s="106"/>
      <c r="ID903" s="106"/>
      <c r="IE903" s="106"/>
    </row>
    <row r="904" spans="1:239" s="20" customFormat="1" ht="12.75" hidden="1" customHeight="1">
      <c r="A904" s="97" t="s">
        <v>1289</v>
      </c>
      <c r="B904" s="117" t="s">
        <v>1290</v>
      </c>
      <c r="C904" s="139" t="s">
        <v>32</v>
      </c>
      <c r="D904" s="60"/>
      <c r="HO904" s="106"/>
      <c r="HP904" s="106"/>
      <c r="HQ904" s="106"/>
      <c r="HR904" s="106"/>
      <c r="HS904" s="106"/>
      <c r="HT904" s="106"/>
      <c r="HU904" s="106"/>
      <c r="HV904" s="106"/>
      <c r="HW904" s="106"/>
      <c r="HX904" s="106"/>
      <c r="HY904" s="106"/>
      <c r="HZ904" s="106"/>
      <c r="IA904" s="106"/>
      <c r="IB904" s="106"/>
      <c r="IC904" s="106"/>
      <c r="ID904" s="106"/>
      <c r="IE904" s="106"/>
    </row>
    <row r="905" spans="1:239" s="20" customFormat="1" ht="12.75" hidden="1" customHeight="1">
      <c r="A905" s="97" t="s">
        <v>1291</v>
      </c>
      <c r="B905" s="117" t="s">
        <v>1292</v>
      </c>
      <c r="C905" s="139" t="s">
        <v>35</v>
      </c>
      <c r="D905" s="60"/>
      <c r="HO905" s="106"/>
      <c r="HP905" s="106"/>
      <c r="HQ905" s="106"/>
      <c r="HR905" s="106"/>
      <c r="HS905" s="106"/>
      <c r="HT905" s="106"/>
      <c r="HU905" s="106"/>
      <c r="HV905" s="106"/>
      <c r="HW905" s="106"/>
      <c r="HX905" s="106"/>
      <c r="HY905" s="106"/>
      <c r="HZ905" s="106"/>
      <c r="IA905" s="106"/>
      <c r="IB905" s="106"/>
      <c r="IC905" s="106"/>
      <c r="ID905" s="106"/>
      <c r="IE905" s="106"/>
    </row>
    <row r="906" spans="1:239" s="20" customFormat="1" ht="18" hidden="1" customHeight="1">
      <c r="A906" s="97" t="s">
        <v>1865</v>
      </c>
      <c r="B906" s="117" t="s">
        <v>1866</v>
      </c>
      <c r="C906" s="139" t="s">
        <v>29</v>
      </c>
      <c r="D906" s="60">
        <v>-197.76</v>
      </c>
      <c r="HO906" s="106"/>
      <c r="HP906" s="106"/>
      <c r="HQ906" s="106"/>
      <c r="HR906" s="106"/>
      <c r="HS906" s="106"/>
      <c r="HT906" s="106"/>
      <c r="HU906" s="106"/>
      <c r="HV906" s="106"/>
      <c r="HW906" s="106"/>
      <c r="HX906" s="106"/>
      <c r="HY906" s="106"/>
      <c r="HZ906" s="106"/>
      <c r="IA906" s="106"/>
      <c r="IB906" s="106"/>
      <c r="IC906" s="106"/>
      <c r="ID906" s="106"/>
      <c r="IE906" s="106"/>
    </row>
    <row r="907" spans="1:239" s="20" customFormat="1" ht="18" hidden="1" customHeight="1">
      <c r="A907" s="97" t="s">
        <v>1867</v>
      </c>
      <c r="B907" s="117" t="s">
        <v>1868</v>
      </c>
      <c r="C907" s="139" t="s">
        <v>29</v>
      </c>
      <c r="D907" s="60">
        <v>-3102.95</v>
      </c>
      <c r="HO907" s="106"/>
      <c r="HP907" s="106"/>
      <c r="HQ907" s="106"/>
      <c r="HR907" s="106"/>
      <c r="HS907" s="106"/>
      <c r="HT907" s="106"/>
      <c r="HU907" s="106"/>
      <c r="HV907" s="106"/>
      <c r="HW907" s="106"/>
      <c r="HX907" s="106"/>
      <c r="HY907" s="106"/>
      <c r="HZ907" s="106"/>
      <c r="IA907" s="106"/>
      <c r="IB907" s="106"/>
      <c r="IC907" s="106"/>
      <c r="ID907" s="106"/>
      <c r="IE907" s="106"/>
    </row>
    <row r="908" spans="1:239" s="20" customFormat="1" ht="12.75" hidden="1" customHeight="1">
      <c r="A908" s="97" t="s">
        <v>1305</v>
      </c>
      <c r="B908" s="97" t="s">
        <v>1306</v>
      </c>
      <c r="C908" s="139" t="s">
        <v>224</v>
      </c>
      <c r="D908" s="60">
        <v>-362.8</v>
      </c>
      <c r="HO908" s="106"/>
      <c r="HP908" s="106"/>
      <c r="HQ908" s="106"/>
      <c r="HR908" s="106"/>
      <c r="HS908" s="106"/>
      <c r="HT908" s="106"/>
      <c r="HU908" s="106"/>
      <c r="HV908" s="106"/>
      <c r="HW908" s="106"/>
      <c r="HX908" s="106"/>
      <c r="HY908" s="106"/>
      <c r="HZ908" s="106"/>
      <c r="IA908" s="106"/>
      <c r="IB908" s="106"/>
      <c r="IC908" s="106"/>
      <c r="ID908" s="106"/>
      <c r="IE908" s="106"/>
    </row>
    <row r="909" spans="1:239" s="20" customFormat="1" ht="15.75" hidden="1" customHeight="1">
      <c r="A909" s="97" t="s">
        <v>1313</v>
      </c>
      <c r="B909" s="117" t="s">
        <v>1314</v>
      </c>
      <c r="C909" s="139" t="s">
        <v>224</v>
      </c>
      <c r="D909" s="60"/>
      <c r="HO909" s="106"/>
      <c r="HP909" s="106"/>
      <c r="HQ909" s="106"/>
      <c r="HR909" s="106"/>
      <c r="HS909" s="106"/>
      <c r="HT909" s="106"/>
      <c r="HU909" s="106"/>
      <c r="HV909" s="106"/>
      <c r="HW909" s="106"/>
      <c r="HX909" s="106"/>
      <c r="HY909" s="106"/>
      <c r="HZ909" s="106"/>
      <c r="IA909" s="106"/>
      <c r="IB909" s="106"/>
      <c r="IC909" s="106"/>
      <c r="ID909" s="106"/>
      <c r="IE909" s="106"/>
    </row>
    <row r="910" spans="1:239" s="20" customFormat="1" ht="22.5" hidden="1" customHeight="1">
      <c r="A910" s="97" t="s">
        <v>1321</v>
      </c>
      <c r="B910" s="117" t="s">
        <v>1322</v>
      </c>
      <c r="C910" s="139" t="s">
        <v>29</v>
      </c>
      <c r="D910" s="60"/>
      <c r="HO910" s="106"/>
      <c r="HP910" s="106"/>
      <c r="HQ910" s="106"/>
      <c r="HR910" s="106"/>
      <c r="HS910" s="106"/>
      <c r="HT910" s="106"/>
      <c r="HU910" s="106"/>
      <c r="HV910" s="106"/>
      <c r="HW910" s="106"/>
      <c r="HX910" s="106"/>
      <c r="HY910" s="106"/>
      <c r="HZ910" s="106"/>
      <c r="IA910" s="106"/>
      <c r="IB910" s="106"/>
      <c r="IC910" s="106"/>
      <c r="ID910" s="106"/>
      <c r="IE910" s="106"/>
    </row>
    <row r="911" spans="1:239" s="20" customFormat="1" ht="13.5" hidden="1" customHeight="1">
      <c r="A911" s="168" t="s">
        <v>1881</v>
      </c>
      <c r="B911" s="169" t="s">
        <v>1882</v>
      </c>
      <c r="C911" s="170" t="s">
        <v>224</v>
      </c>
      <c r="D911" s="60"/>
      <c r="HO911" s="106"/>
      <c r="HP911" s="106"/>
      <c r="HQ911" s="106"/>
      <c r="HR911" s="106"/>
      <c r="HS911" s="106"/>
      <c r="HT911" s="106"/>
      <c r="HU911" s="106"/>
      <c r="HV911" s="106"/>
      <c r="HW911" s="106"/>
      <c r="HX911" s="106"/>
      <c r="HY911" s="106"/>
      <c r="HZ911" s="106"/>
      <c r="IA911" s="106"/>
      <c r="IB911" s="106"/>
      <c r="IC911" s="106"/>
      <c r="ID911" s="106"/>
      <c r="IE911" s="106"/>
    </row>
    <row r="912" spans="1:239" s="20" customFormat="1" ht="12.75" hidden="1" customHeight="1">
      <c r="A912" s="168" t="s">
        <v>1909</v>
      </c>
      <c r="B912" s="169" t="s">
        <v>1910</v>
      </c>
      <c r="C912" s="170" t="s">
        <v>537</v>
      </c>
      <c r="D912" s="60"/>
      <c r="HO912" s="106"/>
      <c r="HP912" s="106"/>
      <c r="HQ912" s="106"/>
      <c r="HR912" s="106"/>
      <c r="HS912" s="106"/>
      <c r="HT912" s="106"/>
      <c r="HU912" s="106"/>
      <c r="HV912" s="106"/>
      <c r="HW912" s="106"/>
      <c r="HX912" s="106"/>
      <c r="HY912" s="106"/>
      <c r="HZ912" s="106"/>
      <c r="IA912" s="106"/>
      <c r="IB912" s="106"/>
      <c r="IC912" s="106"/>
      <c r="ID912" s="106"/>
      <c r="IE912" s="106"/>
    </row>
    <row r="913" spans="1:239" s="88" customFormat="1" ht="12.75" customHeight="1">
      <c r="A913" s="129"/>
      <c r="B913" s="158" t="s">
        <v>1529</v>
      </c>
      <c r="C913" s="131"/>
      <c r="D913" s="128">
        <v>-17907132.539999999</v>
      </c>
      <c r="HO913" s="89"/>
      <c r="HP913" s="89"/>
      <c r="HQ913" s="89"/>
      <c r="HR913" s="89"/>
      <c r="HS913" s="89"/>
      <c r="HT913" s="89"/>
      <c r="HU913" s="89"/>
      <c r="HV913" s="89"/>
      <c r="HW913" s="89"/>
      <c r="HX913" s="89"/>
      <c r="HY913" s="89"/>
      <c r="HZ913" s="89"/>
      <c r="IA913" s="89"/>
      <c r="IB913" s="89"/>
      <c r="IC913" s="89"/>
      <c r="ID913" s="89"/>
      <c r="IE913" s="89"/>
    </row>
    <row r="914" spans="1:239" s="20" customFormat="1" ht="12.75" hidden="1" customHeight="1">
      <c r="A914" s="97" t="s">
        <v>28</v>
      </c>
      <c r="B914" s="117" t="s">
        <v>30</v>
      </c>
      <c r="C914" s="139" t="s">
        <v>29</v>
      </c>
      <c r="D914" s="60"/>
      <c r="HO914" s="106"/>
      <c r="HP914" s="106"/>
      <c r="HQ914" s="106"/>
      <c r="HR914" s="106"/>
      <c r="HS914" s="106"/>
      <c r="HT914" s="106"/>
      <c r="HU914" s="106"/>
      <c r="HV914" s="106"/>
      <c r="HW914" s="106"/>
      <c r="HX914" s="106"/>
      <c r="HY914" s="106"/>
      <c r="HZ914" s="106"/>
      <c r="IA914" s="106"/>
      <c r="IB914" s="106"/>
      <c r="IC914" s="106"/>
      <c r="ID914" s="106"/>
      <c r="IE914" s="106"/>
    </row>
    <row r="915" spans="1:239" s="20" customFormat="1" ht="12.75" hidden="1" customHeight="1">
      <c r="A915" s="97" t="s">
        <v>31</v>
      </c>
      <c r="B915" s="117" t="s">
        <v>33</v>
      </c>
      <c r="C915" s="139" t="s">
        <v>32</v>
      </c>
      <c r="D915" s="60"/>
      <c r="HO915" s="106"/>
      <c r="HP915" s="106"/>
      <c r="HQ915" s="106"/>
      <c r="HR915" s="106"/>
      <c r="HS915" s="106"/>
      <c r="HT915" s="106"/>
      <c r="HU915" s="106"/>
      <c r="HV915" s="106"/>
      <c r="HW915" s="106"/>
      <c r="HX915" s="106"/>
      <c r="HY915" s="106"/>
      <c r="HZ915" s="106"/>
      <c r="IA915" s="106"/>
      <c r="IB915" s="106"/>
      <c r="IC915" s="106"/>
      <c r="ID915" s="106"/>
      <c r="IE915" s="106"/>
    </row>
    <row r="916" spans="1:239" s="20" customFormat="1" ht="12.75" hidden="1" customHeight="1">
      <c r="A916" s="97" t="s">
        <v>34</v>
      </c>
      <c r="B916" s="117" t="s">
        <v>36</v>
      </c>
      <c r="C916" s="139" t="s">
        <v>35</v>
      </c>
      <c r="D916" s="60"/>
      <c r="HO916" s="106"/>
      <c r="HP916" s="106"/>
      <c r="HQ916" s="106"/>
      <c r="HR916" s="106"/>
      <c r="HS916" s="106"/>
      <c r="HT916" s="106"/>
      <c r="HU916" s="106"/>
      <c r="HV916" s="106"/>
      <c r="HW916" s="106"/>
      <c r="HX916" s="106"/>
      <c r="HY916" s="106"/>
      <c r="HZ916" s="106"/>
      <c r="IA916" s="106"/>
      <c r="IB916" s="106"/>
      <c r="IC916" s="106"/>
      <c r="ID916" s="106"/>
      <c r="IE916" s="106"/>
    </row>
    <row r="917" spans="1:239" s="20" customFormat="1" ht="12.75" hidden="1" customHeight="1">
      <c r="A917" s="97" t="s">
        <v>101</v>
      </c>
      <c r="B917" s="117" t="s">
        <v>102</v>
      </c>
      <c r="C917" s="98" t="s">
        <v>29</v>
      </c>
      <c r="D917" s="60"/>
      <c r="HO917" s="106"/>
      <c r="HP917" s="106"/>
      <c r="HQ917" s="106"/>
      <c r="HR917" s="106"/>
      <c r="HS917" s="106"/>
      <c r="HT917" s="106"/>
      <c r="HU917" s="106"/>
      <c r="HV917" s="106"/>
      <c r="HW917" s="106"/>
      <c r="HX917" s="106"/>
      <c r="HY917" s="106"/>
      <c r="HZ917" s="106"/>
      <c r="IA917" s="106"/>
      <c r="IB917" s="106"/>
      <c r="IC917" s="106"/>
      <c r="ID917" s="106"/>
      <c r="IE917" s="106"/>
    </row>
    <row r="918" spans="1:239" s="20" customFormat="1" ht="12.75" hidden="1" customHeight="1">
      <c r="A918" s="97" t="s">
        <v>103</v>
      </c>
      <c r="B918" s="117" t="s">
        <v>104</v>
      </c>
      <c r="C918" s="98" t="s">
        <v>32</v>
      </c>
      <c r="D918" s="60"/>
      <c r="HO918" s="106"/>
      <c r="HP918" s="106"/>
      <c r="HQ918" s="106"/>
      <c r="HR918" s="106"/>
      <c r="HS918" s="106"/>
      <c r="HT918" s="106"/>
      <c r="HU918" s="106"/>
      <c r="HV918" s="106"/>
      <c r="HW918" s="106"/>
      <c r="HX918" s="106"/>
      <c r="HY918" s="106"/>
      <c r="HZ918" s="106"/>
      <c r="IA918" s="106"/>
      <c r="IB918" s="106"/>
      <c r="IC918" s="106"/>
      <c r="ID918" s="106"/>
      <c r="IE918" s="106"/>
    </row>
    <row r="919" spans="1:239" s="20" customFormat="1" ht="12.75" hidden="1" customHeight="1">
      <c r="A919" s="97" t="s">
        <v>105</v>
      </c>
      <c r="B919" s="117" t="s">
        <v>106</v>
      </c>
      <c r="C919" s="98" t="s">
        <v>35</v>
      </c>
      <c r="D919" s="60"/>
      <c r="HO919" s="106"/>
      <c r="HP919" s="106"/>
      <c r="HQ919" s="106"/>
      <c r="HR919" s="106"/>
      <c r="HS919" s="106"/>
      <c r="HT919" s="106"/>
      <c r="HU919" s="106"/>
      <c r="HV919" s="106"/>
      <c r="HW919" s="106"/>
      <c r="HX919" s="106"/>
      <c r="HY919" s="106"/>
      <c r="HZ919" s="106"/>
      <c r="IA919" s="106"/>
      <c r="IB919" s="106"/>
      <c r="IC919" s="106"/>
      <c r="ID919" s="106"/>
      <c r="IE919" s="106"/>
    </row>
    <row r="920" spans="1:239" s="20" customFormat="1" ht="18" hidden="1" customHeight="1">
      <c r="A920" s="97" t="s">
        <v>75</v>
      </c>
      <c r="B920" s="117" t="s">
        <v>1539</v>
      </c>
      <c r="C920" s="139" t="s">
        <v>29</v>
      </c>
      <c r="D920" s="60"/>
      <c r="HO920" s="106"/>
      <c r="HP920" s="106"/>
      <c r="HQ920" s="106"/>
      <c r="HR920" s="106"/>
      <c r="HS920" s="106"/>
      <c r="HT920" s="106"/>
      <c r="HU920" s="106"/>
      <c r="HV920" s="106"/>
      <c r="HW920" s="106"/>
      <c r="HX920" s="106"/>
      <c r="HY920" s="106"/>
      <c r="HZ920" s="106"/>
      <c r="IA920" s="106"/>
      <c r="IB920" s="106"/>
      <c r="IC920" s="106"/>
      <c r="ID920" s="106"/>
      <c r="IE920" s="106"/>
    </row>
    <row r="921" spans="1:239" s="20" customFormat="1" ht="18" hidden="1" customHeight="1">
      <c r="A921" s="97" t="s">
        <v>77</v>
      </c>
      <c r="B921" s="117" t="s">
        <v>1540</v>
      </c>
      <c r="C921" s="139" t="s">
        <v>32</v>
      </c>
      <c r="D921" s="60"/>
      <c r="HO921" s="106"/>
      <c r="HP921" s="106"/>
      <c r="HQ921" s="106"/>
      <c r="HR921" s="106"/>
      <c r="HS921" s="106"/>
      <c r="HT921" s="106"/>
      <c r="HU921" s="106"/>
      <c r="HV921" s="106"/>
      <c r="HW921" s="106"/>
      <c r="HX921" s="106"/>
      <c r="HY921" s="106"/>
      <c r="HZ921" s="106"/>
      <c r="IA921" s="106"/>
      <c r="IB921" s="106"/>
      <c r="IC921" s="106"/>
      <c r="ID921" s="106"/>
      <c r="IE921" s="106"/>
    </row>
    <row r="922" spans="1:239" s="20" customFormat="1" ht="18" hidden="1" customHeight="1">
      <c r="A922" s="97" t="s">
        <v>79</v>
      </c>
      <c r="B922" s="117" t="s">
        <v>1541</v>
      </c>
      <c r="C922" s="139" t="s">
        <v>35</v>
      </c>
      <c r="D922" s="60"/>
      <c r="HO922" s="106"/>
      <c r="HP922" s="106"/>
      <c r="HQ922" s="106"/>
      <c r="HR922" s="106"/>
      <c r="HS922" s="106"/>
      <c r="HT922" s="106"/>
      <c r="HU922" s="106"/>
      <c r="HV922" s="106"/>
      <c r="HW922" s="106"/>
      <c r="HX922" s="106"/>
      <c r="HY922" s="106"/>
      <c r="HZ922" s="106"/>
      <c r="IA922" s="106"/>
      <c r="IB922" s="106"/>
      <c r="IC922" s="106"/>
      <c r="ID922" s="106"/>
      <c r="IE922" s="106"/>
    </row>
    <row r="923" spans="1:239" s="20" customFormat="1" ht="18" hidden="1" customHeight="1">
      <c r="A923" s="168" t="s">
        <v>93</v>
      </c>
      <c r="B923" s="169" t="s">
        <v>94</v>
      </c>
      <c r="C923" s="170" t="s">
        <v>29</v>
      </c>
      <c r="D923" s="60"/>
      <c r="HO923" s="106"/>
      <c r="HP923" s="106"/>
      <c r="HQ923" s="106"/>
      <c r="HR923" s="106"/>
      <c r="HS923" s="106"/>
      <c r="HT923" s="106"/>
      <c r="HU923" s="106"/>
      <c r="HV923" s="106"/>
      <c r="HW923" s="106"/>
      <c r="HX923" s="106"/>
      <c r="HY923" s="106"/>
      <c r="HZ923" s="106"/>
      <c r="IA923" s="106"/>
      <c r="IB923" s="106"/>
      <c r="IC923" s="106"/>
      <c r="ID923" s="106"/>
      <c r="IE923" s="106"/>
    </row>
    <row r="924" spans="1:239" s="20" customFormat="1" ht="18" hidden="1" customHeight="1">
      <c r="A924" s="168" t="s">
        <v>95</v>
      </c>
      <c r="B924" s="169" t="s">
        <v>96</v>
      </c>
      <c r="C924" s="170" t="s">
        <v>32</v>
      </c>
      <c r="D924" s="60"/>
      <c r="HO924" s="106"/>
      <c r="HP924" s="106"/>
      <c r="HQ924" s="106"/>
      <c r="HR924" s="106"/>
      <c r="HS924" s="106"/>
      <c r="HT924" s="106"/>
      <c r="HU924" s="106"/>
      <c r="HV924" s="106"/>
      <c r="HW924" s="106"/>
      <c r="HX924" s="106"/>
      <c r="HY924" s="106"/>
      <c r="HZ924" s="106"/>
      <c r="IA924" s="106"/>
      <c r="IB924" s="106"/>
      <c r="IC924" s="106"/>
      <c r="ID924" s="106"/>
      <c r="IE924" s="106"/>
    </row>
    <row r="925" spans="1:239" s="20" customFormat="1" ht="18" hidden="1" customHeight="1">
      <c r="A925" s="168" t="s">
        <v>97</v>
      </c>
      <c r="B925" s="169" t="s">
        <v>98</v>
      </c>
      <c r="C925" s="170" t="s">
        <v>35</v>
      </c>
      <c r="D925" s="60"/>
      <c r="HO925" s="106"/>
      <c r="HP925" s="106"/>
      <c r="HQ925" s="106"/>
      <c r="HR925" s="106"/>
      <c r="HS925" s="106"/>
      <c r="HT925" s="106"/>
      <c r="HU925" s="106"/>
      <c r="HV925" s="106"/>
      <c r="HW925" s="106"/>
      <c r="HX925" s="106"/>
      <c r="HY925" s="106"/>
      <c r="HZ925" s="106"/>
      <c r="IA925" s="106"/>
      <c r="IB925" s="106"/>
      <c r="IC925" s="106"/>
      <c r="ID925" s="106"/>
      <c r="IE925" s="106"/>
    </row>
    <row r="926" spans="1:239" s="20" customFormat="1" ht="18" hidden="1" customHeight="1">
      <c r="A926" s="168" t="s">
        <v>128</v>
      </c>
      <c r="B926" s="169" t="s">
        <v>1551</v>
      </c>
      <c r="C926" s="170" t="s">
        <v>29</v>
      </c>
      <c r="D926" s="60"/>
      <c r="HO926" s="106"/>
      <c r="HP926" s="106"/>
      <c r="HQ926" s="106"/>
      <c r="HR926" s="106"/>
      <c r="HS926" s="106"/>
      <c r="HT926" s="106"/>
      <c r="HU926" s="106"/>
      <c r="HV926" s="106"/>
      <c r="HW926" s="106"/>
      <c r="HX926" s="106"/>
      <c r="HY926" s="106"/>
      <c r="HZ926" s="106"/>
      <c r="IA926" s="106"/>
      <c r="IB926" s="106"/>
      <c r="IC926" s="106"/>
      <c r="ID926" s="106"/>
      <c r="IE926" s="106"/>
    </row>
    <row r="927" spans="1:239" s="20" customFormat="1" ht="12.75" hidden="1" customHeight="1">
      <c r="A927" s="97" t="s">
        <v>152</v>
      </c>
      <c r="B927" s="117" t="s">
        <v>153</v>
      </c>
      <c r="C927" s="139" t="s">
        <v>29</v>
      </c>
      <c r="D927" s="60"/>
      <c r="HO927" s="106"/>
      <c r="HP927" s="106"/>
      <c r="HQ927" s="106"/>
      <c r="HR927" s="106"/>
      <c r="HS927" s="106"/>
      <c r="HT927" s="106"/>
      <c r="HU927" s="106"/>
      <c r="HV927" s="106"/>
      <c r="HW927" s="106"/>
      <c r="HX927" s="106"/>
      <c r="HY927" s="106"/>
      <c r="HZ927" s="106"/>
      <c r="IA927" s="106"/>
      <c r="IB927" s="106"/>
      <c r="IC927" s="106"/>
      <c r="ID927" s="106"/>
      <c r="IE927" s="106"/>
    </row>
    <row r="928" spans="1:239" s="20" customFormat="1" ht="12.75" hidden="1" customHeight="1">
      <c r="A928" s="118" t="s">
        <v>324</v>
      </c>
      <c r="B928" s="119" t="s">
        <v>1982</v>
      </c>
      <c r="C928" s="98" t="s">
        <v>325</v>
      </c>
      <c r="D928" s="60"/>
      <c r="HO928" s="106"/>
      <c r="HP928" s="106"/>
      <c r="HQ928" s="106"/>
      <c r="HR928" s="106"/>
      <c r="HS928" s="106"/>
      <c r="HT928" s="106"/>
      <c r="HU928" s="106"/>
      <c r="HV928" s="106"/>
      <c r="HW928" s="106"/>
      <c r="HX928" s="106"/>
      <c r="HY928" s="106"/>
      <c r="HZ928" s="106"/>
      <c r="IA928" s="106"/>
      <c r="IB928" s="106"/>
      <c r="IC928" s="106"/>
      <c r="ID928" s="106"/>
      <c r="IE928" s="106"/>
    </row>
    <row r="929" spans="1:239" s="20" customFormat="1" ht="18" hidden="1" customHeight="1">
      <c r="A929" s="97" t="s">
        <v>534</v>
      </c>
      <c r="B929" s="117" t="s">
        <v>1530</v>
      </c>
      <c r="C929" s="139" t="s">
        <v>173</v>
      </c>
      <c r="D929" s="60">
        <v>-34728.39</v>
      </c>
      <c r="HO929" s="106"/>
      <c r="HP929" s="106"/>
      <c r="HQ929" s="106"/>
      <c r="HR929" s="106"/>
      <c r="HS929" s="106"/>
      <c r="HT929" s="106"/>
      <c r="HU929" s="106"/>
      <c r="HV929" s="106"/>
      <c r="HW929" s="106"/>
      <c r="HX929" s="106"/>
      <c r="HY929" s="106"/>
      <c r="HZ929" s="106"/>
      <c r="IA929" s="106"/>
      <c r="IB929" s="106"/>
      <c r="IC929" s="106"/>
      <c r="ID929" s="106"/>
      <c r="IE929" s="106"/>
    </row>
    <row r="930" spans="1:239" s="20" customFormat="1" ht="12.75" hidden="1" customHeight="1">
      <c r="A930" s="97" t="s">
        <v>557</v>
      </c>
      <c r="B930" s="117" t="s">
        <v>559</v>
      </c>
      <c r="C930" s="139" t="s">
        <v>558</v>
      </c>
      <c r="D930" s="60"/>
      <c r="HO930" s="106"/>
      <c r="HP930" s="106"/>
      <c r="HQ930" s="106"/>
      <c r="HR930" s="106"/>
      <c r="HS930" s="106"/>
      <c r="HT930" s="106"/>
      <c r="HU930" s="106"/>
      <c r="HV930" s="106"/>
      <c r="HW930" s="106"/>
      <c r="HX930" s="106"/>
      <c r="HY930" s="106"/>
      <c r="HZ930" s="106"/>
      <c r="IA930" s="106"/>
      <c r="IB930" s="106"/>
      <c r="IC930" s="106"/>
      <c r="ID930" s="106"/>
      <c r="IE930" s="106"/>
    </row>
    <row r="931" spans="1:239" s="20" customFormat="1" ht="12.75" hidden="1" customHeight="1">
      <c r="A931" s="168" t="s">
        <v>597</v>
      </c>
      <c r="B931" s="168" t="s">
        <v>599</v>
      </c>
      <c r="C931" s="171" t="s">
        <v>598</v>
      </c>
      <c r="D931" s="60"/>
      <c r="HO931" s="106"/>
      <c r="HP931" s="106"/>
      <c r="HQ931" s="106"/>
      <c r="HR931" s="106"/>
      <c r="HS931" s="106"/>
      <c r="HT931" s="106"/>
      <c r="HU931" s="106"/>
      <c r="HV931" s="106"/>
      <c r="HW931" s="106"/>
      <c r="HX931" s="106"/>
      <c r="HY931" s="106"/>
      <c r="HZ931" s="106"/>
      <c r="IA931" s="106"/>
      <c r="IB931" s="106"/>
      <c r="IC931" s="106"/>
      <c r="ID931" s="106"/>
      <c r="IE931" s="106"/>
    </row>
    <row r="932" spans="1:239" s="20" customFormat="1" ht="12.75" hidden="1" customHeight="1">
      <c r="A932" s="97" t="s">
        <v>709</v>
      </c>
      <c r="B932" s="117" t="s">
        <v>710</v>
      </c>
      <c r="C932" s="139" t="s">
        <v>173</v>
      </c>
      <c r="D932" s="60">
        <v>-16502317.789999999</v>
      </c>
      <c r="HO932" s="106"/>
      <c r="HP932" s="106"/>
      <c r="HQ932" s="106"/>
      <c r="HR932" s="106"/>
      <c r="HS932" s="106"/>
      <c r="HT932" s="106"/>
      <c r="HU932" s="106"/>
      <c r="HV932" s="106"/>
      <c r="HW932" s="106"/>
      <c r="HX932" s="106"/>
      <c r="HY932" s="106"/>
      <c r="HZ932" s="106"/>
      <c r="IA932" s="106"/>
      <c r="IB932" s="106"/>
      <c r="IC932" s="106"/>
      <c r="ID932" s="106"/>
      <c r="IE932" s="106"/>
    </row>
    <row r="933" spans="1:239" s="20" customFormat="1" ht="18" hidden="1" customHeight="1">
      <c r="A933" s="97" t="s">
        <v>711</v>
      </c>
      <c r="B933" s="117" t="s">
        <v>712</v>
      </c>
      <c r="C933" s="139" t="s">
        <v>173</v>
      </c>
      <c r="D933" s="60">
        <v>-25566.37</v>
      </c>
      <c r="HO933" s="106"/>
      <c r="HP933" s="106"/>
      <c r="HQ933" s="106"/>
      <c r="HR933" s="106"/>
      <c r="HS933" s="106"/>
      <c r="HT933" s="106"/>
      <c r="HU933" s="106"/>
      <c r="HV933" s="106"/>
      <c r="HW933" s="106"/>
      <c r="HX933" s="106"/>
      <c r="HY933" s="106"/>
      <c r="HZ933" s="106"/>
      <c r="IA933" s="106"/>
      <c r="IB933" s="106"/>
      <c r="IC933" s="106"/>
      <c r="ID933" s="106"/>
      <c r="IE933" s="106"/>
    </row>
    <row r="934" spans="1:239" s="20" customFormat="1" ht="18" hidden="1" customHeight="1">
      <c r="A934" s="97" t="s">
        <v>713</v>
      </c>
      <c r="B934" s="117" t="s">
        <v>714</v>
      </c>
      <c r="C934" s="139" t="s">
        <v>173</v>
      </c>
      <c r="D934" s="60">
        <v>-40968.78</v>
      </c>
      <c r="HO934" s="106"/>
      <c r="HP934" s="106"/>
      <c r="HQ934" s="106"/>
      <c r="HR934" s="106"/>
      <c r="HS934" s="106"/>
      <c r="HT934" s="106"/>
      <c r="HU934" s="106"/>
      <c r="HV934" s="106"/>
      <c r="HW934" s="106"/>
      <c r="HX934" s="106"/>
      <c r="HY934" s="106"/>
      <c r="HZ934" s="106"/>
      <c r="IA934" s="106"/>
      <c r="IB934" s="106"/>
      <c r="IC934" s="106"/>
      <c r="ID934" s="106"/>
      <c r="IE934" s="106"/>
    </row>
    <row r="935" spans="1:239" s="20" customFormat="1" ht="18" hidden="1" customHeight="1">
      <c r="A935" s="168" t="s">
        <v>1655</v>
      </c>
      <c r="B935" s="169" t="s">
        <v>1997</v>
      </c>
      <c r="C935" s="170" t="s">
        <v>173</v>
      </c>
      <c r="D935" s="60">
        <v>-1056098.19</v>
      </c>
      <c r="HO935" s="106"/>
      <c r="HP935" s="106"/>
      <c r="HQ935" s="106"/>
      <c r="HR935" s="106"/>
      <c r="HS935" s="106"/>
      <c r="HT935" s="106"/>
      <c r="HU935" s="106"/>
      <c r="HV935" s="106"/>
      <c r="HW935" s="106"/>
      <c r="HX935" s="106"/>
      <c r="HY935" s="106"/>
      <c r="HZ935" s="106"/>
      <c r="IA935" s="106"/>
      <c r="IB935" s="106"/>
      <c r="IC935" s="106"/>
      <c r="ID935" s="106"/>
      <c r="IE935" s="106"/>
    </row>
    <row r="936" spans="1:239" s="20" customFormat="1" ht="12.75" hidden="1" customHeight="1">
      <c r="A936" s="97" t="s">
        <v>719</v>
      </c>
      <c r="B936" s="117" t="s">
        <v>718</v>
      </c>
      <c r="C936" s="139" t="s">
        <v>173</v>
      </c>
      <c r="D936" s="60">
        <v>-247297.59</v>
      </c>
      <c r="HO936" s="106"/>
      <c r="HP936" s="106"/>
      <c r="HQ936" s="106"/>
      <c r="HR936" s="106"/>
      <c r="HS936" s="106"/>
      <c r="HT936" s="106"/>
      <c r="HU936" s="106"/>
      <c r="HV936" s="106"/>
      <c r="HW936" s="106"/>
      <c r="HX936" s="106"/>
      <c r="HY936" s="106"/>
      <c r="HZ936" s="106"/>
      <c r="IA936" s="106"/>
      <c r="IB936" s="106"/>
      <c r="IC936" s="106"/>
      <c r="ID936" s="106"/>
      <c r="IE936" s="106"/>
    </row>
    <row r="937" spans="1:239" s="20" customFormat="1" ht="11.25" hidden="1" customHeight="1">
      <c r="A937" s="97" t="s">
        <v>1142</v>
      </c>
      <c r="B937" s="117" t="s">
        <v>1143</v>
      </c>
      <c r="C937" s="139" t="s">
        <v>29</v>
      </c>
      <c r="D937" s="60"/>
      <c r="HO937" s="106"/>
      <c r="HP937" s="106"/>
      <c r="HQ937" s="106"/>
      <c r="HR937" s="106"/>
      <c r="HS937" s="106"/>
      <c r="HT937" s="106"/>
      <c r="HU937" s="106"/>
      <c r="HV937" s="106"/>
      <c r="HW937" s="106"/>
      <c r="HX937" s="106"/>
      <c r="HY937" s="106"/>
      <c r="HZ937" s="106"/>
      <c r="IA937" s="106"/>
      <c r="IB937" s="106"/>
      <c r="IC937" s="106"/>
      <c r="ID937" s="106"/>
      <c r="IE937" s="106"/>
    </row>
    <row r="938" spans="1:239" s="20" customFormat="1" ht="11.25" hidden="1" customHeight="1">
      <c r="A938" s="97" t="s">
        <v>1144</v>
      </c>
      <c r="B938" s="117" t="s">
        <v>1145</v>
      </c>
      <c r="C938" s="139" t="s">
        <v>32</v>
      </c>
      <c r="D938" s="60"/>
      <c r="HO938" s="106"/>
      <c r="HP938" s="106"/>
      <c r="HQ938" s="106"/>
      <c r="HR938" s="106"/>
      <c r="HS938" s="106"/>
      <c r="HT938" s="106"/>
      <c r="HU938" s="106"/>
      <c r="HV938" s="106"/>
      <c r="HW938" s="106"/>
      <c r="HX938" s="106"/>
      <c r="HY938" s="106"/>
      <c r="HZ938" s="106"/>
      <c r="IA938" s="106"/>
      <c r="IB938" s="106"/>
      <c r="IC938" s="106"/>
      <c r="ID938" s="106"/>
      <c r="IE938" s="106"/>
    </row>
    <row r="939" spans="1:239" s="20" customFormat="1" ht="11.25" hidden="1" customHeight="1">
      <c r="A939" s="97" t="s">
        <v>1146</v>
      </c>
      <c r="B939" s="117" t="s">
        <v>1147</v>
      </c>
      <c r="C939" s="139" t="s">
        <v>35</v>
      </c>
      <c r="D939" s="60"/>
      <c r="HO939" s="106"/>
      <c r="HP939" s="106"/>
      <c r="HQ939" s="106"/>
      <c r="HR939" s="106"/>
      <c r="HS939" s="106"/>
      <c r="HT939" s="106"/>
      <c r="HU939" s="106"/>
      <c r="HV939" s="106"/>
      <c r="HW939" s="106"/>
      <c r="HX939" s="106"/>
      <c r="HY939" s="106"/>
      <c r="HZ939" s="106"/>
      <c r="IA939" s="106"/>
      <c r="IB939" s="106"/>
      <c r="IC939" s="106"/>
      <c r="ID939" s="106"/>
      <c r="IE939" s="106"/>
    </row>
    <row r="940" spans="1:239" s="20" customFormat="1" ht="12.75" hidden="1" customHeight="1">
      <c r="A940" s="97" t="s">
        <v>1158</v>
      </c>
      <c r="B940" s="117" t="s">
        <v>1159</v>
      </c>
      <c r="C940" s="139" t="s">
        <v>29</v>
      </c>
      <c r="D940" s="60"/>
      <c r="HO940" s="106"/>
      <c r="HP940" s="106"/>
      <c r="HQ940" s="106"/>
      <c r="HR940" s="106"/>
      <c r="HS940" s="106"/>
      <c r="HT940" s="106"/>
      <c r="HU940" s="106"/>
      <c r="HV940" s="106"/>
      <c r="HW940" s="106"/>
      <c r="HX940" s="106"/>
      <c r="HY940" s="106"/>
      <c r="HZ940" s="106"/>
      <c r="IA940" s="106"/>
      <c r="IB940" s="106"/>
      <c r="IC940" s="106"/>
      <c r="ID940" s="106"/>
      <c r="IE940" s="106"/>
    </row>
    <row r="941" spans="1:239" s="20" customFormat="1" ht="18" hidden="1" customHeight="1">
      <c r="A941" s="97" t="s">
        <v>1775</v>
      </c>
      <c r="B941" s="117" t="s">
        <v>1994</v>
      </c>
      <c r="C941" s="139" t="s">
        <v>29</v>
      </c>
      <c r="D941" s="60">
        <v>-6.79</v>
      </c>
      <c r="HO941" s="106"/>
      <c r="HP941" s="106"/>
      <c r="HQ941" s="106"/>
      <c r="HR941" s="106"/>
      <c r="HS941" s="106"/>
      <c r="HT941" s="106"/>
      <c r="HU941" s="106"/>
      <c r="HV941" s="106"/>
      <c r="HW941" s="106"/>
      <c r="HX941" s="106"/>
      <c r="HY941" s="106"/>
      <c r="HZ941" s="106"/>
      <c r="IA941" s="106"/>
      <c r="IB941" s="106"/>
      <c r="IC941" s="106"/>
      <c r="ID941" s="106"/>
      <c r="IE941" s="106"/>
    </row>
    <row r="942" spans="1:239" s="20" customFormat="1" ht="18" hidden="1" customHeight="1">
      <c r="A942" s="97" t="s">
        <v>1777</v>
      </c>
      <c r="B942" s="117" t="s">
        <v>1995</v>
      </c>
      <c r="C942" s="139" t="s">
        <v>29</v>
      </c>
      <c r="D942" s="60"/>
      <c r="HO942" s="106"/>
      <c r="HP942" s="106"/>
      <c r="HQ942" s="106"/>
      <c r="HR942" s="106"/>
      <c r="HS942" s="106"/>
      <c r="HT942" s="106"/>
      <c r="HU942" s="106"/>
      <c r="HV942" s="106"/>
      <c r="HW942" s="106"/>
      <c r="HX942" s="106"/>
      <c r="HY942" s="106"/>
      <c r="HZ942" s="106"/>
      <c r="IA942" s="106"/>
      <c r="IB942" s="106"/>
      <c r="IC942" s="106"/>
      <c r="ID942" s="106"/>
      <c r="IE942" s="106"/>
    </row>
    <row r="943" spans="1:239" s="20" customFormat="1" ht="13.5" hidden="1" customHeight="1">
      <c r="A943" s="168" t="s">
        <v>1779</v>
      </c>
      <c r="B943" s="169" t="s">
        <v>1998</v>
      </c>
      <c r="C943" s="170" t="s">
        <v>126</v>
      </c>
      <c r="D943" s="60">
        <v>-135.97</v>
      </c>
      <c r="HO943" s="106"/>
      <c r="HP943" s="106"/>
      <c r="HQ943" s="106"/>
      <c r="HR943" s="106"/>
      <c r="HS943" s="106"/>
      <c r="HT943" s="106"/>
      <c r="HU943" s="106"/>
      <c r="HV943" s="106"/>
      <c r="HW943" s="106"/>
      <c r="HX943" s="106"/>
      <c r="HY943" s="106"/>
      <c r="HZ943" s="106"/>
      <c r="IA943" s="106"/>
      <c r="IB943" s="106"/>
      <c r="IC943" s="106"/>
      <c r="ID943" s="106"/>
      <c r="IE943" s="106"/>
    </row>
    <row r="944" spans="1:239" s="20" customFormat="1" ht="13.5" hidden="1" customHeight="1">
      <c r="A944" s="97" t="s">
        <v>1176</v>
      </c>
      <c r="B944" s="117" t="s">
        <v>1177</v>
      </c>
      <c r="C944" s="139" t="s">
        <v>29</v>
      </c>
      <c r="D944" s="60">
        <v>-0.05</v>
      </c>
      <c r="HO944" s="106"/>
      <c r="HP944" s="106"/>
      <c r="HQ944" s="106"/>
      <c r="HR944" s="106"/>
      <c r="HS944" s="106"/>
      <c r="HT944" s="106"/>
      <c r="HU944" s="106"/>
      <c r="HV944" s="106"/>
      <c r="HW944" s="106"/>
      <c r="HX944" s="106"/>
      <c r="HY944" s="106"/>
      <c r="HZ944" s="106"/>
      <c r="IA944" s="106"/>
      <c r="IB944" s="106"/>
      <c r="IC944" s="106"/>
      <c r="ID944" s="106"/>
      <c r="IE944" s="106"/>
    </row>
    <row r="945" spans="1:239" s="20" customFormat="1" ht="13.5" hidden="1" customHeight="1">
      <c r="A945" s="97" t="s">
        <v>1200</v>
      </c>
      <c r="B945" s="117" t="s">
        <v>1812</v>
      </c>
      <c r="C945" s="139" t="s">
        <v>126</v>
      </c>
      <c r="D945" s="60"/>
      <c r="HO945" s="106"/>
      <c r="HP945" s="106"/>
      <c r="HQ945" s="106"/>
      <c r="HR945" s="106"/>
      <c r="HS945" s="106"/>
      <c r="HT945" s="106"/>
      <c r="HU945" s="106"/>
      <c r="HV945" s="106"/>
      <c r="HW945" s="106"/>
      <c r="HX945" s="106"/>
      <c r="HY945" s="106"/>
      <c r="HZ945" s="106"/>
      <c r="IA945" s="106"/>
      <c r="IB945" s="106"/>
      <c r="IC945" s="106"/>
      <c r="ID945" s="106"/>
      <c r="IE945" s="106"/>
    </row>
    <row r="946" spans="1:239" s="20" customFormat="1" ht="13.5" hidden="1" customHeight="1">
      <c r="A946" s="97" t="s">
        <v>1279</v>
      </c>
      <c r="B946" s="117" t="s">
        <v>1280</v>
      </c>
      <c r="C946" s="139" t="s">
        <v>29</v>
      </c>
      <c r="D946" s="60"/>
      <c r="HO946" s="106"/>
      <c r="HP946" s="106"/>
      <c r="HQ946" s="106"/>
      <c r="HR946" s="106"/>
      <c r="HS946" s="106"/>
      <c r="HT946" s="106"/>
      <c r="HU946" s="106"/>
      <c r="HV946" s="106"/>
      <c r="HW946" s="106"/>
      <c r="HX946" s="106"/>
      <c r="HY946" s="106"/>
      <c r="HZ946" s="106"/>
      <c r="IA946" s="106"/>
      <c r="IB946" s="106"/>
      <c r="IC946" s="106"/>
      <c r="ID946" s="106"/>
      <c r="IE946" s="106"/>
    </row>
    <row r="947" spans="1:239" s="20" customFormat="1" ht="12.75" hidden="1" customHeight="1">
      <c r="A947" s="97" t="s">
        <v>1281</v>
      </c>
      <c r="B947" s="117" t="s">
        <v>1282</v>
      </c>
      <c r="C947" s="139" t="s">
        <v>32</v>
      </c>
      <c r="D947" s="60"/>
      <c r="HO947" s="106"/>
      <c r="HP947" s="106"/>
      <c r="HQ947" s="106"/>
      <c r="HR947" s="106"/>
      <c r="HS947" s="106"/>
      <c r="HT947" s="106"/>
      <c r="HU947" s="106"/>
      <c r="HV947" s="106"/>
      <c r="HW947" s="106"/>
      <c r="HX947" s="106"/>
      <c r="HY947" s="106"/>
      <c r="HZ947" s="106"/>
      <c r="IA947" s="106"/>
      <c r="IB947" s="106"/>
      <c r="IC947" s="106"/>
      <c r="ID947" s="106"/>
      <c r="IE947" s="106"/>
    </row>
    <row r="948" spans="1:239" s="20" customFormat="1" ht="12.75" hidden="1" customHeight="1">
      <c r="A948" s="97" t="s">
        <v>1283</v>
      </c>
      <c r="B948" s="117" t="s">
        <v>1284</v>
      </c>
      <c r="C948" s="139" t="s">
        <v>35</v>
      </c>
      <c r="D948" s="60"/>
      <c r="HO948" s="106"/>
      <c r="HP948" s="106"/>
      <c r="HQ948" s="106"/>
      <c r="HR948" s="106"/>
      <c r="HS948" s="106"/>
      <c r="HT948" s="106"/>
      <c r="HU948" s="106"/>
      <c r="HV948" s="106"/>
      <c r="HW948" s="106"/>
      <c r="HX948" s="106"/>
      <c r="HY948" s="106"/>
      <c r="HZ948" s="106"/>
      <c r="IA948" s="106"/>
      <c r="IB948" s="106"/>
      <c r="IC948" s="106"/>
      <c r="ID948" s="106"/>
      <c r="IE948" s="106"/>
    </row>
    <row r="949" spans="1:239" s="20" customFormat="1" ht="18" hidden="1" customHeight="1">
      <c r="A949" s="97" t="s">
        <v>1865</v>
      </c>
      <c r="B949" s="117" t="s">
        <v>1866</v>
      </c>
      <c r="C949" s="139" t="s">
        <v>29</v>
      </c>
      <c r="D949" s="60">
        <v>-9.3000000000000007</v>
      </c>
      <c r="HO949" s="106"/>
      <c r="HP949" s="106"/>
      <c r="HQ949" s="106"/>
      <c r="HR949" s="106"/>
      <c r="HS949" s="106"/>
      <c r="HT949" s="106"/>
      <c r="HU949" s="106"/>
      <c r="HV949" s="106"/>
      <c r="HW949" s="106"/>
      <c r="HX949" s="106"/>
      <c r="HY949" s="106"/>
      <c r="HZ949" s="106"/>
      <c r="IA949" s="106"/>
      <c r="IB949" s="106"/>
      <c r="IC949" s="106"/>
      <c r="ID949" s="106"/>
      <c r="IE949" s="106"/>
    </row>
    <row r="950" spans="1:239" s="20" customFormat="1" ht="18" hidden="1" customHeight="1">
      <c r="A950" s="97" t="s">
        <v>1867</v>
      </c>
      <c r="B950" s="117" t="s">
        <v>1868</v>
      </c>
      <c r="C950" s="139" t="s">
        <v>29</v>
      </c>
      <c r="D950" s="60"/>
      <c r="HO950" s="106"/>
      <c r="HP950" s="106"/>
      <c r="HQ950" s="106"/>
      <c r="HR950" s="106"/>
      <c r="HS950" s="106"/>
      <c r="HT950" s="106"/>
      <c r="HU950" s="106"/>
      <c r="HV950" s="106"/>
      <c r="HW950" s="106"/>
      <c r="HX950" s="106"/>
      <c r="HY950" s="106"/>
      <c r="HZ950" s="106"/>
      <c r="IA950" s="106"/>
      <c r="IB950" s="106"/>
      <c r="IC950" s="106"/>
      <c r="ID950" s="106"/>
      <c r="IE950" s="106"/>
    </row>
    <row r="951" spans="1:239" s="20" customFormat="1" ht="27" hidden="1" customHeight="1">
      <c r="A951" s="97" t="s">
        <v>1321</v>
      </c>
      <c r="B951" s="117" t="s">
        <v>1322</v>
      </c>
      <c r="C951" s="139" t="s">
        <v>29</v>
      </c>
      <c r="D951" s="60"/>
      <c r="HO951" s="106"/>
      <c r="HP951" s="106"/>
      <c r="HQ951" s="106"/>
      <c r="HR951" s="106"/>
      <c r="HS951" s="106"/>
      <c r="HT951" s="106"/>
      <c r="HU951" s="106"/>
      <c r="HV951" s="106"/>
      <c r="HW951" s="106"/>
      <c r="HX951" s="106"/>
      <c r="HY951" s="106"/>
      <c r="HZ951" s="106"/>
      <c r="IA951" s="106"/>
      <c r="IB951" s="106"/>
      <c r="IC951" s="106"/>
      <c r="ID951" s="106"/>
      <c r="IE951" s="106"/>
    </row>
    <row r="952" spans="1:239" s="20" customFormat="1" ht="12.75" hidden="1" customHeight="1">
      <c r="A952" s="97" t="s">
        <v>1337</v>
      </c>
      <c r="B952" s="117" t="s">
        <v>1338</v>
      </c>
      <c r="C952" s="139" t="s">
        <v>29</v>
      </c>
      <c r="D952" s="60">
        <v>-3.32</v>
      </c>
      <c r="HO952" s="106"/>
      <c r="HP952" s="106"/>
      <c r="HQ952" s="106"/>
      <c r="HR952" s="106"/>
      <c r="HS952" s="106"/>
      <c r="HT952" s="106"/>
      <c r="HU952" s="106"/>
      <c r="HV952" s="106"/>
      <c r="HW952" s="106"/>
      <c r="HX952" s="106"/>
      <c r="HY952" s="106"/>
      <c r="HZ952" s="106"/>
      <c r="IA952" s="106"/>
      <c r="IB952" s="106"/>
      <c r="IC952" s="106"/>
      <c r="ID952" s="106"/>
      <c r="IE952" s="106"/>
    </row>
    <row r="953" spans="1:239" s="20" customFormat="1">
      <c r="A953" s="97"/>
      <c r="B953" s="158" t="s">
        <v>1532</v>
      </c>
      <c r="C953" s="139"/>
      <c r="D953" s="72">
        <v>-62206155.25</v>
      </c>
      <c r="HO953" s="106"/>
      <c r="HP953" s="106"/>
      <c r="HQ953" s="106"/>
      <c r="HR953" s="106"/>
      <c r="HS953" s="106"/>
      <c r="HT953" s="106"/>
      <c r="HU953" s="106"/>
      <c r="HV953" s="106"/>
      <c r="HW953" s="106"/>
      <c r="HX953" s="106"/>
      <c r="HY953" s="106"/>
      <c r="HZ953" s="106"/>
      <c r="IA953" s="106"/>
      <c r="IB953" s="106"/>
      <c r="IC953" s="106"/>
      <c r="ID953" s="106"/>
      <c r="IE953" s="106"/>
    </row>
    <row r="954" spans="1:239">
      <c r="A954" s="122"/>
      <c r="B954" s="123" t="s">
        <v>1533</v>
      </c>
      <c r="C954" s="124"/>
      <c r="D954" s="72">
        <v>643926206.85300004</v>
      </c>
    </row>
    <row r="955" spans="1:239" s="30" customFormat="1" ht="15">
      <c r="A955" s="159"/>
      <c r="B955" s="160"/>
      <c r="C955" s="161"/>
      <c r="D955" s="162"/>
      <c r="HO955" s="106"/>
      <c r="HP955" s="106"/>
      <c r="HQ955" s="106"/>
      <c r="HR955" s="106"/>
      <c r="HS955" s="106"/>
      <c r="HT955" s="106"/>
      <c r="HU955" s="106"/>
      <c r="HV955" s="106"/>
      <c r="HW955" s="106"/>
      <c r="HX955" s="106"/>
      <c r="HY955" s="106"/>
      <c r="HZ955" s="106"/>
      <c r="IA955" s="106"/>
      <c r="IB955" s="106"/>
      <c r="IC955" s="106"/>
      <c r="ID955" s="106"/>
      <c r="IE955" s="106"/>
    </row>
    <row r="956" spans="1:239" s="111" customFormat="1" ht="12" customHeight="1">
      <c r="A956" s="163"/>
      <c r="B956" s="164"/>
      <c r="C956" s="165"/>
      <c r="D956" s="162">
        <v>643926206.85000002</v>
      </c>
      <c r="E956" s="110"/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  <c r="AA956" s="110"/>
      <c r="AB956" s="110"/>
      <c r="AC956" s="110"/>
      <c r="AD956" s="110"/>
      <c r="AE956" s="110"/>
      <c r="AF956" s="110"/>
      <c r="AG956" s="110"/>
      <c r="AH956" s="110"/>
      <c r="AI956" s="110"/>
      <c r="AJ956" s="110"/>
      <c r="AK956" s="110"/>
      <c r="AL956" s="110"/>
      <c r="AM956" s="110"/>
      <c r="AN956" s="110"/>
      <c r="AO956" s="110"/>
      <c r="AP956" s="110"/>
      <c r="AQ956" s="110"/>
      <c r="AR956" s="110"/>
      <c r="AS956" s="110"/>
      <c r="AT956" s="110"/>
      <c r="AU956" s="110"/>
      <c r="AV956" s="110"/>
      <c r="AW956" s="110"/>
      <c r="AX956" s="110"/>
      <c r="AY956" s="110"/>
      <c r="AZ956" s="110"/>
      <c r="BA956" s="110"/>
      <c r="BB956" s="110"/>
      <c r="BC956" s="110"/>
      <c r="BD956" s="110"/>
      <c r="BE956" s="110"/>
      <c r="BF956" s="110"/>
      <c r="BG956" s="110"/>
      <c r="BH956" s="110"/>
      <c r="BI956" s="110"/>
      <c r="BJ956" s="110"/>
      <c r="BK956" s="110"/>
      <c r="BL956" s="110"/>
      <c r="BM956" s="110"/>
      <c r="BN956" s="110"/>
      <c r="BO956" s="110"/>
      <c r="BP956" s="110"/>
      <c r="BQ956" s="110"/>
      <c r="BR956" s="110"/>
      <c r="BS956" s="110"/>
      <c r="BT956" s="110"/>
      <c r="BU956" s="110"/>
      <c r="BV956" s="110"/>
      <c r="BW956" s="110"/>
      <c r="BX956" s="110"/>
      <c r="BY956" s="110"/>
      <c r="BZ956" s="110"/>
      <c r="CA956" s="110"/>
      <c r="CB956" s="110"/>
      <c r="CC956" s="110"/>
      <c r="CD956" s="110"/>
      <c r="CE956" s="110"/>
      <c r="CF956" s="110"/>
      <c r="CG956" s="110"/>
      <c r="CH956" s="110"/>
      <c r="CI956" s="110"/>
      <c r="CJ956" s="110"/>
      <c r="CK956" s="110"/>
      <c r="CL956" s="110"/>
      <c r="CM956" s="110"/>
      <c r="CN956" s="110"/>
      <c r="CO956" s="110"/>
      <c r="CP956" s="110"/>
      <c r="CQ956" s="110"/>
      <c r="CR956" s="110"/>
      <c r="CS956" s="110"/>
      <c r="CT956" s="110"/>
      <c r="CU956" s="110"/>
      <c r="CV956" s="110"/>
      <c r="CW956" s="110"/>
      <c r="CX956" s="110"/>
      <c r="CY956" s="110"/>
      <c r="CZ956" s="110"/>
      <c r="DA956" s="110"/>
      <c r="DB956" s="110"/>
      <c r="DC956" s="110"/>
      <c r="DD956" s="110"/>
      <c r="DE956" s="110"/>
      <c r="DF956" s="110"/>
      <c r="DG956" s="110"/>
      <c r="DH956" s="110"/>
      <c r="DI956" s="110"/>
      <c r="DJ956" s="110"/>
      <c r="DK956" s="110"/>
      <c r="DL956" s="110"/>
      <c r="DM956" s="110"/>
      <c r="DN956" s="110"/>
      <c r="DO956" s="110"/>
      <c r="DP956" s="110"/>
      <c r="DQ956" s="110"/>
      <c r="DR956" s="110"/>
      <c r="DS956" s="110"/>
      <c r="DT956" s="110"/>
      <c r="DU956" s="110"/>
      <c r="DV956" s="110"/>
      <c r="DW956" s="110"/>
      <c r="DX956" s="110"/>
      <c r="DY956" s="110"/>
      <c r="DZ956" s="110"/>
      <c r="EA956" s="110"/>
      <c r="EB956" s="110"/>
      <c r="EC956" s="110"/>
      <c r="ED956" s="110"/>
      <c r="EE956" s="110"/>
      <c r="EF956" s="110"/>
      <c r="EG956" s="110"/>
      <c r="EH956" s="110"/>
      <c r="EI956" s="110"/>
      <c r="EJ956" s="110"/>
      <c r="EK956" s="110"/>
      <c r="EL956" s="110"/>
      <c r="EM956" s="110"/>
      <c r="EN956" s="110"/>
      <c r="EO956" s="110"/>
      <c r="EP956" s="110"/>
      <c r="EQ956" s="110"/>
      <c r="ER956" s="110"/>
      <c r="ES956" s="110"/>
      <c r="ET956" s="110"/>
      <c r="EU956" s="110"/>
      <c r="EV956" s="110"/>
      <c r="EW956" s="110"/>
      <c r="EX956" s="110"/>
      <c r="EY956" s="110"/>
      <c r="EZ956" s="110"/>
      <c r="FA956" s="110"/>
      <c r="FB956" s="110"/>
      <c r="FC956" s="110"/>
      <c r="FD956" s="110"/>
      <c r="FE956" s="110"/>
      <c r="FF956" s="110"/>
      <c r="FG956" s="110"/>
      <c r="FH956" s="110"/>
      <c r="FI956" s="110"/>
      <c r="FJ956" s="110"/>
      <c r="FK956" s="110"/>
      <c r="FL956" s="110"/>
      <c r="FM956" s="110"/>
      <c r="FN956" s="110"/>
      <c r="FO956" s="110"/>
      <c r="FP956" s="110"/>
      <c r="FQ956" s="110"/>
      <c r="FR956" s="110"/>
      <c r="FS956" s="110"/>
      <c r="FT956" s="110"/>
      <c r="FU956" s="110"/>
      <c r="FV956" s="110"/>
      <c r="FW956" s="110"/>
      <c r="FX956" s="110"/>
      <c r="FY956" s="110"/>
      <c r="FZ956" s="110"/>
      <c r="GA956" s="110"/>
      <c r="GB956" s="110"/>
      <c r="GC956" s="110"/>
      <c r="GD956" s="110"/>
      <c r="GE956" s="110"/>
      <c r="GF956" s="110"/>
      <c r="GG956" s="110"/>
      <c r="GH956" s="110"/>
      <c r="GI956" s="110"/>
      <c r="GJ956" s="110"/>
      <c r="GK956" s="110"/>
      <c r="GL956" s="110"/>
      <c r="GM956" s="110"/>
      <c r="GN956" s="110"/>
      <c r="GO956" s="110"/>
      <c r="GP956" s="110"/>
      <c r="GQ956" s="110"/>
      <c r="GR956" s="110"/>
      <c r="GS956" s="110"/>
      <c r="GT956" s="110"/>
      <c r="GU956" s="110"/>
      <c r="GV956" s="110"/>
      <c r="GW956" s="110"/>
      <c r="GX956" s="110"/>
      <c r="GY956" s="110"/>
      <c r="GZ956" s="110"/>
      <c r="HA956" s="110"/>
      <c r="HB956" s="110"/>
      <c r="HC956" s="110"/>
      <c r="HD956" s="110"/>
      <c r="HE956" s="110"/>
      <c r="HF956" s="110"/>
      <c r="HG956" s="110"/>
      <c r="HH956" s="110"/>
      <c r="HI956" s="110"/>
      <c r="HJ956" s="110"/>
      <c r="HK956" s="110"/>
      <c r="HL956" s="110"/>
      <c r="HM956" s="110"/>
      <c r="HN956" s="110"/>
    </row>
    <row r="957" spans="1:239" s="111" customFormat="1" ht="12" customHeight="1">
      <c r="A957" s="163"/>
      <c r="B957" s="164" t="s">
        <v>1507</v>
      </c>
      <c r="C957" s="165"/>
      <c r="D957" s="162">
        <v>3.0000209808349609E-3</v>
      </c>
      <c r="E957" s="110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  <c r="AA957" s="110"/>
      <c r="AB957" s="110"/>
      <c r="AC957" s="110"/>
      <c r="AD957" s="110"/>
      <c r="AE957" s="110"/>
      <c r="AF957" s="110"/>
      <c r="AG957" s="110"/>
      <c r="AH957" s="110"/>
      <c r="AI957" s="110"/>
      <c r="AJ957" s="110"/>
      <c r="AK957" s="110"/>
      <c r="AL957" s="110"/>
      <c r="AM957" s="110"/>
      <c r="AN957" s="110"/>
      <c r="AO957" s="110"/>
      <c r="AP957" s="110"/>
      <c r="AQ957" s="110"/>
      <c r="AR957" s="110"/>
      <c r="AS957" s="110"/>
      <c r="AT957" s="110"/>
      <c r="AU957" s="110"/>
      <c r="AV957" s="110"/>
      <c r="AW957" s="110"/>
      <c r="AX957" s="110"/>
      <c r="AY957" s="110"/>
      <c r="AZ957" s="110"/>
      <c r="BA957" s="110"/>
      <c r="BB957" s="110"/>
      <c r="BC957" s="110"/>
      <c r="BD957" s="110"/>
      <c r="BE957" s="110"/>
      <c r="BF957" s="110"/>
      <c r="BG957" s="110"/>
      <c r="BH957" s="110"/>
      <c r="BI957" s="110"/>
      <c r="BJ957" s="110"/>
      <c r="BK957" s="110"/>
      <c r="BL957" s="110"/>
      <c r="BM957" s="110"/>
      <c r="BN957" s="110"/>
      <c r="BO957" s="110"/>
      <c r="BP957" s="110"/>
      <c r="BQ957" s="110"/>
      <c r="BR957" s="110"/>
      <c r="BS957" s="110"/>
      <c r="BT957" s="110"/>
      <c r="BU957" s="110"/>
      <c r="BV957" s="110"/>
      <c r="BW957" s="110"/>
      <c r="BX957" s="110"/>
      <c r="BY957" s="110"/>
      <c r="BZ957" s="110"/>
      <c r="CA957" s="110"/>
      <c r="CB957" s="110"/>
      <c r="CC957" s="110"/>
      <c r="CD957" s="110"/>
      <c r="CE957" s="110"/>
      <c r="CF957" s="110"/>
      <c r="CG957" s="110"/>
      <c r="CH957" s="110"/>
      <c r="CI957" s="110"/>
      <c r="CJ957" s="110"/>
      <c r="CK957" s="110"/>
      <c r="CL957" s="110"/>
      <c r="CM957" s="110"/>
      <c r="CN957" s="110"/>
      <c r="CO957" s="110"/>
      <c r="CP957" s="110"/>
      <c r="CQ957" s="110"/>
      <c r="CR957" s="110"/>
      <c r="CS957" s="110"/>
      <c r="CT957" s="110"/>
      <c r="CU957" s="110"/>
      <c r="CV957" s="110"/>
      <c r="CW957" s="110"/>
      <c r="CX957" s="110"/>
      <c r="CY957" s="110"/>
      <c r="CZ957" s="110"/>
      <c r="DA957" s="110"/>
      <c r="DB957" s="110"/>
      <c r="DC957" s="110"/>
      <c r="DD957" s="110"/>
      <c r="DE957" s="110"/>
      <c r="DF957" s="110"/>
      <c r="DG957" s="110"/>
      <c r="DH957" s="110"/>
      <c r="DI957" s="110"/>
      <c r="DJ957" s="110"/>
      <c r="DK957" s="110"/>
      <c r="DL957" s="110"/>
      <c r="DM957" s="110"/>
      <c r="DN957" s="110"/>
      <c r="DO957" s="110"/>
      <c r="DP957" s="110"/>
      <c r="DQ957" s="110"/>
      <c r="DR957" s="110"/>
      <c r="DS957" s="110"/>
      <c r="DT957" s="110"/>
      <c r="DU957" s="110"/>
      <c r="DV957" s="110"/>
      <c r="DW957" s="110"/>
      <c r="DX957" s="110"/>
      <c r="DY957" s="110"/>
      <c r="DZ957" s="110"/>
      <c r="EA957" s="110"/>
      <c r="EB957" s="110"/>
      <c r="EC957" s="110"/>
      <c r="ED957" s="110"/>
      <c r="EE957" s="110"/>
      <c r="EF957" s="110"/>
      <c r="EG957" s="110"/>
      <c r="EH957" s="110"/>
      <c r="EI957" s="110"/>
      <c r="EJ957" s="110"/>
      <c r="EK957" s="110"/>
      <c r="EL957" s="110"/>
      <c r="EM957" s="110"/>
      <c r="EN957" s="110"/>
      <c r="EO957" s="110"/>
      <c r="EP957" s="110"/>
      <c r="EQ957" s="110"/>
      <c r="ER957" s="110"/>
      <c r="ES957" s="110"/>
      <c r="ET957" s="110"/>
      <c r="EU957" s="110"/>
      <c r="EV957" s="110"/>
      <c r="EW957" s="110"/>
      <c r="EX957" s="110"/>
      <c r="EY957" s="110"/>
      <c r="EZ957" s="110"/>
      <c r="FA957" s="110"/>
      <c r="FB957" s="110"/>
      <c r="FC957" s="110"/>
      <c r="FD957" s="110"/>
      <c r="FE957" s="110"/>
      <c r="FF957" s="110"/>
      <c r="FG957" s="110"/>
      <c r="FH957" s="110"/>
      <c r="FI957" s="110"/>
      <c r="FJ957" s="110"/>
      <c r="FK957" s="110"/>
      <c r="FL957" s="110"/>
      <c r="FM957" s="110"/>
      <c r="FN957" s="110"/>
      <c r="FO957" s="110"/>
      <c r="FP957" s="110"/>
      <c r="FQ957" s="110"/>
      <c r="FR957" s="110"/>
      <c r="FS957" s="110"/>
      <c r="FT957" s="110"/>
      <c r="FU957" s="110"/>
      <c r="FV957" s="110"/>
      <c r="FW957" s="110"/>
      <c r="FX957" s="110"/>
      <c r="FY957" s="110"/>
      <c r="FZ957" s="110"/>
      <c r="GA957" s="110"/>
      <c r="GB957" s="110"/>
      <c r="GC957" s="110"/>
      <c r="GD957" s="110"/>
      <c r="GE957" s="110"/>
      <c r="GF957" s="110"/>
      <c r="GG957" s="110"/>
      <c r="GH957" s="110"/>
      <c r="GI957" s="110"/>
      <c r="GJ957" s="110"/>
      <c r="GK957" s="110"/>
      <c r="GL957" s="110"/>
      <c r="GM957" s="110"/>
      <c r="GN957" s="110"/>
      <c r="GO957" s="110"/>
      <c r="GP957" s="110"/>
      <c r="GQ957" s="110"/>
      <c r="GR957" s="110"/>
      <c r="GS957" s="110"/>
      <c r="GT957" s="110"/>
      <c r="GU957" s="110"/>
      <c r="GV957" s="110"/>
      <c r="GW957" s="110"/>
      <c r="GX957" s="110"/>
      <c r="GY957" s="110"/>
      <c r="GZ957" s="110"/>
      <c r="HA957" s="110"/>
      <c r="HB957" s="110"/>
      <c r="HC957" s="110"/>
      <c r="HD957" s="110"/>
      <c r="HE957" s="110"/>
      <c r="HF957" s="110"/>
      <c r="HG957" s="110"/>
      <c r="HH957" s="110"/>
      <c r="HI957" s="110"/>
      <c r="HJ957" s="110"/>
      <c r="HK957" s="110"/>
      <c r="HL957" s="110"/>
      <c r="HM957" s="110"/>
      <c r="HN957" s="110"/>
    </row>
  </sheetData>
  <printOptions horizontalCentered="1"/>
  <pageMargins left="0.43307086614173229" right="0.23622047244094491" top="0.86614173228346458" bottom="0.55118110236220474" header="0.23622047244094491" footer="0.15748031496062992"/>
  <pageSetup paperSize="9" firstPageNumber="0" fitToHeight="0" orientation="portrait" horizontalDpi="4294967293" verticalDpi="4294967293" r:id="rId1"/>
  <headerFooter alignWithMargins="0">
    <oddHeader xml:space="preserve">&amp;CPREFEITURA MUNICIPAL DE SANTA MARIA&amp;12
&amp;10SECRETARIA DE MUNICÍPIO DAS FINANÇAS
LOA 2021
</oddHeader>
    <oddFooter>&amp;R&amp;8&amp;P</oddFooter>
  </headerFooter>
  <colBreaks count="2" manualBreakCount="2">
    <brk id="161" max="1048575" man="1"/>
    <brk id="201" max="8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324"/>
  <sheetViews>
    <sheetView zoomScale="120" zoomScaleNormal="120" zoomScaleSheetLayoutView="130" workbookViewId="0">
      <pane xSplit="3" ySplit="1" topLeftCell="D214" activePane="bottomRight" state="frozen"/>
      <selection pane="topRight" activeCell="D1" sqref="D1"/>
      <selection pane="bottomLeft" activeCell="A2" sqref="A2"/>
      <selection pane="bottomRight" activeCell="C1" sqref="C1:C1048576"/>
    </sheetView>
  </sheetViews>
  <sheetFormatPr defaultColWidth="11.5703125" defaultRowHeight="12.75"/>
  <cols>
    <col min="1" max="1" width="16.42578125" style="143" customWidth="1"/>
    <col min="2" max="2" width="41.140625" style="166" customWidth="1"/>
    <col min="3" max="3" width="6.140625" style="248" hidden="1" customWidth="1"/>
    <col min="4" max="8" width="12.85546875" style="74" customWidth="1"/>
    <col min="9" max="9" width="13.5703125" style="74" customWidth="1"/>
    <col min="10" max="10" width="12.85546875" style="107" customWidth="1"/>
    <col min="11" max="226" width="11.5703125" style="107"/>
    <col min="227" max="255" width="11.5703125" style="106"/>
    <col min="256" max="256" width="16.42578125" style="106" customWidth="1"/>
    <col min="257" max="257" width="0" style="106" hidden="1" customWidth="1"/>
    <col min="258" max="258" width="41.140625" style="106" customWidth="1"/>
    <col min="259" max="259" width="6.140625" style="106" customWidth="1"/>
    <col min="260" max="266" width="12.85546875" style="106" customWidth="1"/>
    <col min="267" max="511" width="11.5703125" style="106"/>
    <col min="512" max="512" width="16.42578125" style="106" customWidth="1"/>
    <col min="513" max="513" width="0" style="106" hidden="1" customWidth="1"/>
    <col min="514" max="514" width="41.140625" style="106" customWidth="1"/>
    <col min="515" max="515" width="6.140625" style="106" customWidth="1"/>
    <col min="516" max="522" width="12.85546875" style="106" customWidth="1"/>
    <col min="523" max="767" width="11.5703125" style="106"/>
    <col min="768" max="768" width="16.42578125" style="106" customWidth="1"/>
    <col min="769" max="769" width="0" style="106" hidden="1" customWidth="1"/>
    <col min="770" max="770" width="41.140625" style="106" customWidth="1"/>
    <col min="771" max="771" width="6.140625" style="106" customWidth="1"/>
    <col min="772" max="778" width="12.85546875" style="106" customWidth="1"/>
    <col min="779" max="1023" width="11.5703125" style="106"/>
    <col min="1024" max="1024" width="16.42578125" style="106" customWidth="1"/>
    <col min="1025" max="1025" width="0" style="106" hidden="1" customWidth="1"/>
    <col min="1026" max="1026" width="41.140625" style="106" customWidth="1"/>
    <col min="1027" max="1027" width="6.140625" style="106" customWidth="1"/>
    <col min="1028" max="1034" width="12.85546875" style="106" customWidth="1"/>
    <col min="1035" max="1279" width="11.5703125" style="106"/>
    <col min="1280" max="1280" width="16.42578125" style="106" customWidth="1"/>
    <col min="1281" max="1281" width="0" style="106" hidden="1" customWidth="1"/>
    <col min="1282" max="1282" width="41.140625" style="106" customWidth="1"/>
    <col min="1283" max="1283" width="6.140625" style="106" customWidth="1"/>
    <col min="1284" max="1290" width="12.85546875" style="106" customWidth="1"/>
    <col min="1291" max="1535" width="11.5703125" style="106"/>
    <col min="1536" max="1536" width="16.42578125" style="106" customWidth="1"/>
    <col min="1537" max="1537" width="0" style="106" hidden="1" customWidth="1"/>
    <col min="1538" max="1538" width="41.140625" style="106" customWidth="1"/>
    <col min="1539" max="1539" width="6.140625" style="106" customWidth="1"/>
    <col min="1540" max="1546" width="12.85546875" style="106" customWidth="1"/>
    <col min="1547" max="1791" width="11.5703125" style="106"/>
    <col min="1792" max="1792" width="16.42578125" style="106" customWidth="1"/>
    <col min="1793" max="1793" width="0" style="106" hidden="1" customWidth="1"/>
    <col min="1794" max="1794" width="41.140625" style="106" customWidth="1"/>
    <col min="1795" max="1795" width="6.140625" style="106" customWidth="1"/>
    <col min="1796" max="1802" width="12.85546875" style="106" customWidth="1"/>
    <col min="1803" max="2047" width="11.5703125" style="106"/>
    <col min="2048" max="2048" width="16.42578125" style="106" customWidth="1"/>
    <col min="2049" max="2049" width="0" style="106" hidden="1" customWidth="1"/>
    <col min="2050" max="2050" width="41.140625" style="106" customWidth="1"/>
    <col min="2051" max="2051" width="6.140625" style="106" customWidth="1"/>
    <col min="2052" max="2058" width="12.85546875" style="106" customWidth="1"/>
    <col min="2059" max="2303" width="11.5703125" style="106"/>
    <col min="2304" max="2304" width="16.42578125" style="106" customWidth="1"/>
    <col min="2305" max="2305" width="0" style="106" hidden="1" customWidth="1"/>
    <col min="2306" max="2306" width="41.140625" style="106" customWidth="1"/>
    <col min="2307" max="2307" width="6.140625" style="106" customWidth="1"/>
    <col min="2308" max="2314" width="12.85546875" style="106" customWidth="1"/>
    <col min="2315" max="2559" width="11.5703125" style="106"/>
    <col min="2560" max="2560" width="16.42578125" style="106" customWidth="1"/>
    <col min="2561" max="2561" width="0" style="106" hidden="1" customWidth="1"/>
    <col min="2562" max="2562" width="41.140625" style="106" customWidth="1"/>
    <col min="2563" max="2563" width="6.140625" style="106" customWidth="1"/>
    <col min="2564" max="2570" width="12.85546875" style="106" customWidth="1"/>
    <col min="2571" max="2815" width="11.5703125" style="106"/>
    <col min="2816" max="2816" width="16.42578125" style="106" customWidth="1"/>
    <col min="2817" max="2817" width="0" style="106" hidden="1" customWidth="1"/>
    <col min="2818" max="2818" width="41.140625" style="106" customWidth="1"/>
    <col min="2819" max="2819" width="6.140625" style="106" customWidth="1"/>
    <col min="2820" max="2826" width="12.85546875" style="106" customWidth="1"/>
    <col min="2827" max="3071" width="11.5703125" style="106"/>
    <col min="3072" max="3072" width="16.42578125" style="106" customWidth="1"/>
    <col min="3073" max="3073" width="0" style="106" hidden="1" customWidth="1"/>
    <col min="3074" max="3074" width="41.140625" style="106" customWidth="1"/>
    <col min="3075" max="3075" width="6.140625" style="106" customWidth="1"/>
    <col min="3076" max="3082" width="12.85546875" style="106" customWidth="1"/>
    <col min="3083" max="3327" width="11.5703125" style="106"/>
    <col min="3328" max="3328" width="16.42578125" style="106" customWidth="1"/>
    <col min="3329" max="3329" width="0" style="106" hidden="1" customWidth="1"/>
    <col min="3330" max="3330" width="41.140625" style="106" customWidth="1"/>
    <col min="3331" max="3331" width="6.140625" style="106" customWidth="1"/>
    <col min="3332" max="3338" width="12.85546875" style="106" customWidth="1"/>
    <col min="3339" max="3583" width="11.5703125" style="106"/>
    <col min="3584" max="3584" width="16.42578125" style="106" customWidth="1"/>
    <col min="3585" max="3585" width="0" style="106" hidden="1" customWidth="1"/>
    <col min="3586" max="3586" width="41.140625" style="106" customWidth="1"/>
    <col min="3587" max="3587" width="6.140625" style="106" customWidth="1"/>
    <col min="3588" max="3594" width="12.85546875" style="106" customWidth="1"/>
    <col min="3595" max="3839" width="11.5703125" style="106"/>
    <col min="3840" max="3840" width="16.42578125" style="106" customWidth="1"/>
    <col min="3841" max="3841" width="0" style="106" hidden="1" customWidth="1"/>
    <col min="3842" max="3842" width="41.140625" style="106" customWidth="1"/>
    <col min="3843" max="3843" width="6.140625" style="106" customWidth="1"/>
    <col min="3844" max="3850" width="12.85546875" style="106" customWidth="1"/>
    <col min="3851" max="4095" width="11.5703125" style="106"/>
    <col min="4096" max="4096" width="16.42578125" style="106" customWidth="1"/>
    <col min="4097" max="4097" width="0" style="106" hidden="1" customWidth="1"/>
    <col min="4098" max="4098" width="41.140625" style="106" customWidth="1"/>
    <col min="4099" max="4099" width="6.140625" style="106" customWidth="1"/>
    <col min="4100" max="4106" width="12.85546875" style="106" customWidth="1"/>
    <col min="4107" max="4351" width="11.5703125" style="106"/>
    <col min="4352" max="4352" width="16.42578125" style="106" customWidth="1"/>
    <col min="4353" max="4353" width="0" style="106" hidden="1" customWidth="1"/>
    <col min="4354" max="4354" width="41.140625" style="106" customWidth="1"/>
    <col min="4355" max="4355" width="6.140625" style="106" customWidth="1"/>
    <col min="4356" max="4362" width="12.85546875" style="106" customWidth="1"/>
    <col min="4363" max="4607" width="11.5703125" style="106"/>
    <col min="4608" max="4608" width="16.42578125" style="106" customWidth="1"/>
    <col min="4609" max="4609" width="0" style="106" hidden="1" customWidth="1"/>
    <col min="4610" max="4610" width="41.140625" style="106" customWidth="1"/>
    <col min="4611" max="4611" width="6.140625" style="106" customWidth="1"/>
    <col min="4612" max="4618" width="12.85546875" style="106" customWidth="1"/>
    <col min="4619" max="4863" width="11.5703125" style="106"/>
    <col min="4864" max="4864" width="16.42578125" style="106" customWidth="1"/>
    <col min="4865" max="4865" width="0" style="106" hidden="1" customWidth="1"/>
    <col min="4866" max="4866" width="41.140625" style="106" customWidth="1"/>
    <col min="4867" max="4867" width="6.140625" style="106" customWidth="1"/>
    <col min="4868" max="4874" width="12.85546875" style="106" customWidth="1"/>
    <col min="4875" max="5119" width="11.5703125" style="106"/>
    <col min="5120" max="5120" width="16.42578125" style="106" customWidth="1"/>
    <col min="5121" max="5121" width="0" style="106" hidden="1" customWidth="1"/>
    <col min="5122" max="5122" width="41.140625" style="106" customWidth="1"/>
    <col min="5123" max="5123" width="6.140625" style="106" customWidth="1"/>
    <col min="5124" max="5130" width="12.85546875" style="106" customWidth="1"/>
    <col min="5131" max="5375" width="11.5703125" style="106"/>
    <col min="5376" max="5376" width="16.42578125" style="106" customWidth="1"/>
    <col min="5377" max="5377" width="0" style="106" hidden="1" customWidth="1"/>
    <col min="5378" max="5378" width="41.140625" style="106" customWidth="1"/>
    <col min="5379" max="5379" width="6.140625" style="106" customWidth="1"/>
    <col min="5380" max="5386" width="12.85546875" style="106" customWidth="1"/>
    <col min="5387" max="5631" width="11.5703125" style="106"/>
    <col min="5632" max="5632" width="16.42578125" style="106" customWidth="1"/>
    <col min="5633" max="5633" width="0" style="106" hidden="1" customWidth="1"/>
    <col min="5634" max="5634" width="41.140625" style="106" customWidth="1"/>
    <col min="5635" max="5635" width="6.140625" style="106" customWidth="1"/>
    <col min="5636" max="5642" width="12.85546875" style="106" customWidth="1"/>
    <col min="5643" max="5887" width="11.5703125" style="106"/>
    <col min="5888" max="5888" width="16.42578125" style="106" customWidth="1"/>
    <col min="5889" max="5889" width="0" style="106" hidden="1" customWidth="1"/>
    <col min="5890" max="5890" width="41.140625" style="106" customWidth="1"/>
    <col min="5891" max="5891" width="6.140625" style="106" customWidth="1"/>
    <col min="5892" max="5898" width="12.85546875" style="106" customWidth="1"/>
    <col min="5899" max="6143" width="11.5703125" style="106"/>
    <col min="6144" max="6144" width="16.42578125" style="106" customWidth="1"/>
    <col min="6145" max="6145" width="0" style="106" hidden="1" customWidth="1"/>
    <col min="6146" max="6146" width="41.140625" style="106" customWidth="1"/>
    <col min="6147" max="6147" width="6.140625" style="106" customWidth="1"/>
    <col min="6148" max="6154" width="12.85546875" style="106" customWidth="1"/>
    <col min="6155" max="6399" width="11.5703125" style="106"/>
    <col min="6400" max="6400" width="16.42578125" style="106" customWidth="1"/>
    <col min="6401" max="6401" width="0" style="106" hidden="1" customWidth="1"/>
    <col min="6402" max="6402" width="41.140625" style="106" customWidth="1"/>
    <col min="6403" max="6403" width="6.140625" style="106" customWidth="1"/>
    <col min="6404" max="6410" width="12.85546875" style="106" customWidth="1"/>
    <col min="6411" max="6655" width="11.5703125" style="106"/>
    <col min="6656" max="6656" width="16.42578125" style="106" customWidth="1"/>
    <col min="6657" max="6657" width="0" style="106" hidden="1" customWidth="1"/>
    <col min="6658" max="6658" width="41.140625" style="106" customWidth="1"/>
    <col min="6659" max="6659" width="6.140625" style="106" customWidth="1"/>
    <col min="6660" max="6666" width="12.85546875" style="106" customWidth="1"/>
    <col min="6667" max="6911" width="11.5703125" style="106"/>
    <col min="6912" max="6912" width="16.42578125" style="106" customWidth="1"/>
    <col min="6913" max="6913" width="0" style="106" hidden="1" customWidth="1"/>
    <col min="6914" max="6914" width="41.140625" style="106" customWidth="1"/>
    <col min="6915" max="6915" width="6.140625" style="106" customWidth="1"/>
    <col min="6916" max="6922" width="12.85546875" style="106" customWidth="1"/>
    <col min="6923" max="7167" width="11.5703125" style="106"/>
    <col min="7168" max="7168" width="16.42578125" style="106" customWidth="1"/>
    <col min="7169" max="7169" width="0" style="106" hidden="1" customWidth="1"/>
    <col min="7170" max="7170" width="41.140625" style="106" customWidth="1"/>
    <col min="7171" max="7171" width="6.140625" style="106" customWidth="1"/>
    <col min="7172" max="7178" width="12.85546875" style="106" customWidth="1"/>
    <col min="7179" max="7423" width="11.5703125" style="106"/>
    <col min="7424" max="7424" width="16.42578125" style="106" customWidth="1"/>
    <col min="7425" max="7425" width="0" style="106" hidden="1" customWidth="1"/>
    <col min="7426" max="7426" width="41.140625" style="106" customWidth="1"/>
    <col min="7427" max="7427" width="6.140625" style="106" customWidth="1"/>
    <col min="7428" max="7434" width="12.85546875" style="106" customWidth="1"/>
    <col min="7435" max="7679" width="11.5703125" style="106"/>
    <col min="7680" max="7680" width="16.42578125" style="106" customWidth="1"/>
    <col min="7681" max="7681" width="0" style="106" hidden="1" customWidth="1"/>
    <col min="7682" max="7682" width="41.140625" style="106" customWidth="1"/>
    <col min="7683" max="7683" width="6.140625" style="106" customWidth="1"/>
    <col min="7684" max="7690" width="12.85546875" style="106" customWidth="1"/>
    <col min="7691" max="7935" width="11.5703125" style="106"/>
    <col min="7936" max="7936" width="16.42578125" style="106" customWidth="1"/>
    <col min="7937" max="7937" width="0" style="106" hidden="1" customWidth="1"/>
    <col min="7938" max="7938" width="41.140625" style="106" customWidth="1"/>
    <col min="7939" max="7939" width="6.140625" style="106" customWidth="1"/>
    <col min="7940" max="7946" width="12.85546875" style="106" customWidth="1"/>
    <col min="7947" max="8191" width="11.5703125" style="106"/>
    <col min="8192" max="8192" width="16.42578125" style="106" customWidth="1"/>
    <col min="8193" max="8193" width="0" style="106" hidden="1" customWidth="1"/>
    <col min="8194" max="8194" width="41.140625" style="106" customWidth="1"/>
    <col min="8195" max="8195" width="6.140625" style="106" customWidth="1"/>
    <col min="8196" max="8202" width="12.85546875" style="106" customWidth="1"/>
    <col min="8203" max="8447" width="11.5703125" style="106"/>
    <col min="8448" max="8448" width="16.42578125" style="106" customWidth="1"/>
    <col min="8449" max="8449" width="0" style="106" hidden="1" customWidth="1"/>
    <col min="8450" max="8450" width="41.140625" style="106" customWidth="1"/>
    <col min="8451" max="8451" width="6.140625" style="106" customWidth="1"/>
    <col min="8452" max="8458" width="12.85546875" style="106" customWidth="1"/>
    <col min="8459" max="8703" width="11.5703125" style="106"/>
    <col min="8704" max="8704" width="16.42578125" style="106" customWidth="1"/>
    <col min="8705" max="8705" width="0" style="106" hidden="1" customWidth="1"/>
    <col min="8706" max="8706" width="41.140625" style="106" customWidth="1"/>
    <col min="8707" max="8707" width="6.140625" style="106" customWidth="1"/>
    <col min="8708" max="8714" width="12.85546875" style="106" customWidth="1"/>
    <col min="8715" max="8959" width="11.5703125" style="106"/>
    <col min="8960" max="8960" width="16.42578125" style="106" customWidth="1"/>
    <col min="8961" max="8961" width="0" style="106" hidden="1" customWidth="1"/>
    <col min="8962" max="8962" width="41.140625" style="106" customWidth="1"/>
    <col min="8963" max="8963" width="6.140625" style="106" customWidth="1"/>
    <col min="8964" max="8970" width="12.85546875" style="106" customWidth="1"/>
    <col min="8971" max="9215" width="11.5703125" style="106"/>
    <col min="9216" max="9216" width="16.42578125" style="106" customWidth="1"/>
    <col min="9217" max="9217" width="0" style="106" hidden="1" customWidth="1"/>
    <col min="9218" max="9218" width="41.140625" style="106" customWidth="1"/>
    <col min="9219" max="9219" width="6.140625" style="106" customWidth="1"/>
    <col min="9220" max="9226" width="12.85546875" style="106" customWidth="1"/>
    <col min="9227" max="9471" width="11.5703125" style="106"/>
    <col min="9472" max="9472" width="16.42578125" style="106" customWidth="1"/>
    <col min="9473" max="9473" width="0" style="106" hidden="1" customWidth="1"/>
    <col min="9474" max="9474" width="41.140625" style="106" customWidth="1"/>
    <col min="9475" max="9475" width="6.140625" style="106" customWidth="1"/>
    <col min="9476" max="9482" width="12.85546875" style="106" customWidth="1"/>
    <col min="9483" max="9727" width="11.5703125" style="106"/>
    <col min="9728" max="9728" width="16.42578125" style="106" customWidth="1"/>
    <col min="9729" max="9729" width="0" style="106" hidden="1" customWidth="1"/>
    <col min="9730" max="9730" width="41.140625" style="106" customWidth="1"/>
    <col min="9731" max="9731" width="6.140625" style="106" customWidth="1"/>
    <col min="9732" max="9738" width="12.85546875" style="106" customWidth="1"/>
    <col min="9739" max="9983" width="11.5703125" style="106"/>
    <col min="9984" max="9984" width="16.42578125" style="106" customWidth="1"/>
    <col min="9985" max="9985" width="0" style="106" hidden="1" customWidth="1"/>
    <col min="9986" max="9986" width="41.140625" style="106" customWidth="1"/>
    <col min="9987" max="9987" width="6.140625" style="106" customWidth="1"/>
    <col min="9988" max="9994" width="12.85546875" style="106" customWidth="1"/>
    <col min="9995" max="10239" width="11.5703125" style="106"/>
    <col min="10240" max="10240" width="16.42578125" style="106" customWidth="1"/>
    <col min="10241" max="10241" width="0" style="106" hidden="1" customWidth="1"/>
    <col min="10242" max="10242" width="41.140625" style="106" customWidth="1"/>
    <col min="10243" max="10243" width="6.140625" style="106" customWidth="1"/>
    <col min="10244" max="10250" width="12.85546875" style="106" customWidth="1"/>
    <col min="10251" max="10495" width="11.5703125" style="106"/>
    <col min="10496" max="10496" width="16.42578125" style="106" customWidth="1"/>
    <col min="10497" max="10497" width="0" style="106" hidden="1" customWidth="1"/>
    <col min="10498" max="10498" width="41.140625" style="106" customWidth="1"/>
    <col min="10499" max="10499" width="6.140625" style="106" customWidth="1"/>
    <col min="10500" max="10506" width="12.85546875" style="106" customWidth="1"/>
    <col min="10507" max="10751" width="11.5703125" style="106"/>
    <col min="10752" max="10752" width="16.42578125" style="106" customWidth="1"/>
    <col min="10753" max="10753" width="0" style="106" hidden="1" customWidth="1"/>
    <col min="10754" max="10754" width="41.140625" style="106" customWidth="1"/>
    <col min="10755" max="10755" width="6.140625" style="106" customWidth="1"/>
    <col min="10756" max="10762" width="12.85546875" style="106" customWidth="1"/>
    <col min="10763" max="11007" width="11.5703125" style="106"/>
    <col min="11008" max="11008" width="16.42578125" style="106" customWidth="1"/>
    <col min="11009" max="11009" width="0" style="106" hidden="1" customWidth="1"/>
    <col min="11010" max="11010" width="41.140625" style="106" customWidth="1"/>
    <col min="11011" max="11011" width="6.140625" style="106" customWidth="1"/>
    <col min="11012" max="11018" width="12.85546875" style="106" customWidth="1"/>
    <col min="11019" max="11263" width="11.5703125" style="106"/>
    <col min="11264" max="11264" width="16.42578125" style="106" customWidth="1"/>
    <col min="11265" max="11265" width="0" style="106" hidden="1" customWidth="1"/>
    <col min="11266" max="11266" width="41.140625" style="106" customWidth="1"/>
    <col min="11267" max="11267" width="6.140625" style="106" customWidth="1"/>
    <col min="11268" max="11274" width="12.85546875" style="106" customWidth="1"/>
    <col min="11275" max="11519" width="11.5703125" style="106"/>
    <col min="11520" max="11520" width="16.42578125" style="106" customWidth="1"/>
    <col min="11521" max="11521" width="0" style="106" hidden="1" customWidth="1"/>
    <col min="11522" max="11522" width="41.140625" style="106" customWidth="1"/>
    <col min="11523" max="11523" width="6.140625" style="106" customWidth="1"/>
    <col min="11524" max="11530" width="12.85546875" style="106" customWidth="1"/>
    <col min="11531" max="11775" width="11.5703125" style="106"/>
    <col min="11776" max="11776" width="16.42578125" style="106" customWidth="1"/>
    <col min="11777" max="11777" width="0" style="106" hidden="1" customWidth="1"/>
    <col min="11778" max="11778" width="41.140625" style="106" customWidth="1"/>
    <col min="11779" max="11779" width="6.140625" style="106" customWidth="1"/>
    <col min="11780" max="11786" width="12.85546875" style="106" customWidth="1"/>
    <col min="11787" max="12031" width="11.5703125" style="106"/>
    <col min="12032" max="12032" width="16.42578125" style="106" customWidth="1"/>
    <col min="12033" max="12033" width="0" style="106" hidden="1" customWidth="1"/>
    <col min="12034" max="12034" width="41.140625" style="106" customWidth="1"/>
    <col min="12035" max="12035" width="6.140625" style="106" customWidth="1"/>
    <col min="12036" max="12042" width="12.85546875" style="106" customWidth="1"/>
    <col min="12043" max="12287" width="11.5703125" style="106"/>
    <col min="12288" max="12288" width="16.42578125" style="106" customWidth="1"/>
    <col min="12289" max="12289" width="0" style="106" hidden="1" customWidth="1"/>
    <col min="12290" max="12290" width="41.140625" style="106" customWidth="1"/>
    <col min="12291" max="12291" width="6.140625" style="106" customWidth="1"/>
    <col min="12292" max="12298" width="12.85546875" style="106" customWidth="1"/>
    <col min="12299" max="12543" width="11.5703125" style="106"/>
    <col min="12544" max="12544" width="16.42578125" style="106" customWidth="1"/>
    <col min="12545" max="12545" width="0" style="106" hidden="1" customWidth="1"/>
    <col min="12546" max="12546" width="41.140625" style="106" customWidth="1"/>
    <col min="12547" max="12547" width="6.140625" style="106" customWidth="1"/>
    <col min="12548" max="12554" width="12.85546875" style="106" customWidth="1"/>
    <col min="12555" max="12799" width="11.5703125" style="106"/>
    <col min="12800" max="12800" width="16.42578125" style="106" customWidth="1"/>
    <col min="12801" max="12801" width="0" style="106" hidden="1" customWidth="1"/>
    <col min="12802" max="12802" width="41.140625" style="106" customWidth="1"/>
    <col min="12803" max="12803" width="6.140625" style="106" customWidth="1"/>
    <col min="12804" max="12810" width="12.85546875" style="106" customWidth="1"/>
    <col min="12811" max="13055" width="11.5703125" style="106"/>
    <col min="13056" max="13056" width="16.42578125" style="106" customWidth="1"/>
    <col min="13057" max="13057" width="0" style="106" hidden="1" customWidth="1"/>
    <col min="13058" max="13058" width="41.140625" style="106" customWidth="1"/>
    <col min="13059" max="13059" width="6.140625" style="106" customWidth="1"/>
    <col min="13060" max="13066" width="12.85546875" style="106" customWidth="1"/>
    <col min="13067" max="13311" width="11.5703125" style="106"/>
    <col min="13312" max="13312" width="16.42578125" style="106" customWidth="1"/>
    <col min="13313" max="13313" width="0" style="106" hidden="1" customWidth="1"/>
    <col min="13314" max="13314" width="41.140625" style="106" customWidth="1"/>
    <col min="13315" max="13315" width="6.140625" style="106" customWidth="1"/>
    <col min="13316" max="13322" width="12.85546875" style="106" customWidth="1"/>
    <col min="13323" max="13567" width="11.5703125" style="106"/>
    <col min="13568" max="13568" width="16.42578125" style="106" customWidth="1"/>
    <col min="13569" max="13569" width="0" style="106" hidden="1" customWidth="1"/>
    <col min="13570" max="13570" width="41.140625" style="106" customWidth="1"/>
    <col min="13571" max="13571" width="6.140625" style="106" customWidth="1"/>
    <col min="13572" max="13578" width="12.85546875" style="106" customWidth="1"/>
    <col min="13579" max="13823" width="11.5703125" style="106"/>
    <col min="13824" max="13824" width="16.42578125" style="106" customWidth="1"/>
    <col min="13825" max="13825" width="0" style="106" hidden="1" customWidth="1"/>
    <col min="13826" max="13826" width="41.140625" style="106" customWidth="1"/>
    <col min="13827" max="13827" width="6.140625" style="106" customWidth="1"/>
    <col min="13828" max="13834" width="12.85546875" style="106" customWidth="1"/>
    <col min="13835" max="14079" width="11.5703125" style="106"/>
    <col min="14080" max="14080" width="16.42578125" style="106" customWidth="1"/>
    <col min="14081" max="14081" width="0" style="106" hidden="1" customWidth="1"/>
    <col min="14082" max="14082" width="41.140625" style="106" customWidth="1"/>
    <col min="14083" max="14083" width="6.140625" style="106" customWidth="1"/>
    <col min="14084" max="14090" width="12.85546875" style="106" customWidth="1"/>
    <col min="14091" max="14335" width="11.5703125" style="106"/>
    <col min="14336" max="14336" width="16.42578125" style="106" customWidth="1"/>
    <col min="14337" max="14337" width="0" style="106" hidden="1" customWidth="1"/>
    <col min="14338" max="14338" width="41.140625" style="106" customWidth="1"/>
    <col min="14339" max="14339" width="6.140625" style="106" customWidth="1"/>
    <col min="14340" max="14346" width="12.85546875" style="106" customWidth="1"/>
    <col min="14347" max="14591" width="11.5703125" style="106"/>
    <col min="14592" max="14592" width="16.42578125" style="106" customWidth="1"/>
    <col min="14593" max="14593" width="0" style="106" hidden="1" customWidth="1"/>
    <col min="14594" max="14594" width="41.140625" style="106" customWidth="1"/>
    <col min="14595" max="14595" width="6.140625" style="106" customWidth="1"/>
    <col min="14596" max="14602" width="12.85546875" style="106" customWidth="1"/>
    <col min="14603" max="14847" width="11.5703125" style="106"/>
    <col min="14848" max="14848" width="16.42578125" style="106" customWidth="1"/>
    <col min="14849" max="14849" width="0" style="106" hidden="1" customWidth="1"/>
    <col min="14850" max="14850" width="41.140625" style="106" customWidth="1"/>
    <col min="14851" max="14851" width="6.140625" style="106" customWidth="1"/>
    <col min="14852" max="14858" width="12.85546875" style="106" customWidth="1"/>
    <col min="14859" max="15103" width="11.5703125" style="106"/>
    <col min="15104" max="15104" width="16.42578125" style="106" customWidth="1"/>
    <col min="15105" max="15105" width="0" style="106" hidden="1" customWidth="1"/>
    <col min="15106" max="15106" width="41.140625" style="106" customWidth="1"/>
    <col min="15107" max="15107" width="6.140625" style="106" customWidth="1"/>
    <col min="15108" max="15114" width="12.85546875" style="106" customWidth="1"/>
    <col min="15115" max="15359" width="11.5703125" style="106"/>
    <col min="15360" max="15360" width="16.42578125" style="106" customWidth="1"/>
    <col min="15361" max="15361" width="0" style="106" hidden="1" customWidth="1"/>
    <col min="15362" max="15362" width="41.140625" style="106" customWidth="1"/>
    <col min="15363" max="15363" width="6.140625" style="106" customWidth="1"/>
    <col min="15364" max="15370" width="12.85546875" style="106" customWidth="1"/>
    <col min="15371" max="15615" width="11.5703125" style="106"/>
    <col min="15616" max="15616" width="16.42578125" style="106" customWidth="1"/>
    <col min="15617" max="15617" width="0" style="106" hidden="1" customWidth="1"/>
    <col min="15618" max="15618" width="41.140625" style="106" customWidth="1"/>
    <col min="15619" max="15619" width="6.140625" style="106" customWidth="1"/>
    <col min="15620" max="15626" width="12.85546875" style="106" customWidth="1"/>
    <col min="15627" max="15871" width="11.5703125" style="106"/>
    <col min="15872" max="15872" width="16.42578125" style="106" customWidth="1"/>
    <col min="15873" max="15873" width="0" style="106" hidden="1" customWidth="1"/>
    <col min="15874" max="15874" width="41.140625" style="106" customWidth="1"/>
    <col min="15875" max="15875" width="6.140625" style="106" customWidth="1"/>
    <col min="15876" max="15882" width="12.85546875" style="106" customWidth="1"/>
    <col min="15883" max="16127" width="11.5703125" style="106"/>
    <col min="16128" max="16128" width="16.42578125" style="106" customWidth="1"/>
    <col min="16129" max="16129" width="0" style="106" hidden="1" customWidth="1"/>
    <col min="16130" max="16130" width="41.140625" style="106" customWidth="1"/>
    <col min="16131" max="16131" width="6.140625" style="106" customWidth="1"/>
    <col min="16132" max="16138" width="12.85546875" style="106" customWidth="1"/>
    <col min="16139" max="16384" width="11.5703125" style="106"/>
  </cols>
  <sheetData>
    <row r="1" spans="1:243" s="103" customFormat="1" ht="12" customHeight="1">
      <c r="A1" s="120"/>
      <c r="B1" s="121" t="s">
        <v>1534</v>
      </c>
      <c r="C1" s="121" t="s">
        <v>1535</v>
      </c>
      <c r="D1" s="120" t="s">
        <v>1999</v>
      </c>
      <c r="E1" s="120" t="s">
        <v>2000</v>
      </c>
      <c r="F1" s="120" t="s">
        <v>2001</v>
      </c>
      <c r="G1" s="120" t="s">
        <v>2002</v>
      </c>
      <c r="H1" s="120" t="s">
        <v>2003</v>
      </c>
      <c r="I1" s="120" t="s">
        <v>3559</v>
      </c>
      <c r="HS1" s="104"/>
      <c r="HT1" s="104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6"/>
      <c r="IG1" s="106"/>
      <c r="IH1" s="106"/>
      <c r="II1" s="106"/>
    </row>
    <row r="2" spans="1:243">
      <c r="A2" s="207" t="s">
        <v>2004</v>
      </c>
      <c r="B2" s="208" t="s">
        <v>19</v>
      </c>
      <c r="C2" s="241"/>
      <c r="D2" s="72">
        <f t="shared" ref="D2:I2" si="0">SUM(D3+D164+D208+D392+D421+D657)</f>
        <v>683355627.22300005</v>
      </c>
      <c r="E2" s="72">
        <f t="shared" si="0"/>
        <v>725597969.76999998</v>
      </c>
      <c r="F2" s="72">
        <f t="shared" si="0"/>
        <v>707987475.11999989</v>
      </c>
      <c r="G2" s="72">
        <f t="shared" si="0"/>
        <v>727990695.73000002</v>
      </c>
      <c r="H2" s="72">
        <f t="shared" si="0"/>
        <v>759441000</v>
      </c>
      <c r="I2" s="72">
        <f t="shared" si="0"/>
        <v>785924899.99520004</v>
      </c>
    </row>
    <row r="3" spans="1:243">
      <c r="A3" s="125" t="s">
        <v>2005</v>
      </c>
      <c r="B3" s="126" t="s">
        <v>2006</v>
      </c>
      <c r="C3" s="242"/>
      <c r="D3" s="128">
        <f t="shared" ref="D3:I3" si="1">SUM(D4+D89)</f>
        <v>195932453.26300001</v>
      </c>
      <c r="E3" s="128">
        <f t="shared" si="1"/>
        <v>214936009.80000001</v>
      </c>
      <c r="F3" s="128">
        <f t="shared" si="1"/>
        <v>205874471.62</v>
      </c>
      <c r="G3" s="128">
        <f t="shared" si="1"/>
        <v>228300500</v>
      </c>
      <c r="H3" s="128">
        <f t="shared" si="1"/>
        <v>238635100</v>
      </c>
      <c r="I3" s="128">
        <f t="shared" si="1"/>
        <v>248828020</v>
      </c>
    </row>
    <row r="4" spans="1:243">
      <c r="A4" s="129" t="s">
        <v>2007</v>
      </c>
      <c r="B4" s="130" t="s">
        <v>23</v>
      </c>
      <c r="C4" s="242"/>
      <c r="D4" s="128">
        <f t="shared" ref="D4:I4" si="2">SUM(D5+D35)</f>
        <v>173978439.91000003</v>
      </c>
      <c r="E4" s="128">
        <f t="shared" si="2"/>
        <v>192431784.11000001</v>
      </c>
      <c r="F4" s="128">
        <f t="shared" si="2"/>
        <v>187067730.26000002</v>
      </c>
      <c r="G4" s="128">
        <f t="shared" si="2"/>
        <v>207274000</v>
      </c>
      <c r="H4" s="128">
        <f t="shared" si="2"/>
        <v>217309900</v>
      </c>
      <c r="I4" s="128">
        <f t="shared" si="2"/>
        <v>227199000</v>
      </c>
    </row>
    <row r="5" spans="1:243" s="20" customFormat="1">
      <c r="A5" s="99" t="s">
        <v>2008</v>
      </c>
      <c r="B5" s="116" t="s">
        <v>38</v>
      </c>
      <c r="C5" s="139"/>
      <c r="D5" s="58">
        <f t="shared" ref="D5:I5" si="3">D6</f>
        <v>35149251.779999994</v>
      </c>
      <c r="E5" s="58">
        <f t="shared" si="3"/>
        <v>41133531.969999999</v>
      </c>
      <c r="F5" s="58">
        <f t="shared" si="3"/>
        <v>43908350.460000008</v>
      </c>
      <c r="G5" s="58">
        <f t="shared" si="3"/>
        <v>45575000</v>
      </c>
      <c r="H5" s="58">
        <f t="shared" si="3"/>
        <v>47255800</v>
      </c>
      <c r="I5" s="58">
        <f t="shared" si="3"/>
        <v>48792000</v>
      </c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</row>
    <row r="6" spans="1:243">
      <c r="A6" s="99" t="s">
        <v>2009</v>
      </c>
      <c r="B6" s="116" t="s">
        <v>2010</v>
      </c>
      <c r="C6" s="139"/>
      <c r="D6" s="58">
        <f t="shared" ref="D6:I6" si="4">SUM(D7+D25)</f>
        <v>35149251.779999994</v>
      </c>
      <c r="E6" s="58">
        <f t="shared" si="4"/>
        <v>41133531.969999999</v>
      </c>
      <c r="F6" s="58">
        <f t="shared" si="4"/>
        <v>43908350.460000008</v>
      </c>
      <c r="G6" s="58">
        <f t="shared" si="4"/>
        <v>45575000</v>
      </c>
      <c r="H6" s="58">
        <f t="shared" si="4"/>
        <v>47255800</v>
      </c>
      <c r="I6" s="58">
        <f t="shared" si="4"/>
        <v>48792000</v>
      </c>
    </row>
    <row r="7" spans="1:243" s="20" customFormat="1">
      <c r="A7" s="99" t="s">
        <v>2011</v>
      </c>
      <c r="B7" s="116" t="s">
        <v>2012</v>
      </c>
      <c r="C7" s="139"/>
      <c r="D7" s="58">
        <f t="shared" ref="D7:I7" si="5">D8</f>
        <v>34398525.269999996</v>
      </c>
      <c r="E7" s="58">
        <f t="shared" si="5"/>
        <v>38639640.159999996</v>
      </c>
      <c r="F7" s="58">
        <f t="shared" si="5"/>
        <v>41057014.690000005</v>
      </c>
      <c r="G7" s="58">
        <f t="shared" si="5"/>
        <v>42610000</v>
      </c>
      <c r="H7" s="58">
        <f t="shared" si="5"/>
        <v>44190000</v>
      </c>
      <c r="I7" s="58">
        <f t="shared" si="5"/>
        <v>45626000</v>
      </c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</row>
    <row r="8" spans="1:243" s="20" customFormat="1" ht="22.5">
      <c r="A8" s="99" t="s">
        <v>2013</v>
      </c>
      <c r="B8" s="116" t="s">
        <v>2014</v>
      </c>
      <c r="C8" s="139"/>
      <c r="D8" s="58">
        <f t="shared" ref="D8:I8" si="6">SUM(D9+D13+D17+D21)</f>
        <v>34398525.269999996</v>
      </c>
      <c r="E8" s="58">
        <f t="shared" si="6"/>
        <v>38639640.159999996</v>
      </c>
      <c r="F8" s="58">
        <f t="shared" si="6"/>
        <v>41057014.690000005</v>
      </c>
      <c r="G8" s="58">
        <f t="shared" si="6"/>
        <v>42610000</v>
      </c>
      <c r="H8" s="58">
        <f t="shared" si="6"/>
        <v>44190000</v>
      </c>
      <c r="I8" s="58">
        <f t="shared" si="6"/>
        <v>45626000</v>
      </c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</row>
    <row r="9" spans="1:243" s="137" customFormat="1" ht="22.5">
      <c r="A9" s="99" t="s">
        <v>2015</v>
      </c>
      <c r="B9" s="116" t="s">
        <v>2016</v>
      </c>
      <c r="C9" s="139"/>
      <c r="D9" s="58">
        <f t="shared" ref="D9:I9" si="7">SUM(D10:D12)</f>
        <v>21425176.629999999</v>
      </c>
      <c r="E9" s="58">
        <f t="shared" si="7"/>
        <v>23557480.379999999</v>
      </c>
      <c r="F9" s="58">
        <f t="shared" si="7"/>
        <v>23951873.080000002</v>
      </c>
      <c r="G9" s="58">
        <f t="shared" si="7"/>
        <v>24850000</v>
      </c>
      <c r="H9" s="58">
        <f t="shared" si="7"/>
        <v>25780000</v>
      </c>
      <c r="I9" s="58">
        <f t="shared" si="7"/>
        <v>26620000</v>
      </c>
      <c r="HS9" s="193"/>
      <c r="HT9" s="193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</row>
    <row r="10" spans="1:243" s="138" customFormat="1" ht="18" hidden="1">
      <c r="A10" s="97" t="s">
        <v>2017</v>
      </c>
      <c r="B10" s="117" t="s">
        <v>2018</v>
      </c>
      <c r="C10" s="139" t="s">
        <v>29</v>
      </c>
      <c r="D10" s="60">
        <v>12855105.369999999</v>
      </c>
      <c r="E10" s="60">
        <v>14134488.119999999</v>
      </c>
      <c r="F10" s="60">
        <v>14371123.470000001</v>
      </c>
      <c r="G10" s="60">
        <v>14910000</v>
      </c>
      <c r="H10" s="60">
        <v>15468000</v>
      </c>
      <c r="I10" s="60">
        <v>15972000</v>
      </c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</row>
    <row r="11" spans="1:243" s="138" customFormat="1" ht="18" hidden="1">
      <c r="A11" s="97" t="s">
        <v>2019</v>
      </c>
      <c r="B11" s="117" t="s">
        <v>2020</v>
      </c>
      <c r="C11" s="139" t="s">
        <v>32</v>
      </c>
      <c r="D11" s="60">
        <v>5356229.1500000004</v>
      </c>
      <c r="E11" s="60">
        <v>5889371.6200000001</v>
      </c>
      <c r="F11" s="60">
        <v>5987969.2300000004</v>
      </c>
      <c r="G11" s="60">
        <v>6212500</v>
      </c>
      <c r="H11" s="60">
        <v>6445000</v>
      </c>
      <c r="I11" s="60">
        <v>6655000</v>
      </c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</row>
    <row r="12" spans="1:243" s="138" customFormat="1" ht="18" hidden="1">
      <c r="A12" s="97" t="s">
        <v>2021</v>
      </c>
      <c r="B12" s="117" t="s">
        <v>2022</v>
      </c>
      <c r="C12" s="139" t="s">
        <v>35</v>
      </c>
      <c r="D12" s="60">
        <v>3213842.11</v>
      </c>
      <c r="E12" s="60">
        <v>3533620.64</v>
      </c>
      <c r="F12" s="60">
        <v>3592780.38</v>
      </c>
      <c r="G12" s="60">
        <v>3727500</v>
      </c>
      <c r="H12" s="60">
        <v>3867000</v>
      </c>
      <c r="I12" s="60">
        <v>3993000</v>
      </c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</row>
    <row r="13" spans="1:243" s="137" customFormat="1" ht="22.5">
      <c r="A13" s="99" t="s">
        <v>2023</v>
      </c>
      <c r="B13" s="116" t="s">
        <v>2024</v>
      </c>
      <c r="C13" s="139"/>
      <c r="D13" s="58">
        <f t="shared" ref="D13:I13" si="8">SUM(D14:D16)</f>
        <v>1058614.8400000001</v>
      </c>
      <c r="E13" s="58">
        <f t="shared" si="8"/>
        <v>1208945.1499999999</v>
      </c>
      <c r="F13" s="58">
        <f t="shared" si="8"/>
        <v>1227658.82</v>
      </c>
      <c r="G13" s="58">
        <f t="shared" si="8"/>
        <v>1280000</v>
      </c>
      <c r="H13" s="58">
        <f t="shared" si="8"/>
        <v>1320000</v>
      </c>
      <c r="I13" s="58">
        <f t="shared" si="8"/>
        <v>1360000</v>
      </c>
      <c r="HS13" s="193"/>
      <c r="HT13" s="193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</row>
    <row r="14" spans="1:243" s="138" customFormat="1" hidden="1">
      <c r="A14" s="97" t="s">
        <v>2025</v>
      </c>
      <c r="B14" s="117" t="s">
        <v>52</v>
      </c>
      <c r="C14" s="139" t="s">
        <v>29</v>
      </c>
      <c r="D14" s="60">
        <v>635168.93000000005</v>
      </c>
      <c r="E14" s="60">
        <v>725367.11</v>
      </c>
      <c r="F14" s="60">
        <v>736595.3</v>
      </c>
      <c r="G14" s="60">
        <v>768000</v>
      </c>
      <c r="H14" s="60">
        <v>792000</v>
      </c>
      <c r="I14" s="60">
        <v>816000</v>
      </c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</row>
    <row r="15" spans="1:243" s="138" customFormat="1" hidden="1">
      <c r="A15" s="97" t="s">
        <v>2026</v>
      </c>
      <c r="B15" s="117" t="s">
        <v>54</v>
      </c>
      <c r="C15" s="139" t="s">
        <v>32</v>
      </c>
      <c r="D15" s="60">
        <v>264653.73</v>
      </c>
      <c r="E15" s="60">
        <v>302236.28000000003</v>
      </c>
      <c r="F15" s="60">
        <v>306914.71000000002</v>
      </c>
      <c r="G15" s="60">
        <v>320000</v>
      </c>
      <c r="H15" s="60">
        <v>330000</v>
      </c>
      <c r="I15" s="60">
        <v>340000</v>
      </c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</row>
    <row r="16" spans="1:243" s="138" customFormat="1" hidden="1">
      <c r="A16" s="97" t="s">
        <v>2027</v>
      </c>
      <c r="B16" s="117" t="s">
        <v>56</v>
      </c>
      <c r="C16" s="139" t="s">
        <v>35</v>
      </c>
      <c r="D16" s="60">
        <v>158792.18</v>
      </c>
      <c r="E16" s="60">
        <v>181341.76</v>
      </c>
      <c r="F16" s="60">
        <v>184148.81</v>
      </c>
      <c r="G16" s="60">
        <v>192000</v>
      </c>
      <c r="H16" s="60">
        <v>198000</v>
      </c>
      <c r="I16" s="60">
        <v>204000</v>
      </c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</row>
    <row r="17" spans="1:243" s="137" customFormat="1" ht="22.5">
      <c r="A17" s="99" t="s">
        <v>2028</v>
      </c>
      <c r="B17" s="116" t="s">
        <v>2029</v>
      </c>
      <c r="C17" s="139"/>
      <c r="D17" s="58">
        <f t="shared" ref="D17:I17" si="9">SUM(D18:D20)</f>
        <v>11448000.58</v>
      </c>
      <c r="E17" s="58">
        <f t="shared" si="9"/>
        <v>13315531.59</v>
      </c>
      <c r="F17" s="58">
        <f t="shared" si="9"/>
        <v>15161075.119999999</v>
      </c>
      <c r="G17" s="58">
        <f t="shared" si="9"/>
        <v>15730000</v>
      </c>
      <c r="H17" s="58">
        <f t="shared" si="9"/>
        <v>16320000</v>
      </c>
      <c r="I17" s="58">
        <f t="shared" si="9"/>
        <v>16850000</v>
      </c>
      <c r="HS17" s="193"/>
      <c r="HT17" s="193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</row>
    <row r="18" spans="1:243" s="138" customFormat="1" hidden="1">
      <c r="A18" s="97" t="s">
        <v>2030</v>
      </c>
      <c r="B18" s="117" t="s">
        <v>60</v>
      </c>
      <c r="C18" s="139" t="s">
        <v>29</v>
      </c>
      <c r="D18" s="60">
        <v>6868800.25</v>
      </c>
      <c r="E18" s="60">
        <v>7989318.8899999997</v>
      </c>
      <c r="F18" s="60">
        <v>9096645.0299999993</v>
      </c>
      <c r="G18" s="60">
        <v>9438000</v>
      </c>
      <c r="H18" s="60">
        <v>9792000</v>
      </c>
      <c r="I18" s="60">
        <v>10110000</v>
      </c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</row>
    <row r="19" spans="1:243" s="138" customFormat="1" hidden="1">
      <c r="A19" s="97" t="s">
        <v>2031</v>
      </c>
      <c r="B19" s="117" t="s">
        <v>62</v>
      </c>
      <c r="C19" s="139" t="s">
        <v>32</v>
      </c>
      <c r="D19" s="60">
        <v>2862000.19</v>
      </c>
      <c r="E19" s="60">
        <v>3328882.93</v>
      </c>
      <c r="F19" s="60">
        <v>3790268.81</v>
      </c>
      <c r="G19" s="60">
        <v>3932500</v>
      </c>
      <c r="H19" s="60">
        <v>4080000</v>
      </c>
      <c r="I19" s="60">
        <v>4212500</v>
      </c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</row>
    <row r="20" spans="1:243" s="138" customFormat="1" hidden="1">
      <c r="A20" s="97" t="s">
        <v>2032</v>
      </c>
      <c r="B20" s="117" t="s">
        <v>64</v>
      </c>
      <c r="C20" s="139" t="s">
        <v>35</v>
      </c>
      <c r="D20" s="60">
        <v>1717200.14</v>
      </c>
      <c r="E20" s="60">
        <v>1997329.77</v>
      </c>
      <c r="F20" s="60">
        <v>2274161.2799999998</v>
      </c>
      <c r="G20" s="60">
        <v>2359500</v>
      </c>
      <c r="H20" s="60">
        <v>2448000</v>
      </c>
      <c r="I20" s="60">
        <v>2527500</v>
      </c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</row>
    <row r="21" spans="1:243" s="137" customFormat="1" ht="22.5">
      <c r="A21" s="99" t="s">
        <v>2033</v>
      </c>
      <c r="B21" s="116" t="s">
        <v>2034</v>
      </c>
      <c r="C21" s="139"/>
      <c r="D21" s="58">
        <f t="shared" ref="D21:I21" si="10">SUM(D22:D24)</f>
        <v>466733.22</v>
      </c>
      <c r="E21" s="58">
        <f t="shared" si="10"/>
        <v>557683.03999999992</v>
      </c>
      <c r="F21" s="58">
        <f t="shared" si="10"/>
        <v>716407.67</v>
      </c>
      <c r="G21" s="58">
        <f t="shared" si="10"/>
        <v>750000</v>
      </c>
      <c r="H21" s="58">
        <f t="shared" si="10"/>
        <v>770000</v>
      </c>
      <c r="I21" s="58">
        <f t="shared" si="10"/>
        <v>796000</v>
      </c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  <c r="II21" s="138"/>
    </row>
    <row r="22" spans="1:243" s="138" customFormat="1" hidden="1">
      <c r="A22" s="97" t="s">
        <v>2035</v>
      </c>
      <c r="B22" s="117" t="s">
        <v>68</v>
      </c>
      <c r="C22" s="139" t="s">
        <v>29</v>
      </c>
      <c r="D22" s="60">
        <v>280039.86</v>
      </c>
      <c r="E22" s="60">
        <v>334609.78999999998</v>
      </c>
      <c r="F22" s="60">
        <v>429844.56</v>
      </c>
      <c r="G22" s="60">
        <v>450000</v>
      </c>
      <c r="H22" s="60">
        <v>462000</v>
      </c>
      <c r="I22" s="60">
        <v>477600</v>
      </c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</row>
    <row r="23" spans="1:243" s="138" customFormat="1" hidden="1">
      <c r="A23" s="97" t="s">
        <v>2036</v>
      </c>
      <c r="B23" s="117" t="s">
        <v>70</v>
      </c>
      <c r="C23" s="139" t="s">
        <v>32</v>
      </c>
      <c r="D23" s="60">
        <v>116683.35</v>
      </c>
      <c r="E23" s="60">
        <v>139420.79999999999</v>
      </c>
      <c r="F23" s="60">
        <v>179101.94</v>
      </c>
      <c r="G23" s="60">
        <v>187500</v>
      </c>
      <c r="H23" s="60">
        <v>192500</v>
      </c>
      <c r="I23" s="60">
        <v>199000</v>
      </c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</row>
    <row r="24" spans="1:243" s="138" customFormat="1" hidden="1">
      <c r="A24" s="97" t="s">
        <v>2037</v>
      </c>
      <c r="B24" s="117" t="s">
        <v>72</v>
      </c>
      <c r="C24" s="139" t="s">
        <v>35</v>
      </c>
      <c r="D24" s="60">
        <v>70010.009999999995</v>
      </c>
      <c r="E24" s="60">
        <v>83652.45</v>
      </c>
      <c r="F24" s="60">
        <v>107461.17</v>
      </c>
      <c r="G24" s="60">
        <v>112500</v>
      </c>
      <c r="H24" s="60">
        <v>115500</v>
      </c>
      <c r="I24" s="60">
        <v>119400</v>
      </c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</row>
    <row r="25" spans="1:243" s="138" customFormat="1" ht="18" customHeight="1">
      <c r="A25" s="99" t="s">
        <v>2038</v>
      </c>
      <c r="B25" s="116" t="s">
        <v>2039</v>
      </c>
      <c r="C25" s="139"/>
      <c r="D25" s="58">
        <f t="shared" ref="D25:I26" si="11">D26</f>
        <v>750726.51</v>
      </c>
      <c r="E25" s="58">
        <f t="shared" si="11"/>
        <v>2493891.8100000005</v>
      </c>
      <c r="F25" s="58">
        <f t="shared" si="11"/>
        <v>2851335.77</v>
      </c>
      <c r="G25" s="58">
        <f t="shared" si="11"/>
        <v>2965000</v>
      </c>
      <c r="H25" s="58">
        <f t="shared" si="11"/>
        <v>3065800</v>
      </c>
      <c r="I25" s="58">
        <f t="shared" si="11"/>
        <v>3166000</v>
      </c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</row>
    <row r="26" spans="1:243" s="138" customFormat="1" ht="23.25" customHeight="1">
      <c r="A26" s="99" t="s">
        <v>2040</v>
      </c>
      <c r="B26" s="116" t="s">
        <v>2041</v>
      </c>
      <c r="C26" s="139"/>
      <c r="D26" s="58">
        <f t="shared" si="11"/>
        <v>750726.51</v>
      </c>
      <c r="E26" s="58">
        <f>E27+E31</f>
        <v>2493891.8100000005</v>
      </c>
      <c r="F26" s="58">
        <f>F27+F31</f>
        <v>2851335.77</v>
      </c>
      <c r="G26" s="58">
        <f>G27+G31</f>
        <v>2965000</v>
      </c>
      <c r="H26" s="58">
        <f>H27+H31</f>
        <v>3065800</v>
      </c>
      <c r="I26" s="58">
        <f>I27+I31</f>
        <v>3166000</v>
      </c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</row>
    <row r="27" spans="1:243" s="138" customFormat="1" ht="17.25" customHeight="1">
      <c r="A27" s="99" t="s">
        <v>2042</v>
      </c>
      <c r="B27" s="116" t="s">
        <v>2043</v>
      </c>
      <c r="C27" s="139"/>
      <c r="D27" s="174">
        <f t="shared" ref="D27:I27" si="12">SUM(D28:D30)</f>
        <v>750726.51</v>
      </c>
      <c r="E27" s="174">
        <f t="shared" si="12"/>
        <v>2480027.6100000003</v>
      </c>
      <c r="F27" s="174">
        <f t="shared" si="12"/>
        <v>2836704.3</v>
      </c>
      <c r="G27" s="174">
        <f t="shared" si="12"/>
        <v>2950000</v>
      </c>
      <c r="H27" s="174">
        <f t="shared" si="12"/>
        <v>3050000</v>
      </c>
      <c r="I27" s="174">
        <f t="shared" si="12"/>
        <v>3150000</v>
      </c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</row>
    <row r="28" spans="1:243" s="138" customFormat="1" ht="13.5" hidden="1" customHeight="1">
      <c r="A28" s="97" t="s">
        <v>2044</v>
      </c>
      <c r="B28" s="117" t="s">
        <v>2045</v>
      </c>
      <c r="C28" s="139" t="s">
        <v>29</v>
      </c>
      <c r="D28" s="60">
        <v>450435.17</v>
      </c>
      <c r="E28" s="60">
        <v>1488016.36</v>
      </c>
      <c r="F28" s="60">
        <v>1702022.61</v>
      </c>
      <c r="G28" s="60">
        <v>1770000</v>
      </c>
      <c r="H28" s="60">
        <v>1830000</v>
      </c>
      <c r="I28" s="60">
        <v>1890000</v>
      </c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</row>
    <row r="29" spans="1:243" s="138" customFormat="1" ht="13.5" hidden="1" customHeight="1">
      <c r="A29" s="97" t="s">
        <v>2046</v>
      </c>
      <c r="B29" s="117" t="s">
        <v>2047</v>
      </c>
      <c r="C29" s="139" t="s">
        <v>32</v>
      </c>
      <c r="D29" s="60">
        <v>187683.62</v>
      </c>
      <c r="E29" s="60">
        <v>620008.4</v>
      </c>
      <c r="F29" s="60">
        <v>709177.48</v>
      </c>
      <c r="G29" s="60">
        <v>737500</v>
      </c>
      <c r="H29" s="60">
        <v>762500</v>
      </c>
      <c r="I29" s="60">
        <v>787500</v>
      </c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</row>
    <row r="30" spans="1:243" s="138" customFormat="1" ht="13.5" hidden="1" customHeight="1">
      <c r="A30" s="97" t="s">
        <v>2048</v>
      </c>
      <c r="B30" s="117" t="s">
        <v>2049</v>
      </c>
      <c r="C30" s="139" t="s">
        <v>35</v>
      </c>
      <c r="D30" s="60">
        <v>112607.72</v>
      </c>
      <c r="E30" s="60">
        <v>372002.85</v>
      </c>
      <c r="F30" s="60">
        <v>425504.21</v>
      </c>
      <c r="G30" s="60">
        <v>442500</v>
      </c>
      <c r="H30" s="60">
        <v>457500</v>
      </c>
      <c r="I30" s="60">
        <v>472500</v>
      </c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</row>
    <row r="31" spans="1:243" s="193" customFormat="1" ht="13.5" customHeight="1">
      <c r="A31" s="99" t="s">
        <v>3383</v>
      </c>
      <c r="B31" s="116" t="s">
        <v>3560</v>
      </c>
      <c r="C31" s="139"/>
      <c r="D31" s="58"/>
      <c r="E31" s="58">
        <f>SUM(E32:E34)</f>
        <v>13864.2</v>
      </c>
      <c r="F31" s="58">
        <f>SUM(F32:F34)</f>
        <v>14631.47</v>
      </c>
      <c r="G31" s="58">
        <f t="shared" ref="G31:I31" si="13">SUM(G32:G34)</f>
        <v>15000</v>
      </c>
      <c r="H31" s="58">
        <f t="shared" si="13"/>
        <v>15800</v>
      </c>
      <c r="I31" s="58">
        <f t="shared" si="13"/>
        <v>16000</v>
      </c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09"/>
      <c r="ET31" s="209"/>
      <c r="EU31" s="209"/>
      <c r="EV31" s="209"/>
      <c r="EW31" s="209"/>
      <c r="EX31" s="209"/>
      <c r="EY31" s="209"/>
      <c r="EZ31" s="209"/>
      <c r="FA31" s="209"/>
      <c r="FB31" s="209"/>
      <c r="FC31" s="209"/>
      <c r="FD31" s="209"/>
      <c r="FE31" s="209"/>
      <c r="FF31" s="209"/>
      <c r="FG31" s="209"/>
      <c r="FH31" s="209"/>
      <c r="FI31" s="209"/>
      <c r="FJ31" s="209"/>
      <c r="FK31" s="209"/>
      <c r="FL31" s="209"/>
      <c r="FM31" s="209"/>
      <c r="FN31" s="209"/>
      <c r="FO31" s="209"/>
      <c r="FP31" s="209"/>
      <c r="FQ31" s="209"/>
      <c r="FR31" s="209"/>
      <c r="FS31" s="209"/>
      <c r="FT31" s="209"/>
      <c r="FU31" s="209"/>
      <c r="FV31" s="209"/>
      <c r="FW31" s="209"/>
      <c r="FX31" s="209"/>
      <c r="FY31" s="209"/>
      <c r="FZ31" s="209"/>
      <c r="GA31" s="209"/>
      <c r="GB31" s="209"/>
      <c r="GC31" s="209"/>
      <c r="GD31" s="209"/>
      <c r="GE31" s="209"/>
      <c r="GF31" s="209"/>
      <c r="GG31" s="209"/>
      <c r="GH31" s="209"/>
      <c r="GI31" s="209"/>
      <c r="GJ31" s="209"/>
      <c r="GK31" s="209"/>
      <c r="GL31" s="209"/>
      <c r="GM31" s="209"/>
      <c r="GN31" s="209"/>
      <c r="GO31" s="209"/>
      <c r="GP31" s="209"/>
      <c r="GQ31" s="209"/>
      <c r="GR31" s="209"/>
      <c r="GS31" s="209"/>
      <c r="GT31" s="209"/>
      <c r="GU31" s="209"/>
      <c r="GV31" s="209"/>
      <c r="GW31" s="209"/>
      <c r="GX31" s="209"/>
      <c r="GY31" s="209"/>
      <c r="GZ31" s="209"/>
      <c r="HA31" s="209"/>
      <c r="HB31" s="209"/>
      <c r="HC31" s="209"/>
      <c r="HD31" s="209"/>
      <c r="HE31" s="209"/>
      <c r="HF31" s="209"/>
      <c r="HG31" s="209"/>
      <c r="HH31" s="209"/>
      <c r="HI31" s="209"/>
      <c r="HJ31" s="209"/>
      <c r="HK31" s="209"/>
      <c r="HL31" s="209"/>
      <c r="HM31" s="209"/>
      <c r="HN31" s="209"/>
      <c r="HO31" s="209"/>
      <c r="HP31" s="209"/>
      <c r="HQ31" s="209"/>
      <c r="HR31" s="209"/>
    </row>
    <row r="32" spans="1:243" s="138" customFormat="1" ht="13.5" hidden="1" customHeight="1">
      <c r="A32" s="97" t="s">
        <v>3561</v>
      </c>
      <c r="B32" s="117" t="s">
        <v>3385</v>
      </c>
      <c r="C32" s="139" t="s">
        <v>29</v>
      </c>
      <c r="D32" s="60"/>
      <c r="E32" s="60">
        <v>8318.52</v>
      </c>
      <c r="F32" s="60">
        <v>8778.84</v>
      </c>
      <c r="G32" s="60">
        <v>9000</v>
      </c>
      <c r="H32" s="60">
        <v>9480</v>
      </c>
      <c r="I32" s="60">
        <v>9600</v>
      </c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</row>
    <row r="33" spans="1:243" s="138" customFormat="1" ht="13.5" hidden="1" customHeight="1">
      <c r="A33" s="97" t="s">
        <v>3562</v>
      </c>
      <c r="B33" s="117" t="s">
        <v>3388</v>
      </c>
      <c r="C33" s="139" t="s">
        <v>32</v>
      </c>
      <c r="D33" s="60"/>
      <c r="E33" s="60">
        <v>3466.04</v>
      </c>
      <c r="F33" s="60">
        <v>3657.9</v>
      </c>
      <c r="G33" s="60">
        <v>3750</v>
      </c>
      <c r="H33" s="60">
        <v>3950</v>
      </c>
      <c r="I33" s="60">
        <v>4000</v>
      </c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</row>
    <row r="34" spans="1:243" s="138" customFormat="1" ht="13.5" hidden="1" customHeight="1">
      <c r="A34" s="97" t="s">
        <v>3563</v>
      </c>
      <c r="B34" s="117" t="s">
        <v>3389</v>
      </c>
      <c r="C34" s="139" t="s">
        <v>35</v>
      </c>
      <c r="D34" s="60"/>
      <c r="E34" s="60">
        <v>2079.64</v>
      </c>
      <c r="F34" s="60">
        <v>2194.73</v>
      </c>
      <c r="G34" s="60">
        <v>2250</v>
      </c>
      <c r="H34" s="60">
        <v>2370</v>
      </c>
      <c r="I34" s="60">
        <v>2400</v>
      </c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</row>
    <row r="35" spans="1:243" s="108" customFormat="1" ht="11.25">
      <c r="A35" s="99" t="s">
        <v>2050</v>
      </c>
      <c r="B35" s="116" t="s">
        <v>2051</v>
      </c>
      <c r="C35" s="139"/>
      <c r="D35" s="58">
        <f t="shared" ref="D35:I35" si="14">SUM(D36+D71)</f>
        <v>138829188.13000003</v>
      </c>
      <c r="E35" s="58">
        <f t="shared" si="14"/>
        <v>151298252.14000002</v>
      </c>
      <c r="F35" s="58">
        <f t="shared" si="14"/>
        <v>143159379.80000001</v>
      </c>
      <c r="G35" s="58">
        <f t="shared" si="14"/>
        <v>161699000</v>
      </c>
      <c r="H35" s="58">
        <f t="shared" si="14"/>
        <v>170054100</v>
      </c>
      <c r="I35" s="58">
        <f t="shared" si="14"/>
        <v>178407000</v>
      </c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  <c r="FT35" s="145"/>
      <c r="FU35" s="145"/>
      <c r="FV35" s="145"/>
      <c r="FW35" s="145"/>
      <c r="FX35" s="145"/>
      <c r="FY35" s="145"/>
      <c r="FZ35" s="145"/>
      <c r="GA35" s="145"/>
      <c r="GB35" s="145"/>
      <c r="GC35" s="145"/>
      <c r="GD35" s="145"/>
      <c r="GE35" s="145"/>
      <c r="GF35" s="145"/>
      <c r="GG35" s="145"/>
      <c r="GH35" s="145"/>
      <c r="GI35" s="145"/>
      <c r="GJ35" s="145"/>
      <c r="GK35" s="145"/>
      <c r="GL35" s="145"/>
      <c r="GM35" s="145"/>
      <c r="GN35" s="145"/>
      <c r="GO35" s="145"/>
      <c r="GP35" s="145"/>
      <c r="GQ35" s="145"/>
      <c r="GR35" s="145"/>
      <c r="GS35" s="145"/>
      <c r="GT35" s="145"/>
      <c r="GU35" s="145"/>
      <c r="GV35" s="145"/>
      <c r="GW35" s="145"/>
      <c r="GX35" s="145"/>
      <c r="GY35" s="145"/>
      <c r="GZ35" s="145"/>
      <c r="HA35" s="145"/>
      <c r="HB35" s="145"/>
      <c r="HC35" s="145"/>
      <c r="HD35" s="145"/>
      <c r="HE35" s="145"/>
      <c r="HF35" s="145"/>
      <c r="HG35" s="145"/>
      <c r="HH35" s="145"/>
      <c r="HI35" s="145"/>
      <c r="HJ35" s="145"/>
      <c r="HK35" s="145"/>
      <c r="HL35" s="145"/>
      <c r="HM35" s="145"/>
      <c r="HN35" s="145"/>
      <c r="HO35" s="145"/>
      <c r="HP35" s="145"/>
      <c r="HQ35" s="145"/>
      <c r="HR35" s="145"/>
    </row>
    <row r="36" spans="1:243" s="108" customFormat="1" ht="9.75" customHeight="1">
      <c r="A36" s="99" t="s">
        <v>2052</v>
      </c>
      <c r="B36" s="116" t="s">
        <v>2053</v>
      </c>
      <c r="C36" s="139"/>
      <c r="D36" s="58">
        <f t="shared" ref="D36:I36" si="15">SUM(D37+D54)</f>
        <v>69804808.700000018</v>
      </c>
      <c r="E36" s="58">
        <f t="shared" si="15"/>
        <v>73921712.24000001</v>
      </c>
      <c r="F36" s="58">
        <f t="shared" si="15"/>
        <v>70942919.769999996</v>
      </c>
      <c r="G36" s="58">
        <f t="shared" si="15"/>
        <v>79105000</v>
      </c>
      <c r="H36" s="58">
        <f t="shared" si="15"/>
        <v>82054100</v>
      </c>
      <c r="I36" s="58">
        <f t="shared" si="15"/>
        <v>84719000</v>
      </c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  <c r="FT36" s="145"/>
      <c r="FU36" s="145"/>
      <c r="FV36" s="145"/>
      <c r="FW36" s="145"/>
      <c r="FX36" s="145"/>
      <c r="FY36" s="145"/>
      <c r="FZ36" s="145"/>
      <c r="GA36" s="145"/>
      <c r="GB36" s="145"/>
      <c r="GC36" s="145"/>
      <c r="GD36" s="145"/>
      <c r="GE36" s="145"/>
      <c r="GF36" s="145"/>
      <c r="GG36" s="145"/>
      <c r="GH36" s="145"/>
      <c r="GI36" s="145"/>
      <c r="GJ36" s="145"/>
      <c r="GK36" s="145"/>
      <c r="GL36" s="145"/>
      <c r="GM36" s="145"/>
      <c r="GN36" s="145"/>
      <c r="GO36" s="145"/>
      <c r="GP36" s="145"/>
      <c r="GQ36" s="145"/>
      <c r="GR36" s="145"/>
      <c r="GS36" s="145"/>
      <c r="GT36" s="145"/>
      <c r="GU36" s="145"/>
      <c r="GV36" s="145"/>
      <c r="GW36" s="145"/>
      <c r="GX36" s="145"/>
      <c r="GY36" s="145"/>
      <c r="GZ36" s="145"/>
      <c r="HA36" s="145"/>
      <c r="HB36" s="145"/>
      <c r="HC36" s="145"/>
      <c r="HD36" s="145"/>
      <c r="HE36" s="145"/>
      <c r="HF36" s="145"/>
      <c r="HG36" s="145"/>
      <c r="HH36" s="145"/>
      <c r="HI36" s="145"/>
      <c r="HJ36" s="145"/>
      <c r="HK36" s="145"/>
      <c r="HL36" s="145"/>
      <c r="HM36" s="145"/>
      <c r="HN36" s="145"/>
      <c r="HO36" s="145"/>
      <c r="HP36" s="145"/>
      <c r="HQ36" s="145"/>
      <c r="HR36" s="145"/>
    </row>
    <row r="37" spans="1:243" s="137" customFormat="1" ht="22.5">
      <c r="A37" s="99" t="s">
        <v>2054</v>
      </c>
      <c r="B37" s="116" t="s">
        <v>27</v>
      </c>
      <c r="C37" s="139"/>
      <c r="D37" s="58">
        <f t="shared" ref="D37:I37" si="16">SUM(D38+D42+D46+D50)</f>
        <v>48381801.960000008</v>
      </c>
      <c r="E37" s="58">
        <f t="shared" si="16"/>
        <v>53319208.270000003</v>
      </c>
      <c r="F37" s="58">
        <f t="shared" si="16"/>
        <v>52870964.590000004</v>
      </c>
      <c r="G37" s="58">
        <f t="shared" si="16"/>
        <v>57730000</v>
      </c>
      <c r="H37" s="58">
        <f t="shared" si="16"/>
        <v>59877600</v>
      </c>
      <c r="I37" s="58">
        <f t="shared" si="16"/>
        <v>61822000</v>
      </c>
      <c r="HS37" s="138"/>
      <c r="HT37" s="138"/>
      <c r="HU37" s="138"/>
      <c r="HV37" s="138"/>
      <c r="HW37" s="138"/>
      <c r="HX37" s="138"/>
      <c r="HY37" s="138"/>
      <c r="HZ37" s="138"/>
      <c r="IA37" s="138"/>
      <c r="IB37" s="138"/>
      <c r="IC37" s="138"/>
      <c r="ID37" s="138"/>
      <c r="IE37" s="138"/>
      <c r="IF37" s="138"/>
      <c r="IG37" s="138"/>
      <c r="IH37" s="138"/>
      <c r="II37" s="138"/>
    </row>
    <row r="38" spans="1:243" s="137" customFormat="1" ht="22.5">
      <c r="A38" s="99" t="s">
        <v>2055</v>
      </c>
      <c r="B38" s="116" t="s">
        <v>2056</v>
      </c>
      <c r="C38" s="139"/>
      <c r="D38" s="58">
        <f t="shared" ref="D38:I38" si="17">SUM(D39:D41)</f>
        <v>39200548.540000007</v>
      </c>
      <c r="E38" s="58">
        <f t="shared" si="17"/>
        <v>42249998.850000001</v>
      </c>
      <c r="F38" s="58">
        <f t="shared" si="17"/>
        <v>45560425.660000004</v>
      </c>
      <c r="G38" s="58">
        <f t="shared" si="17"/>
        <v>46026000</v>
      </c>
      <c r="H38" s="58">
        <f t="shared" si="17"/>
        <v>47736000</v>
      </c>
      <c r="I38" s="58">
        <f t="shared" si="17"/>
        <v>49287000</v>
      </c>
      <c r="HS38" s="138"/>
      <c r="HT38" s="138"/>
      <c r="HU38" s="138"/>
      <c r="HV38" s="138"/>
      <c r="HW38" s="138"/>
      <c r="HX38" s="138"/>
      <c r="HY38" s="138"/>
      <c r="HZ38" s="138"/>
      <c r="IA38" s="138"/>
      <c r="IB38" s="138"/>
      <c r="IC38" s="138"/>
      <c r="ID38" s="138"/>
      <c r="IE38" s="138"/>
      <c r="IF38" s="138"/>
      <c r="IG38" s="138"/>
      <c r="IH38" s="138"/>
      <c r="II38" s="138"/>
    </row>
    <row r="39" spans="1:243" s="138" customFormat="1" hidden="1">
      <c r="A39" s="97" t="s">
        <v>2057</v>
      </c>
      <c r="B39" s="117" t="s">
        <v>2058</v>
      </c>
      <c r="C39" s="139" t="s">
        <v>29</v>
      </c>
      <c r="D39" s="60">
        <v>23520314.280000001</v>
      </c>
      <c r="E39" s="60">
        <v>25350004.18</v>
      </c>
      <c r="F39" s="60">
        <v>27336246.219999999</v>
      </c>
      <c r="G39" s="60">
        <v>27615600</v>
      </c>
      <c r="H39" s="60">
        <v>28641600</v>
      </c>
      <c r="I39" s="60">
        <v>29572200</v>
      </c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</row>
    <row r="40" spans="1:243" s="138" customFormat="1" hidden="1">
      <c r="A40" s="97" t="s">
        <v>2059</v>
      </c>
      <c r="B40" s="117" t="s">
        <v>2060</v>
      </c>
      <c r="C40" s="139" t="s">
        <v>32</v>
      </c>
      <c r="D40" s="60">
        <v>9800722.2400000002</v>
      </c>
      <c r="E40" s="60">
        <v>10563003.960000001</v>
      </c>
      <c r="F40" s="60">
        <v>11390478.699999999</v>
      </c>
      <c r="G40" s="60">
        <v>11506500</v>
      </c>
      <c r="H40" s="60">
        <v>11934000</v>
      </c>
      <c r="I40" s="60">
        <v>12321750</v>
      </c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</row>
    <row r="41" spans="1:243" s="138" customFormat="1" hidden="1">
      <c r="A41" s="97" t="s">
        <v>2061</v>
      </c>
      <c r="B41" s="117" t="s">
        <v>2062</v>
      </c>
      <c r="C41" s="139" t="s">
        <v>35</v>
      </c>
      <c r="D41" s="60">
        <v>5879512.0199999996</v>
      </c>
      <c r="E41" s="60">
        <v>6336990.71</v>
      </c>
      <c r="F41" s="60">
        <v>6833700.7400000002</v>
      </c>
      <c r="G41" s="60">
        <v>6903900</v>
      </c>
      <c r="H41" s="60">
        <v>7160400</v>
      </c>
      <c r="I41" s="60">
        <v>7393050</v>
      </c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</row>
    <row r="42" spans="1:243" s="138" customFormat="1" ht="22.5">
      <c r="A42" s="99" t="s">
        <v>2063</v>
      </c>
      <c r="B42" s="116" t="s">
        <v>2064</v>
      </c>
      <c r="C42" s="139"/>
      <c r="D42" s="58">
        <f t="shared" ref="D42:I42" si="18">SUM(D43:D45)</f>
        <v>246150.21999999997</v>
      </c>
      <c r="E42" s="58">
        <f t="shared" si="18"/>
        <v>406253.97000000003</v>
      </c>
      <c r="F42" s="58">
        <f t="shared" si="18"/>
        <v>280203.87</v>
      </c>
      <c r="G42" s="58">
        <f t="shared" si="18"/>
        <v>430000</v>
      </c>
      <c r="H42" s="58">
        <f t="shared" si="18"/>
        <v>445000</v>
      </c>
      <c r="I42" s="58">
        <f t="shared" si="18"/>
        <v>460000</v>
      </c>
    </row>
    <row r="43" spans="1:243" s="138" customFormat="1" hidden="1">
      <c r="A43" s="97" t="s">
        <v>2065</v>
      </c>
      <c r="B43" s="117" t="s">
        <v>2066</v>
      </c>
      <c r="C43" s="139" t="s">
        <v>29</v>
      </c>
      <c r="D43" s="60">
        <v>147693.21</v>
      </c>
      <c r="E43" s="60">
        <v>243748.16</v>
      </c>
      <c r="F43" s="60">
        <v>168121.02</v>
      </c>
      <c r="G43" s="60">
        <v>258000</v>
      </c>
      <c r="H43" s="60">
        <v>267000</v>
      </c>
      <c r="I43" s="60">
        <v>276000</v>
      </c>
    </row>
    <row r="44" spans="1:243" s="138" customFormat="1" hidden="1">
      <c r="A44" s="97" t="s">
        <v>2067</v>
      </c>
      <c r="B44" s="117" t="s">
        <v>2068</v>
      </c>
      <c r="C44" s="139" t="s">
        <v>32</v>
      </c>
      <c r="D44" s="60">
        <v>61738.12</v>
      </c>
      <c r="E44" s="60">
        <v>101777.66</v>
      </c>
      <c r="F44" s="60">
        <v>70154.39</v>
      </c>
      <c r="G44" s="60">
        <v>107500</v>
      </c>
      <c r="H44" s="60">
        <v>111250</v>
      </c>
      <c r="I44" s="60">
        <v>115000</v>
      </c>
    </row>
    <row r="45" spans="1:243" s="138" customFormat="1" hidden="1">
      <c r="A45" s="97" t="s">
        <v>2069</v>
      </c>
      <c r="B45" s="117" t="s">
        <v>2070</v>
      </c>
      <c r="C45" s="139" t="s">
        <v>35</v>
      </c>
      <c r="D45" s="60">
        <v>36718.89</v>
      </c>
      <c r="E45" s="60">
        <v>60728.15</v>
      </c>
      <c r="F45" s="60">
        <v>41928.46</v>
      </c>
      <c r="G45" s="60">
        <v>64500</v>
      </c>
      <c r="H45" s="60">
        <v>66750</v>
      </c>
      <c r="I45" s="60">
        <v>69000</v>
      </c>
    </row>
    <row r="46" spans="1:243" s="140" customFormat="1" ht="22.5">
      <c r="A46" s="99" t="s">
        <v>2071</v>
      </c>
      <c r="B46" s="116" t="s">
        <v>2072</v>
      </c>
      <c r="C46" s="139"/>
      <c r="D46" s="58">
        <f t="shared" ref="D46:F46" si="19">SUM(D47:D49)</f>
        <v>6249501.3399999999</v>
      </c>
      <c r="E46" s="58">
        <f t="shared" si="19"/>
        <v>7557179.0300000003</v>
      </c>
      <c r="F46" s="58">
        <f t="shared" si="19"/>
        <v>4860345.22</v>
      </c>
      <c r="G46" s="58">
        <v>7990000</v>
      </c>
      <c r="H46" s="58">
        <v>8290000</v>
      </c>
      <c r="I46" s="58">
        <v>8558000</v>
      </c>
      <c r="HS46" s="138"/>
      <c r="HT46" s="138"/>
      <c r="HU46" s="138"/>
      <c r="HV46" s="138"/>
      <c r="HW46" s="138"/>
      <c r="HX46" s="138"/>
      <c r="HY46" s="138"/>
      <c r="HZ46" s="138"/>
      <c r="IA46" s="138"/>
      <c r="IB46" s="138"/>
      <c r="IC46" s="138"/>
      <c r="ID46" s="138"/>
      <c r="IE46" s="138"/>
      <c r="IF46" s="138"/>
      <c r="IG46" s="138"/>
      <c r="IH46" s="138"/>
      <c r="II46" s="138"/>
    </row>
    <row r="47" spans="1:243" s="140" customFormat="1" hidden="1">
      <c r="A47" s="97" t="s">
        <v>2073</v>
      </c>
      <c r="B47" s="117" t="s">
        <v>2074</v>
      </c>
      <c r="C47" s="139" t="s">
        <v>29</v>
      </c>
      <c r="D47" s="60">
        <v>3749579.94</v>
      </c>
      <c r="E47" s="60">
        <v>4534322.7300000004</v>
      </c>
      <c r="F47" s="60">
        <v>2916210.83</v>
      </c>
      <c r="G47" s="60">
        <v>4794000</v>
      </c>
      <c r="H47" s="60">
        <v>4974000</v>
      </c>
      <c r="I47" s="60">
        <v>5134800</v>
      </c>
      <c r="HS47" s="138"/>
      <c r="HT47" s="138"/>
      <c r="HU47" s="138"/>
      <c r="HV47" s="138"/>
      <c r="HW47" s="138"/>
      <c r="HX47" s="138"/>
      <c r="HY47" s="138"/>
      <c r="HZ47" s="138"/>
      <c r="IA47" s="138"/>
      <c r="IB47" s="138"/>
      <c r="IC47" s="138"/>
      <c r="ID47" s="138"/>
      <c r="IE47" s="138"/>
      <c r="IF47" s="138"/>
      <c r="IG47" s="138"/>
      <c r="IH47" s="138"/>
      <c r="II47" s="138"/>
    </row>
    <row r="48" spans="1:243" s="140" customFormat="1" hidden="1">
      <c r="A48" s="97" t="s">
        <v>2075</v>
      </c>
      <c r="B48" s="117" t="s">
        <v>2076</v>
      </c>
      <c r="C48" s="139" t="s">
        <v>32</v>
      </c>
      <c r="D48" s="60">
        <v>1562774.99</v>
      </c>
      <c r="E48" s="60">
        <v>1889657</v>
      </c>
      <c r="F48" s="60">
        <v>1215237.18</v>
      </c>
      <c r="G48" s="60">
        <v>1997500</v>
      </c>
      <c r="H48" s="60">
        <v>2072500</v>
      </c>
      <c r="I48" s="60">
        <v>2139500</v>
      </c>
      <c r="HS48" s="138"/>
      <c r="HT48" s="138"/>
      <c r="HU48" s="138"/>
      <c r="HV48" s="138"/>
      <c r="HW48" s="138"/>
      <c r="HX48" s="138"/>
      <c r="HY48" s="138"/>
      <c r="HZ48" s="138"/>
      <c r="IA48" s="138"/>
      <c r="IB48" s="138"/>
      <c r="IC48" s="138"/>
      <c r="ID48" s="138"/>
      <c r="IE48" s="138"/>
      <c r="IF48" s="138"/>
      <c r="IG48" s="138"/>
      <c r="IH48" s="138"/>
      <c r="II48" s="138"/>
    </row>
    <row r="49" spans="1:243" s="140" customFormat="1" hidden="1">
      <c r="A49" s="97" t="s">
        <v>2077</v>
      </c>
      <c r="B49" s="117" t="s">
        <v>2078</v>
      </c>
      <c r="C49" s="139" t="s">
        <v>35</v>
      </c>
      <c r="D49" s="60">
        <v>937146.41</v>
      </c>
      <c r="E49" s="60">
        <v>1133199.3</v>
      </c>
      <c r="F49" s="60">
        <v>728897.21</v>
      </c>
      <c r="G49" s="60">
        <v>1198500</v>
      </c>
      <c r="H49" s="60">
        <v>1243500</v>
      </c>
      <c r="I49" s="60">
        <v>1283700</v>
      </c>
      <c r="HS49" s="138"/>
      <c r="HT49" s="138"/>
      <c r="HU49" s="138"/>
      <c r="HV49" s="138"/>
      <c r="HW49" s="138"/>
      <c r="HX49" s="138"/>
      <c r="HY49" s="138"/>
      <c r="HZ49" s="138"/>
      <c r="IA49" s="138"/>
      <c r="IB49" s="138"/>
      <c r="IC49" s="138"/>
      <c r="ID49" s="138"/>
      <c r="IE49" s="138"/>
      <c r="IF49" s="138"/>
      <c r="IG49" s="138"/>
      <c r="IH49" s="138"/>
      <c r="II49" s="138"/>
    </row>
    <row r="50" spans="1:243" s="140" customFormat="1" ht="22.5">
      <c r="A50" s="99" t="s">
        <v>2079</v>
      </c>
      <c r="B50" s="116" t="s">
        <v>2080</v>
      </c>
      <c r="C50" s="139"/>
      <c r="D50" s="58">
        <f t="shared" ref="D50:I50" si="20">SUM(D51:D53)</f>
        <v>2685601.8600000003</v>
      </c>
      <c r="E50" s="58">
        <f t="shared" si="20"/>
        <v>3105776.42</v>
      </c>
      <c r="F50" s="58">
        <f t="shared" si="20"/>
        <v>2169989.84</v>
      </c>
      <c r="G50" s="58">
        <f t="shared" si="20"/>
        <v>3284000</v>
      </c>
      <c r="H50" s="58">
        <f t="shared" si="20"/>
        <v>3406600</v>
      </c>
      <c r="I50" s="58">
        <f t="shared" si="20"/>
        <v>3517000</v>
      </c>
      <c r="HS50" s="138"/>
      <c r="HT50" s="138"/>
      <c r="HU50" s="138"/>
      <c r="HV50" s="138"/>
      <c r="HW50" s="138"/>
      <c r="HX50" s="138"/>
      <c r="HY50" s="138"/>
      <c r="HZ50" s="138"/>
      <c r="IA50" s="138"/>
      <c r="IB50" s="138"/>
      <c r="IC50" s="138"/>
      <c r="ID50" s="138"/>
      <c r="IE50" s="138"/>
      <c r="IF50" s="138"/>
      <c r="IG50" s="138"/>
      <c r="IH50" s="138"/>
      <c r="II50" s="138"/>
    </row>
    <row r="51" spans="1:243" s="138" customFormat="1" ht="12" hidden="1" customHeight="1">
      <c r="A51" s="97" t="s">
        <v>2081</v>
      </c>
      <c r="B51" s="117" t="s">
        <v>2082</v>
      </c>
      <c r="C51" s="139" t="s">
        <v>29</v>
      </c>
      <c r="D51" s="60">
        <v>1611171.85</v>
      </c>
      <c r="E51" s="60">
        <v>1863467.84</v>
      </c>
      <c r="F51" s="60">
        <v>1302001.93</v>
      </c>
      <c r="G51" s="60">
        <v>1970400</v>
      </c>
      <c r="H51" s="60">
        <v>2043960</v>
      </c>
      <c r="I51" s="60">
        <v>2110200</v>
      </c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</row>
    <row r="52" spans="1:243" s="138" customFormat="1" ht="12" hidden="1" customHeight="1">
      <c r="A52" s="97" t="s">
        <v>2083</v>
      </c>
      <c r="B52" s="117" t="s">
        <v>2084</v>
      </c>
      <c r="C52" s="139" t="s">
        <v>32</v>
      </c>
      <c r="D52" s="60">
        <v>671871.35</v>
      </c>
      <c r="E52" s="60">
        <v>776891.22</v>
      </c>
      <c r="F52" s="60">
        <v>542685.96</v>
      </c>
      <c r="G52" s="60">
        <v>821000</v>
      </c>
      <c r="H52" s="60">
        <v>851650</v>
      </c>
      <c r="I52" s="60">
        <v>879250</v>
      </c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  <c r="HP52" s="140"/>
      <c r="HQ52" s="140"/>
      <c r="HR52" s="140"/>
    </row>
    <row r="53" spans="1:243" s="138" customFormat="1" ht="12" hidden="1" customHeight="1">
      <c r="A53" s="97" t="s">
        <v>2085</v>
      </c>
      <c r="B53" s="117" t="s">
        <v>2086</v>
      </c>
      <c r="C53" s="139" t="s">
        <v>35</v>
      </c>
      <c r="D53" s="60">
        <v>402558.66</v>
      </c>
      <c r="E53" s="60">
        <v>465417.36</v>
      </c>
      <c r="F53" s="60">
        <v>325301.95</v>
      </c>
      <c r="G53" s="60">
        <v>492600</v>
      </c>
      <c r="H53" s="60">
        <v>510990</v>
      </c>
      <c r="I53" s="60">
        <v>527550</v>
      </c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  <c r="HP53" s="140"/>
      <c r="HQ53" s="140"/>
      <c r="HR53" s="140"/>
    </row>
    <row r="54" spans="1:243" s="20" customFormat="1" ht="22.5">
      <c r="A54" s="99" t="s">
        <v>2087</v>
      </c>
      <c r="B54" s="116" t="s">
        <v>1546</v>
      </c>
      <c r="C54" s="139"/>
      <c r="D54" s="174">
        <f>SUM(D55+D59)</f>
        <v>21423006.740000002</v>
      </c>
      <c r="E54" s="174">
        <f>SUM(E55+E59+E63+E67)</f>
        <v>20602503.970000003</v>
      </c>
      <c r="F54" s="174">
        <f>SUM(F55+F59+F63+F67)</f>
        <v>18071955.179999996</v>
      </c>
      <c r="G54" s="174">
        <f>SUM(G55+G59+G63+G67)</f>
        <v>21375000</v>
      </c>
      <c r="H54" s="174">
        <f>SUM(H55+H59+H63+H67)</f>
        <v>22176500</v>
      </c>
      <c r="I54" s="174">
        <f>SUM(I55+I59+I63+I67)</f>
        <v>22897000</v>
      </c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</row>
    <row r="55" spans="1:243" s="137" customFormat="1" ht="22.5">
      <c r="A55" s="99" t="s">
        <v>2088</v>
      </c>
      <c r="B55" s="116" t="s">
        <v>2089</v>
      </c>
      <c r="C55" s="139"/>
      <c r="D55" s="174">
        <f t="shared" ref="D55:I55" si="21">SUM(D56:D58)</f>
        <v>21423006.740000002</v>
      </c>
      <c r="E55" s="174">
        <f t="shared" si="21"/>
        <v>20545529.370000001</v>
      </c>
      <c r="F55" s="174">
        <f t="shared" si="21"/>
        <v>18060991.189999998</v>
      </c>
      <c r="G55" s="174">
        <f t="shared" si="21"/>
        <v>21315000</v>
      </c>
      <c r="H55" s="174">
        <f t="shared" si="21"/>
        <v>22114000</v>
      </c>
      <c r="I55" s="174">
        <f t="shared" si="21"/>
        <v>22832000</v>
      </c>
      <c r="HS55" s="138"/>
      <c r="HT55" s="138"/>
      <c r="HU55" s="138"/>
      <c r="HV55" s="138"/>
      <c r="HW55" s="138"/>
      <c r="HX55" s="138"/>
      <c r="HY55" s="138"/>
      <c r="HZ55" s="138"/>
      <c r="IA55" s="138"/>
      <c r="IB55" s="138"/>
      <c r="IC55" s="138"/>
      <c r="ID55" s="138"/>
      <c r="IE55" s="138"/>
      <c r="IF55" s="138"/>
      <c r="IG55" s="138"/>
      <c r="IH55" s="138"/>
      <c r="II55" s="138"/>
    </row>
    <row r="56" spans="1:243" s="138" customFormat="1" hidden="1">
      <c r="A56" s="97" t="s">
        <v>2090</v>
      </c>
      <c r="B56" s="117" t="s">
        <v>2091</v>
      </c>
      <c r="C56" s="139" t="s">
        <v>29</v>
      </c>
      <c r="D56" s="60">
        <v>12853791.92</v>
      </c>
      <c r="E56" s="60">
        <v>12327317.73</v>
      </c>
      <c r="F56" s="60">
        <v>10836594.65</v>
      </c>
      <c r="G56" s="60">
        <v>12789000</v>
      </c>
      <c r="H56" s="60">
        <v>13268400</v>
      </c>
      <c r="I56" s="60">
        <v>13699200</v>
      </c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0"/>
      <c r="GA56" s="140"/>
      <c r="GB56" s="140"/>
      <c r="GC56" s="140"/>
      <c r="GD56" s="140"/>
      <c r="GE56" s="140"/>
      <c r="GF56" s="140"/>
      <c r="GG56" s="140"/>
      <c r="GH56" s="140"/>
      <c r="GI56" s="140"/>
      <c r="GJ56" s="140"/>
      <c r="GK56" s="140"/>
      <c r="GL56" s="140"/>
      <c r="GM56" s="140"/>
      <c r="GN56" s="140"/>
      <c r="GO56" s="140"/>
      <c r="GP56" s="140"/>
      <c r="GQ56" s="140"/>
      <c r="GR56" s="140"/>
      <c r="GS56" s="140"/>
      <c r="GT56" s="140"/>
      <c r="GU56" s="140"/>
      <c r="GV56" s="140"/>
      <c r="GW56" s="140"/>
      <c r="GX56" s="140"/>
      <c r="GY56" s="140"/>
      <c r="GZ56" s="140"/>
      <c r="HA56" s="140"/>
      <c r="HB56" s="140"/>
      <c r="HC56" s="140"/>
      <c r="HD56" s="140"/>
      <c r="HE56" s="140"/>
      <c r="HF56" s="140"/>
      <c r="HG56" s="140"/>
      <c r="HH56" s="140"/>
      <c r="HI56" s="140"/>
      <c r="HJ56" s="140"/>
      <c r="HK56" s="140"/>
      <c r="HL56" s="140"/>
      <c r="HM56" s="140"/>
      <c r="HN56" s="140"/>
      <c r="HO56" s="140"/>
      <c r="HP56" s="140"/>
      <c r="HQ56" s="140"/>
      <c r="HR56" s="140"/>
    </row>
    <row r="57" spans="1:243" s="138" customFormat="1" hidden="1">
      <c r="A57" s="97" t="s">
        <v>2092</v>
      </c>
      <c r="B57" s="117" t="s">
        <v>2093</v>
      </c>
      <c r="C57" s="139" t="s">
        <v>32</v>
      </c>
      <c r="D57" s="60">
        <v>5355758.07</v>
      </c>
      <c r="E57" s="60">
        <v>5136388.58</v>
      </c>
      <c r="F57" s="60">
        <v>4515250.3</v>
      </c>
      <c r="G57" s="60">
        <v>5328750</v>
      </c>
      <c r="H57" s="60">
        <v>5528500</v>
      </c>
      <c r="I57" s="60">
        <v>5708000</v>
      </c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140"/>
      <c r="GN57" s="140"/>
      <c r="GO57" s="140"/>
      <c r="GP57" s="140"/>
      <c r="GQ57" s="140"/>
      <c r="GR57" s="140"/>
      <c r="GS57" s="140"/>
      <c r="GT57" s="140"/>
      <c r="GU57" s="140"/>
      <c r="GV57" s="140"/>
      <c r="GW57" s="140"/>
      <c r="GX57" s="140"/>
      <c r="GY57" s="140"/>
      <c r="GZ57" s="140"/>
      <c r="HA57" s="140"/>
      <c r="HB57" s="140"/>
      <c r="HC57" s="140"/>
      <c r="HD57" s="140"/>
      <c r="HE57" s="140"/>
      <c r="HF57" s="140"/>
      <c r="HG57" s="140"/>
      <c r="HH57" s="140"/>
      <c r="HI57" s="140"/>
      <c r="HJ57" s="140"/>
      <c r="HK57" s="140"/>
      <c r="HL57" s="140"/>
      <c r="HM57" s="140"/>
      <c r="HN57" s="140"/>
      <c r="HO57" s="140"/>
      <c r="HP57" s="140"/>
      <c r="HQ57" s="140"/>
      <c r="HR57" s="140"/>
    </row>
    <row r="58" spans="1:243" s="138" customFormat="1" hidden="1">
      <c r="A58" s="97" t="s">
        <v>2094</v>
      </c>
      <c r="B58" s="117" t="s">
        <v>2095</v>
      </c>
      <c r="C58" s="139" t="s">
        <v>35</v>
      </c>
      <c r="D58" s="60">
        <v>3213456.75</v>
      </c>
      <c r="E58" s="60">
        <v>3081823.06</v>
      </c>
      <c r="F58" s="60">
        <v>2709146.24</v>
      </c>
      <c r="G58" s="60">
        <v>3197250</v>
      </c>
      <c r="H58" s="60">
        <v>3317100</v>
      </c>
      <c r="I58" s="60">
        <v>3424800</v>
      </c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0"/>
      <c r="FP58" s="140"/>
      <c r="FQ58" s="140"/>
      <c r="FR58" s="140"/>
      <c r="FS58" s="140"/>
      <c r="FT58" s="140"/>
      <c r="FU58" s="140"/>
      <c r="FV58" s="140"/>
      <c r="FW58" s="140"/>
      <c r="FX58" s="140"/>
      <c r="FY58" s="140"/>
      <c r="FZ58" s="140"/>
      <c r="GA58" s="140"/>
      <c r="GB58" s="140"/>
      <c r="GC58" s="140"/>
      <c r="GD58" s="140"/>
      <c r="GE58" s="140"/>
      <c r="GF58" s="140"/>
      <c r="GG58" s="140"/>
      <c r="GH58" s="140"/>
      <c r="GI58" s="140"/>
      <c r="GJ58" s="140"/>
      <c r="GK58" s="140"/>
      <c r="GL58" s="140"/>
      <c r="GM58" s="140"/>
      <c r="GN58" s="140"/>
      <c r="GO58" s="140"/>
      <c r="GP58" s="140"/>
      <c r="GQ58" s="140"/>
      <c r="GR58" s="140"/>
      <c r="GS58" s="140"/>
      <c r="GT58" s="140"/>
      <c r="GU58" s="140"/>
      <c r="GV58" s="140"/>
      <c r="GW58" s="140"/>
      <c r="GX58" s="140"/>
      <c r="GY58" s="140"/>
      <c r="GZ58" s="140"/>
      <c r="HA58" s="140"/>
      <c r="HB58" s="140"/>
      <c r="HC58" s="140"/>
      <c r="HD58" s="140"/>
      <c r="HE58" s="140"/>
      <c r="HF58" s="140"/>
      <c r="HG58" s="140"/>
      <c r="HH58" s="140"/>
      <c r="HI58" s="140"/>
      <c r="HJ58" s="140"/>
      <c r="HK58" s="140"/>
      <c r="HL58" s="140"/>
      <c r="HM58" s="140"/>
      <c r="HN58" s="140"/>
      <c r="HO58" s="140"/>
      <c r="HP58" s="140"/>
      <c r="HQ58" s="140"/>
      <c r="HR58" s="140"/>
    </row>
    <row r="59" spans="1:243" s="138" customFormat="1" ht="22.5" hidden="1">
      <c r="A59" s="97" t="s">
        <v>2096</v>
      </c>
      <c r="B59" s="116" t="s">
        <v>2097</v>
      </c>
      <c r="C59" s="139"/>
      <c r="D59" s="60">
        <f t="shared" ref="D59:I59" si="22">SUM(D60:D62)</f>
        <v>0</v>
      </c>
      <c r="E59" s="60">
        <f t="shared" si="22"/>
        <v>0</v>
      </c>
      <c r="F59" s="60">
        <f t="shared" si="22"/>
        <v>0</v>
      </c>
      <c r="G59" s="60">
        <f t="shared" si="22"/>
        <v>0</v>
      </c>
      <c r="H59" s="60">
        <f t="shared" si="22"/>
        <v>0</v>
      </c>
      <c r="I59" s="60">
        <f t="shared" si="22"/>
        <v>0</v>
      </c>
    </row>
    <row r="60" spans="1:243" s="138" customFormat="1" hidden="1">
      <c r="A60" s="97" t="s">
        <v>2098</v>
      </c>
      <c r="B60" s="117" t="s">
        <v>2099</v>
      </c>
      <c r="C60" s="139" t="s">
        <v>29</v>
      </c>
      <c r="D60" s="60"/>
      <c r="E60" s="60"/>
      <c r="F60" s="60"/>
      <c r="G60" s="60"/>
      <c r="H60" s="60"/>
      <c r="I60" s="60"/>
    </row>
    <row r="61" spans="1:243" s="138" customFormat="1" hidden="1">
      <c r="A61" s="97" t="s">
        <v>2100</v>
      </c>
      <c r="B61" s="117" t="s">
        <v>2101</v>
      </c>
      <c r="C61" s="139" t="s">
        <v>32</v>
      </c>
      <c r="D61" s="60"/>
      <c r="E61" s="60"/>
      <c r="F61" s="60"/>
      <c r="G61" s="60"/>
      <c r="H61" s="60"/>
      <c r="I61" s="60"/>
    </row>
    <row r="62" spans="1:243" s="138" customFormat="1" hidden="1">
      <c r="A62" s="97" t="s">
        <v>2102</v>
      </c>
      <c r="B62" s="117" t="s">
        <v>2103</v>
      </c>
      <c r="C62" s="139" t="s">
        <v>35</v>
      </c>
      <c r="D62" s="60"/>
      <c r="E62" s="60"/>
      <c r="F62" s="60"/>
      <c r="G62" s="60"/>
      <c r="H62" s="60"/>
      <c r="I62" s="60"/>
    </row>
    <row r="63" spans="1:243" s="193" customFormat="1" ht="22.5">
      <c r="A63" s="99" t="s">
        <v>3308</v>
      </c>
      <c r="B63" s="116" t="s">
        <v>3309</v>
      </c>
      <c r="C63" s="139"/>
      <c r="D63" s="58">
        <f t="shared" ref="D63:I63" si="23">SUM(D64:D66)</f>
        <v>0</v>
      </c>
      <c r="E63" s="58">
        <f t="shared" si="23"/>
        <v>43691.41</v>
      </c>
      <c r="F63" s="58">
        <f t="shared" si="23"/>
        <v>7464.06</v>
      </c>
      <c r="G63" s="58">
        <f t="shared" si="23"/>
        <v>46000</v>
      </c>
      <c r="H63" s="58">
        <f t="shared" si="23"/>
        <v>48000</v>
      </c>
      <c r="I63" s="58">
        <f t="shared" si="23"/>
        <v>50000</v>
      </c>
    </row>
    <row r="64" spans="1:243" s="138" customFormat="1" hidden="1">
      <c r="A64" s="97" t="s">
        <v>3310</v>
      </c>
      <c r="B64" s="117" t="s">
        <v>3564</v>
      </c>
      <c r="C64" s="139" t="s">
        <v>29</v>
      </c>
      <c r="D64" s="60"/>
      <c r="E64" s="60">
        <v>26214.81</v>
      </c>
      <c r="F64" s="60">
        <v>4478.5600000000004</v>
      </c>
      <c r="G64" s="60">
        <v>27600</v>
      </c>
      <c r="H64" s="60">
        <v>28800</v>
      </c>
      <c r="I64" s="60">
        <v>30000</v>
      </c>
    </row>
    <row r="65" spans="1:243" s="138" customFormat="1" hidden="1">
      <c r="A65" s="97" t="s">
        <v>3311</v>
      </c>
      <c r="B65" s="117" t="s">
        <v>3565</v>
      </c>
      <c r="C65" s="139" t="s">
        <v>32</v>
      </c>
      <c r="D65" s="60"/>
      <c r="E65" s="60">
        <v>10922.93</v>
      </c>
      <c r="F65" s="60">
        <v>1866.08</v>
      </c>
      <c r="G65" s="60">
        <v>11500</v>
      </c>
      <c r="H65" s="60">
        <v>12000</v>
      </c>
      <c r="I65" s="60">
        <v>12500</v>
      </c>
    </row>
    <row r="66" spans="1:243" s="138" customFormat="1" hidden="1">
      <c r="A66" s="97" t="s">
        <v>3312</v>
      </c>
      <c r="B66" s="117" t="s">
        <v>1518</v>
      </c>
      <c r="C66" s="139" t="s">
        <v>35</v>
      </c>
      <c r="D66" s="60"/>
      <c r="E66" s="60">
        <v>6553.67</v>
      </c>
      <c r="F66" s="60">
        <v>1119.42</v>
      </c>
      <c r="G66" s="60">
        <v>6900</v>
      </c>
      <c r="H66" s="60">
        <v>7200</v>
      </c>
      <c r="I66" s="60">
        <v>7500</v>
      </c>
    </row>
    <row r="67" spans="1:243" s="193" customFormat="1" ht="22.5">
      <c r="A67" s="99" t="s">
        <v>3313</v>
      </c>
      <c r="B67" s="116" t="s">
        <v>3566</v>
      </c>
      <c r="C67" s="139"/>
      <c r="D67" s="58">
        <f t="shared" ref="D67:I67" si="24">SUM(D68:D70)</f>
        <v>0</v>
      </c>
      <c r="E67" s="58">
        <f t="shared" si="24"/>
        <v>13283.189999999999</v>
      </c>
      <c r="F67" s="58">
        <f t="shared" si="24"/>
        <v>3499.9300000000003</v>
      </c>
      <c r="G67" s="58">
        <f t="shared" si="24"/>
        <v>14000</v>
      </c>
      <c r="H67" s="58">
        <f t="shared" si="24"/>
        <v>14500</v>
      </c>
      <c r="I67" s="58">
        <f t="shared" si="24"/>
        <v>15000</v>
      </c>
    </row>
    <row r="68" spans="1:243" s="138" customFormat="1" hidden="1">
      <c r="A68" s="97" t="s">
        <v>3314</v>
      </c>
      <c r="B68" s="117" t="s">
        <v>3564</v>
      </c>
      <c r="C68" s="139" t="s">
        <v>29</v>
      </c>
      <c r="D68" s="60"/>
      <c r="E68" s="60">
        <v>7969.98</v>
      </c>
      <c r="F68" s="60">
        <v>2100</v>
      </c>
      <c r="G68" s="60">
        <v>8400</v>
      </c>
      <c r="H68" s="60">
        <v>8700</v>
      </c>
      <c r="I68" s="60">
        <v>9000</v>
      </c>
    </row>
    <row r="69" spans="1:243" s="138" customFormat="1" hidden="1">
      <c r="A69" s="97" t="s">
        <v>3315</v>
      </c>
      <c r="B69" s="117" t="s">
        <v>3565</v>
      </c>
      <c r="C69" s="139" t="s">
        <v>32</v>
      </c>
      <c r="D69" s="60"/>
      <c r="E69" s="60">
        <v>3320.8</v>
      </c>
      <c r="F69" s="60">
        <v>874.96</v>
      </c>
      <c r="G69" s="60">
        <v>3500</v>
      </c>
      <c r="H69" s="60">
        <v>3625</v>
      </c>
      <c r="I69" s="60">
        <v>3750</v>
      </c>
    </row>
    <row r="70" spans="1:243" s="138" customFormat="1" hidden="1">
      <c r="A70" s="97" t="s">
        <v>3316</v>
      </c>
      <c r="B70" s="117" t="s">
        <v>1518</v>
      </c>
      <c r="C70" s="139" t="s">
        <v>35</v>
      </c>
      <c r="D70" s="60"/>
      <c r="E70" s="60">
        <v>1992.41</v>
      </c>
      <c r="F70" s="60">
        <v>524.97</v>
      </c>
      <c r="G70" s="60">
        <v>2100</v>
      </c>
      <c r="H70" s="60">
        <v>2175</v>
      </c>
      <c r="I70" s="60">
        <v>2250</v>
      </c>
    </row>
    <row r="71" spans="1:243" ht="22.5">
      <c r="A71" s="99" t="s">
        <v>2104</v>
      </c>
      <c r="B71" s="116" t="s">
        <v>2105</v>
      </c>
      <c r="C71" s="139"/>
      <c r="D71" s="58">
        <f t="shared" ref="D71:I71" si="25">D72</f>
        <v>69024379.430000007</v>
      </c>
      <c r="E71" s="58">
        <f t="shared" si="25"/>
        <v>77376539.900000006</v>
      </c>
      <c r="F71" s="58">
        <f t="shared" si="25"/>
        <v>72216460.030000001</v>
      </c>
      <c r="G71" s="58">
        <f t="shared" si="25"/>
        <v>82594000</v>
      </c>
      <c r="H71" s="58">
        <f t="shared" si="25"/>
        <v>88000000</v>
      </c>
      <c r="I71" s="58">
        <f t="shared" si="25"/>
        <v>93688000</v>
      </c>
    </row>
    <row r="72" spans="1:243" s="20" customFormat="1">
      <c r="A72" s="99" t="s">
        <v>2106</v>
      </c>
      <c r="B72" s="116" t="s">
        <v>110</v>
      </c>
      <c r="C72" s="139"/>
      <c r="D72" s="174">
        <f t="shared" ref="D72:I72" si="26">SUM(D73+D77+D81+D85)</f>
        <v>69024379.430000007</v>
      </c>
      <c r="E72" s="174">
        <f t="shared" si="26"/>
        <v>77376539.900000006</v>
      </c>
      <c r="F72" s="174">
        <f t="shared" si="26"/>
        <v>72216460.030000001</v>
      </c>
      <c r="G72" s="174">
        <f t="shared" si="26"/>
        <v>82594000</v>
      </c>
      <c r="H72" s="174">
        <f t="shared" si="26"/>
        <v>88000000</v>
      </c>
      <c r="I72" s="174">
        <f t="shared" si="26"/>
        <v>93688000</v>
      </c>
      <c r="HS72" s="106"/>
      <c r="HT72" s="106"/>
      <c r="HU72" s="106"/>
      <c r="HV72" s="106"/>
      <c r="HW72" s="106"/>
      <c r="HX72" s="106"/>
      <c r="HY72" s="106"/>
      <c r="HZ72" s="106"/>
      <c r="IA72" s="106"/>
      <c r="IB72" s="106"/>
      <c r="IC72" s="106"/>
      <c r="ID72" s="106"/>
      <c r="IE72" s="106"/>
      <c r="IF72" s="106"/>
      <c r="IG72" s="106"/>
      <c r="IH72" s="106"/>
      <c r="II72" s="106"/>
    </row>
    <row r="73" spans="1:243" s="137" customFormat="1" ht="16.5" customHeight="1">
      <c r="A73" s="99" t="s">
        <v>2107</v>
      </c>
      <c r="B73" s="116" t="s">
        <v>2108</v>
      </c>
      <c r="C73" s="139"/>
      <c r="D73" s="174">
        <f t="shared" ref="D73:I73" si="27">SUM(D74:D76)</f>
        <v>65002150.810000002</v>
      </c>
      <c r="E73" s="174">
        <f t="shared" si="27"/>
        <v>69390130.920000002</v>
      </c>
      <c r="F73" s="174">
        <f t="shared" si="27"/>
        <v>64676064.399999999</v>
      </c>
      <c r="G73" s="174">
        <f t="shared" si="27"/>
        <v>74152000</v>
      </c>
      <c r="H73" s="174">
        <f t="shared" si="27"/>
        <v>79240000</v>
      </c>
      <c r="I73" s="174">
        <f t="shared" si="27"/>
        <v>84643000</v>
      </c>
      <c r="HS73" s="138"/>
      <c r="HT73" s="138"/>
      <c r="HU73" s="138"/>
      <c r="HV73" s="138"/>
      <c r="HW73" s="138"/>
      <c r="HX73" s="138"/>
      <c r="HY73" s="138"/>
      <c r="HZ73" s="138"/>
      <c r="IA73" s="138"/>
      <c r="IB73" s="138"/>
      <c r="IC73" s="138"/>
      <c r="ID73" s="138"/>
      <c r="IE73" s="138"/>
      <c r="IF73" s="138"/>
      <c r="IG73" s="138"/>
      <c r="IH73" s="138"/>
      <c r="II73" s="138"/>
    </row>
    <row r="74" spans="1:243" s="138" customFormat="1" hidden="1">
      <c r="A74" s="97" t="s">
        <v>2109</v>
      </c>
      <c r="B74" s="117" t="s">
        <v>2110</v>
      </c>
      <c r="C74" s="139" t="s">
        <v>29</v>
      </c>
      <c r="D74" s="60">
        <v>39001287.659999996</v>
      </c>
      <c r="E74" s="60">
        <v>41634076.850000001</v>
      </c>
      <c r="F74" s="60">
        <v>38805637.32</v>
      </c>
      <c r="G74" s="60">
        <v>44491200</v>
      </c>
      <c r="H74" s="60">
        <v>47544000</v>
      </c>
      <c r="I74" s="60">
        <v>50785800</v>
      </c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</row>
    <row r="75" spans="1:243" s="138" customFormat="1" ht="14.25" hidden="1" customHeight="1">
      <c r="A75" s="97" t="s">
        <v>2111</v>
      </c>
      <c r="B75" s="117" t="s">
        <v>2112</v>
      </c>
      <c r="C75" s="139" t="s">
        <v>32</v>
      </c>
      <c r="D75" s="60">
        <v>16250539.92</v>
      </c>
      <c r="E75" s="60">
        <v>17347534.989999998</v>
      </c>
      <c r="F75" s="60">
        <v>16169017.25</v>
      </c>
      <c r="G75" s="60">
        <v>18538000</v>
      </c>
      <c r="H75" s="60">
        <v>19810000</v>
      </c>
      <c r="I75" s="60">
        <v>21160750</v>
      </c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  <c r="FI75" s="140"/>
      <c r="FJ75" s="140"/>
      <c r="FK75" s="140"/>
      <c r="FL75" s="140"/>
      <c r="FM75" s="140"/>
      <c r="FN75" s="140"/>
      <c r="FO75" s="140"/>
      <c r="FP75" s="140"/>
      <c r="FQ75" s="140"/>
      <c r="FR75" s="140"/>
      <c r="FS75" s="140"/>
      <c r="FT75" s="140"/>
      <c r="FU75" s="140"/>
      <c r="FV75" s="140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</row>
    <row r="76" spans="1:243" s="138" customFormat="1" hidden="1">
      <c r="A76" s="97" t="s">
        <v>2113</v>
      </c>
      <c r="B76" s="117" t="s">
        <v>2114</v>
      </c>
      <c r="C76" s="139" t="s">
        <v>35</v>
      </c>
      <c r="D76" s="60">
        <v>9750323.2300000004</v>
      </c>
      <c r="E76" s="60">
        <v>10408519.08</v>
      </c>
      <c r="F76" s="60">
        <v>9701409.8300000001</v>
      </c>
      <c r="G76" s="60">
        <v>11122800</v>
      </c>
      <c r="H76" s="60">
        <v>11886000</v>
      </c>
      <c r="I76" s="60">
        <v>12696450</v>
      </c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0"/>
      <c r="FK76" s="140"/>
      <c r="FL76" s="140"/>
      <c r="FM76" s="140"/>
      <c r="FN76" s="140"/>
      <c r="FO76" s="140"/>
      <c r="FP76" s="140"/>
      <c r="FQ76" s="140"/>
      <c r="FR76" s="140"/>
      <c r="FS76" s="140"/>
      <c r="FT76" s="140"/>
      <c r="FU76" s="140"/>
      <c r="FV76" s="140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</row>
    <row r="77" spans="1:243" s="138" customFormat="1" ht="16.5" customHeight="1">
      <c r="A77" s="99" t="s">
        <v>2115</v>
      </c>
      <c r="B77" s="116" t="s">
        <v>2116</v>
      </c>
      <c r="C77" s="139"/>
      <c r="D77" s="58">
        <f t="shared" ref="D77:F77" si="28">SUM(D78:D80)</f>
        <v>836773.09</v>
      </c>
      <c r="E77" s="58">
        <f t="shared" si="28"/>
        <v>944349.84000000008</v>
      </c>
      <c r="F77" s="58">
        <f t="shared" si="28"/>
        <v>671194.7300000001</v>
      </c>
      <c r="G77" s="58">
        <v>998000</v>
      </c>
      <c r="H77" s="58">
        <v>1036000</v>
      </c>
      <c r="I77" s="58">
        <v>1070000</v>
      </c>
    </row>
    <row r="78" spans="1:243" s="138" customFormat="1" hidden="1">
      <c r="A78" s="97" t="s">
        <v>2117</v>
      </c>
      <c r="B78" s="117" t="s">
        <v>2118</v>
      </c>
      <c r="C78" s="139" t="s">
        <v>29</v>
      </c>
      <c r="D78" s="60">
        <v>502028.12</v>
      </c>
      <c r="E78" s="60">
        <v>566606.30000000005</v>
      </c>
      <c r="F78" s="60">
        <v>402715.2</v>
      </c>
      <c r="G78" s="60">
        <v>598800</v>
      </c>
      <c r="H78" s="60">
        <v>621600</v>
      </c>
      <c r="I78" s="60">
        <v>642000</v>
      </c>
    </row>
    <row r="79" spans="1:243" s="138" customFormat="1" hidden="1">
      <c r="A79" s="97" t="s">
        <v>2119</v>
      </c>
      <c r="B79" s="117" t="s">
        <v>2120</v>
      </c>
      <c r="C79" s="139" t="s">
        <v>32</v>
      </c>
      <c r="D79" s="60">
        <v>209189.85</v>
      </c>
      <c r="E79" s="60">
        <v>236046.51</v>
      </c>
      <c r="F79" s="60">
        <v>167800.23</v>
      </c>
      <c r="G79" s="60">
        <v>249500</v>
      </c>
      <c r="H79" s="60">
        <v>259000</v>
      </c>
      <c r="I79" s="60">
        <v>267500</v>
      </c>
    </row>
    <row r="80" spans="1:243" s="138" customFormat="1" hidden="1">
      <c r="A80" s="97" t="s">
        <v>2121</v>
      </c>
      <c r="B80" s="117" t="s">
        <v>2122</v>
      </c>
      <c r="C80" s="139" t="s">
        <v>35</v>
      </c>
      <c r="D80" s="60">
        <v>125555.12</v>
      </c>
      <c r="E80" s="60">
        <v>141697.03</v>
      </c>
      <c r="F80" s="60">
        <v>100679.3</v>
      </c>
      <c r="G80" s="60">
        <v>149700</v>
      </c>
      <c r="H80" s="60">
        <v>155400</v>
      </c>
      <c r="I80" s="60">
        <v>160500</v>
      </c>
    </row>
    <row r="81" spans="1:243" s="138" customFormat="1" ht="22.5">
      <c r="A81" s="99" t="s">
        <v>2123</v>
      </c>
      <c r="B81" s="116" t="s">
        <v>2124</v>
      </c>
      <c r="C81" s="139"/>
      <c r="D81" s="58">
        <f t="shared" ref="D81:I81" si="29">SUM(D82:D84)</f>
        <v>2154371.48</v>
      </c>
      <c r="E81" s="58">
        <f t="shared" si="29"/>
        <v>4881371.6000000006</v>
      </c>
      <c r="F81" s="58">
        <f t="shared" si="29"/>
        <v>4061067.9700000007</v>
      </c>
      <c r="G81" s="58">
        <f t="shared" si="29"/>
        <v>5160000</v>
      </c>
      <c r="H81" s="58">
        <f t="shared" si="29"/>
        <v>5354000</v>
      </c>
      <c r="I81" s="58">
        <f t="shared" si="29"/>
        <v>5528000</v>
      </c>
    </row>
    <row r="82" spans="1:243" s="138" customFormat="1" hidden="1">
      <c r="A82" s="97" t="s">
        <v>2125</v>
      </c>
      <c r="B82" s="117" t="s">
        <v>2126</v>
      </c>
      <c r="C82" s="139" t="s">
        <v>29</v>
      </c>
      <c r="D82" s="60">
        <v>1292601.6399999999</v>
      </c>
      <c r="E82" s="60">
        <v>2928822.95</v>
      </c>
      <c r="F82" s="60">
        <v>2436640.2400000002</v>
      </c>
      <c r="G82" s="60">
        <v>3096000</v>
      </c>
      <c r="H82" s="60">
        <v>3212400</v>
      </c>
      <c r="I82" s="60">
        <v>3316800</v>
      </c>
    </row>
    <row r="83" spans="1:243" s="138" customFormat="1" hidden="1">
      <c r="A83" s="97" t="s">
        <v>2127</v>
      </c>
      <c r="B83" s="117" t="s">
        <v>2128</v>
      </c>
      <c r="C83" s="139" t="s">
        <v>32</v>
      </c>
      <c r="D83" s="60">
        <v>538610.4</v>
      </c>
      <c r="E83" s="60">
        <v>1220358.74</v>
      </c>
      <c r="F83" s="60">
        <v>1015276.95</v>
      </c>
      <c r="G83" s="60">
        <v>1290000</v>
      </c>
      <c r="H83" s="60">
        <v>1338500</v>
      </c>
      <c r="I83" s="60">
        <v>1382000</v>
      </c>
    </row>
    <row r="84" spans="1:243" s="138" customFormat="1" hidden="1">
      <c r="A84" s="97" t="s">
        <v>2129</v>
      </c>
      <c r="B84" s="117" t="s">
        <v>2130</v>
      </c>
      <c r="C84" s="139" t="s">
        <v>35</v>
      </c>
      <c r="D84" s="60">
        <v>323159.44</v>
      </c>
      <c r="E84" s="60">
        <v>732189.91</v>
      </c>
      <c r="F84" s="60">
        <v>609150.78</v>
      </c>
      <c r="G84" s="60">
        <v>774000</v>
      </c>
      <c r="H84" s="60">
        <v>803100</v>
      </c>
      <c r="I84" s="60">
        <v>829200</v>
      </c>
    </row>
    <row r="85" spans="1:243" s="138" customFormat="1" ht="22.5">
      <c r="A85" s="99" t="s">
        <v>2131</v>
      </c>
      <c r="B85" s="116" t="s">
        <v>2132</v>
      </c>
      <c r="C85" s="139"/>
      <c r="D85" s="58">
        <f t="shared" ref="D85:I85" si="30">SUM(D86:D88)</f>
        <v>1031084.0499999999</v>
      </c>
      <c r="E85" s="58">
        <f t="shared" si="30"/>
        <v>2160687.54</v>
      </c>
      <c r="F85" s="58">
        <f t="shared" si="30"/>
        <v>2808132.9299999997</v>
      </c>
      <c r="G85" s="58">
        <f t="shared" si="30"/>
        <v>2284000</v>
      </c>
      <c r="H85" s="58">
        <f t="shared" si="30"/>
        <v>2370000</v>
      </c>
      <c r="I85" s="58">
        <f t="shared" si="30"/>
        <v>2447000</v>
      </c>
    </row>
    <row r="86" spans="1:243" s="138" customFormat="1" hidden="1">
      <c r="A86" s="97" t="s">
        <v>2133</v>
      </c>
      <c r="B86" s="117" t="s">
        <v>2134</v>
      </c>
      <c r="C86" s="139" t="s">
        <v>29</v>
      </c>
      <c r="D86" s="60">
        <v>618609.61</v>
      </c>
      <c r="E86" s="60">
        <v>1296413.48</v>
      </c>
      <c r="F86" s="60">
        <v>1684881.59</v>
      </c>
      <c r="G86" s="60">
        <v>1370400</v>
      </c>
      <c r="H86" s="60">
        <v>1422000</v>
      </c>
      <c r="I86" s="60">
        <v>1468200</v>
      </c>
    </row>
    <row r="87" spans="1:243" s="138" customFormat="1" hidden="1">
      <c r="A87" s="97" t="s">
        <v>2135</v>
      </c>
      <c r="B87" s="117" t="s">
        <v>2136</v>
      </c>
      <c r="C87" s="139" t="s">
        <v>32</v>
      </c>
      <c r="D87" s="60">
        <v>257805.84</v>
      </c>
      <c r="E87" s="60">
        <v>540199.38</v>
      </c>
      <c r="F87" s="60">
        <v>702049.79</v>
      </c>
      <c r="G87" s="60">
        <v>571000</v>
      </c>
      <c r="H87" s="60">
        <v>592500</v>
      </c>
      <c r="I87" s="60">
        <v>611750</v>
      </c>
    </row>
    <row r="88" spans="1:243" s="138" customFormat="1" hidden="1">
      <c r="A88" s="97" t="s">
        <v>2137</v>
      </c>
      <c r="B88" s="117" t="s">
        <v>2138</v>
      </c>
      <c r="C88" s="139" t="s">
        <v>35</v>
      </c>
      <c r="D88" s="60">
        <v>154668.6</v>
      </c>
      <c r="E88" s="60">
        <v>324074.68</v>
      </c>
      <c r="F88" s="60">
        <v>421201.55</v>
      </c>
      <c r="G88" s="60">
        <v>342600</v>
      </c>
      <c r="H88" s="60">
        <v>355500</v>
      </c>
      <c r="I88" s="60">
        <v>367050</v>
      </c>
    </row>
    <row r="89" spans="1:243">
      <c r="A89" s="125" t="s">
        <v>2139</v>
      </c>
      <c r="B89" s="126" t="s">
        <v>119</v>
      </c>
      <c r="C89" s="242"/>
      <c r="D89" s="128">
        <f t="shared" ref="D89:I89" si="31">D90</f>
        <v>21954013.353</v>
      </c>
      <c r="E89" s="128">
        <f t="shared" si="31"/>
        <v>22504225.689999998</v>
      </c>
      <c r="F89" s="128">
        <f t="shared" si="31"/>
        <v>18806741.359999999</v>
      </c>
      <c r="G89" s="128">
        <f t="shared" si="31"/>
        <v>21026500</v>
      </c>
      <c r="H89" s="128">
        <f t="shared" si="31"/>
        <v>21325200</v>
      </c>
      <c r="I89" s="128">
        <f t="shared" si="31"/>
        <v>21629020</v>
      </c>
    </row>
    <row r="90" spans="1:243">
      <c r="A90" s="129" t="s">
        <v>2172</v>
      </c>
      <c r="B90" s="130" t="s">
        <v>2173</v>
      </c>
      <c r="C90" s="242"/>
      <c r="D90" s="128">
        <f t="shared" ref="D90:I90" si="32">D91+D134</f>
        <v>21954013.353</v>
      </c>
      <c r="E90" s="128">
        <f t="shared" si="32"/>
        <v>22504225.689999998</v>
      </c>
      <c r="F90" s="128">
        <f t="shared" si="32"/>
        <v>18806741.359999999</v>
      </c>
      <c r="G90" s="128">
        <f t="shared" si="32"/>
        <v>21026500</v>
      </c>
      <c r="H90" s="128">
        <f t="shared" si="32"/>
        <v>21325200</v>
      </c>
      <c r="I90" s="128">
        <f t="shared" si="32"/>
        <v>21629020</v>
      </c>
    </row>
    <row r="91" spans="1:243" s="20" customFormat="1">
      <c r="A91" s="99" t="s">
        <v>2174</v>
      </c>
      <c r="B91" s="116" t="s">
        <v>2175</v>
      </c>
      <c r="C91" s="139"/>
      <c r="D91" s="58">
        <f t="shared" ref="D91:I91" si="33">D92+D97</f>
        <v>7557926.8099999996</v>
      </c>
      <c r="E91" s="58">
        <f t="shared" si="33"/>
        <v>8109759.2399999984</v>
      </c>
      <c r="F91" s="58">
        <f t="shared" si="33"/>
        <v>5598092.5999999996</v>
      </c>
      <c r="G91" s="58">
        <f t="shared" si="33"/>
        <v>6898300</v>
      </c>
      <c r="H91" s="58">
        <f t="shared" si="33"/>
        <v>7107250</v>
      </c>
      <c r="I91" s="58">
        <f t="shared" si="33"/>
        <v>7351260</v>
      </c>
      <c r="HS91" s="106"/>
      <c r="HT91" s="106"/>
      <c r="HU91" s="106"/>
      <c r="HV91" s="106"/>
      <c r="HW91" s="106"/>
      <c r="HX91" s="106"/>
      <c r="HY91" s="106"/>
      <c r="HZ91" s="106"/>
      <c r="IA91" s="106"/>
      <c r="IB91" s="106"/>
      <c r="IC91" s="106"/>
      <c r="ID91" s="106"/>
      <c r="IE91" s="106"/>
      <c r="IF91" s="106"/>
      <c r="IG91" s="106"/>
      <c r="IH91" s="106"/>
      <c r="II91" s="106"/>
    </row>
    <row r="92" spans="1:243">
      <c r="A92" s="99" t="s">
        <v>2176</v>
      </c>
      <c r="B92" s="116" t="s">
        <v>124</v>
      </c>
      <c r="C92" s="139"/>
      <c r="D92" s="58">
        <f t="shared" ref="D92:I92" si="34">SUM(D93:D96)</f>
        <v>1041026.68</v>
      </c>
      <c r="E92" s="58">
        <f t="shared" si="34"/>
        <v>1196035.9300000002</v>
      </c>
      <c r="F92" s="58">
        <f t="shared" si="34"/>
        <v>600798.73</v>
      </c>
      <c r="G92" s="58">
        <f t="shared" si="34"/>
        <v>1288200</v>
      </c>
      <c r="H92" s="58">
        <f t="shared" si="34"/>
        <v>1439200</v>
      </c>
      <c r="I92" s="58">
        <f t="shared" si="34"/>
        <v>1490200</v>
      </c>
    </row>
    <row r="93" spans="1:243" s="172" customFormat="1" ht="15.75" hidden="1" customHeight="1">
      <c r="A93" s="97" t="s">
        <v>2177</v>
      </c>
      <c r="B93" s="117" t="s">
        <v>2178</v>
      </c>
      <c r="C93" s="139" t="s">
        <v>123</v>
      </c>
      <c r="D93" s="60">
        <v>1013483.16</v>
      </c>
      <c r="E93" s="60">
        <v>1167963.19</v>
      </c>
      <c r="F93" s="60">
        <v>568705.36</v>
      </c>
      <c r="G93" s="60">
        <v>1258000</v>
      </c>
      <c r="H93" s="60">
        <v>1408000</v>
      </c>
      <c r="I93" s="60">
        <v>1458000</v>
      </c>
      <c r="HS93" s="173"/>
      <c r="HT93" s="173"/>
      <c r="HU93" s="173"/>
      <c r="HV93" s="173"/>
      <c r="HW93" s="173"/>
      <c r="HX93" s="173"/>
      <c r="HY93" s="173"/>
      <c r="HZ93" s="173"/>
      <c r="IA93" s="173"/>
      <c r="IB93" s="173"/>
      <c r="IC93" s="173"/>
      <c r="ID93" s="173"/>
      <c r="IE93" s="173"/>
      <c r="IF93" s="173"/>
      <c r="IG93" s="173"/>
      <c r="IH93" s="173"/>
      <c r="II93" s="173"/>
    </row>
    <row r="94" spans="1:243" s="173" customFormat="1" ht="15.75" hidden="1" customHeight="1">
      <c r="A94" s="97" t="s">
        <v>2179</v>
      </c>
      <c r="B94" s="117" t="s">
        <v>2180</v>
      </c>
      <c r="C94" s="139" t="s">
        <v>123</v>
      </c>
      <c r="D94" s="60">
        <v>14990.66</v>
      </c>
      <c r="E94" s="60">
        <v>9763.36</v>
      </c>
      <c r="F94" s="60">
        <v>3979.45</v>
      </c>
      <c r="G94" s="60">
        <v>12300</v>
      </c>
      <c r="H94" s="60">
        <v>12700</v>
      </c>
      <c r="I94" s="60">
        <v>13100</v>
      </c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180"/>
      <c r="BK94" s="180"/>
      <c r="BL94" s="180"/>
      <c r="BM94" s="180"/>
      <c r="BN94" s="180"/>
      <c r="BO94" s="180"/>
      <c r="BP94" s="180"/>
      <c r="BQ94" s="180"/>
      <c r="BR94" s="180"/>
      <c r="BS94" s="180"/>
      <c r="BT94" s="180"/>
      <c r="BU94" s="180"/>
      <c r="BV94" s="180"/>
      <c r="BW94" s="180"/>
      <c r="BX94" s="180"/>
      <c r="BY94" s="180"/>
      <c r="BZ94" s="180"/>
      <c r="CA94" s="180"/>
      <c r="CB94" s="180"/>
      <c r="CC94" s="180"/>
      <c r="CD94" s="180"/>
      <c r="CE94" s="180"/>
      <c r="CF94" s="180"/>
      <c r="CG94" s="180"/>
      <c r="CH94" s="180"/>
      <c r="CI94" s="180"/>
      <c r="CJ94" s="180"/>
      <c r="CK94" s="180"/>
      <c r="CL94" s="180"/>
      <c r="CM94" s="180"/>
      <c r="CN94" s="180"/>
      <c r="CO94" s="180"/>
      <c r="CP94" s="180"/>
      <c r="CQ94" s="180"/>
      <c r="CR94" s="180"/>
      <c r="CS94" s="180"/>
      <c r="CT94" s="180"/>
      <c r="CU94" s="180"/>
      <c r="CV94" s="180"/>
      <c r="CW94" s="180"/>
      <c r="CX94" s="180"/>
      <c r="CY94" s="180"/>
      <c r="CZ94" s="180"/>
      <c r="DA94" s="180"/>
      <c r="DB94" s="180"/>
      <c r="DC94" s="180"/>
      <c r="DD94" s="180"/>
      <c r="DE94" s="180"/>
      <c r="DF94" s="180"/>
      <c r="DG94" s="180"/>
      <c r="DH94" s="180"/>
      <c r="DI94" s="180"/>
      <c r="DJ94" s="180"/>
      <c r="DK94" s="180"/>
      <c r="DL94" s="180"/>
      <c r="DM94" s="180"/>
      <c r="DN94" s="180"/>
      <c r="DO94" s="180"/>
      <c r="DP94" s="180"/>
      <c r="DQ94" s="180"/>
      <c r="DR94" s="180"/>
      <c r="DS94" s="180"/>
      <c r="DT94" s="180"/>
      <c r="DU94" s="180"/>
      <c r="DV94" s="180"/>
      <c r="DW94" s="180"/>
      <c r="DX94" s="180"/>
      <c r="DY94" s="180"/>
      <c r="DZ94" s="180"/>
      <c r="EA94" s="180"/>
      <c r="EB94" s="180"/>
      <c r="EC94" s="180"/>
      <c r="ED94" s="180"/>
      <c r="EE94" s="180"/>
      <c r="EF94" s="180"/>
      <c r="EG94" s="180"/>
      <c r="EH94" s="180"/>
      <c r="EI94" s="180"/>
      <c r="EJ94" s="180"/>
      <c r="EK94" s="180"/>
      <c r="EL94" s="180"/>
      <c r="EM94" s="180"/>
      <c r="EN94" s="180"/>
      <c r="EO94" s="180"/>
      <c r="EP94" s="180"/>
      <c r="EQ94" s="180"/>
      <c r="ER94" s="180"/>
      <c r="ES94" s="180"/>
      <c r="ET94" s="180"/>
      <c r="EU94" s="180"/>
      <c r="EV94" s="180"/>
      <c r="EW94" s="180"/>
      <c r="EX94" s="180"/>
      <c r="EY94" s="180"/>
      <c r="EZ94" s="180"/>
      <c r="FA94" s="180"/>
      <c r="FB94" s="180"/>
      <c r="FC94" s="180"/>
      <c r="FD94" s="180"/>
      <c r="FE94" s="180"/>
      <c r="FF94" s="180"/>
      <c r="FG94" s="180"/>
      <c r="FH94" s="180"/>
      <c r="FI94" s="180"/>
      <c r="FJ94" s="180"/>
      <c r="FK94" s="180"/>
      <c r="FL94" s="180"/>
      <c r="FM94" s="180"/>
      <c r="FN94" s="180"/>
      <c r="FO94" s="180"/>
      <c r="FP94" s="180"/>
      <c r="FQ94" s="180"/>
      <c r="FR94" s="180"/>
      <c r="FS94" s="180"/>
      <c r="FT94" s="180"/>
      <c r="FU94" s="180"/>
      <c r="FV94" s="180"/>
      <c r="FW94" s="180"/>
      <c r="FX94" s="180"/>
      <c r="FY94" s="180"/>
      <c r="FZ94" s="180"/>
      <c r="GA94" s="180"/>
      <c r="GB94" s="180"/>
      <c r="GC94" s="180"/>
      <c r="GD94" s="180"/>
      <c r="GE94" s="180"/>
      <c r="GF94" s="180"/>
      <c r="GG94" s="180"/>
      <c r="GH94" s="180"/>
      <c r="GI94" s="180"/>
      <c r="GJ94" s="180"/>
      <c r="GK94" s="180"/>
      <c r="GL94" s="180"/>
      <c r="GM94" s="180"/>
      <c r="GN94" s="180"/>
      <c r="GO94" s="180"/>
      <c r="GP94" s="180"/>
      <c r="GQ94" s="180"/>
      <c r="GR94" s="180"/>
      <c r="GS94" s="180"/>
      <c r="GT94" s="180"/>
      <c r="GU94" s="180"/>
      <c r="GV94" s="180"/>
      <c r="GW94" s="180"/>
      <c r="GX94" s="180"/>
      <c r="GY94" s="180"/>
      <c r="GZ94" s="180"/>
      <c r="HA94" s="180"/>
      <c r="HB94" s="180"/>
      <c r="HC94" s="180"/>
      <c r="HD94" s="180"/>
      <c r="HE94" s="180"/>
      <c r="HF94" s="180"/>
      <c r="HG94" s="180"/>
      <c r="HH94" s="180"/>
      <c r="HI94" s="180"/>
      <c r="HJ94" s="180"/>
      <c r="HK94" s="180"/>
      <c r="HL94" s="180"/>
      <c r="HM94" s="180"/>
      <c r="HN94" s="180"/>
      <c r="HO94" s="180"/>
      <c r="HP94" s="180"/>
      <c r="HQ94" s="180"/>
      <c r="HR94" s="180"/>
    </row>
    <row r="95" spans="1:243" s="173" customFormat="1" ht="15.75" hidden="1" customHeight="1">
      <c r="A95" s="97" t="s">
        <v>2181</v>
      </c>
      <c r="B95" s="117" t="s">
        <v>2182</v>
      </c>
      <c r="C95" s="139" t="s">
        <v>123</v>
      </c>
      <c r="D95" s="60">
        <v>8665.33</v>
      </c>
      <c r="E95" s="60">
        <v>13919.32</v>
      </c>
      <c r="F95" s="60">
        <v>20935.37</v>
      </c>
      <c r="G95" s="60">
        <v>13200</v>
      </c>
      <c r="H95" s="60">
        <v>13700</v>
      </c>
      <c r="I95" s="60">
        <v>14100</v>
      </c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180"/>
      <c r="BK95" s="180"/>
      <c r="BL95" s="180"/>
      <c r="BM95" s="180"/>
      <c r="BN95" s="180"/>
      <c r="BO95" s="180"/>
      <c r="BP95" s="180"/>
      <c r="BQ95" s="180"/>
      <c r="BR95" s="180"/>
      <c r="BS95" s="180"/>
      <c r="BT95" s="180"/>
      <c r="BU95" s="180"/>
      <c r="BV95" s="180"/>
      <c r="BW95" s="180"/>
      <c r="BX95" s="180"/>
      <c r="BY95" s="180"/>
      <c r="BZ95" s="180"/>
      <c r="CA95" s="180"/>
      <c r="CB95" s="180"/>
      <c r="CC95" s="180"/>
      <c r="CD95" s="180"/>
      <c r="CE95" s="180"/>
      <c r="CF95" s="180"/>
      <c r="CG95" s="180"/>
      <c r="CH95" s="180"/>
      <c r="CI95" s="180"/>
      <c r="CJ95" s="180"/>
      <c r="CK95" s="180"/>
      <c r="CL95" s="180"/>
      <c r="CM95" s="180"/>
      <c r="CN95" s="180"/>
      <c r="CO95" s="180"/>
      <c r="CP95" s="180"/>
      <c r="CQ95" s="180"/>
      <c r="CR95" s="180"/>
      <c r="CS95" s="180"/>
      <c r="CT95" s="180"/>
      <c r="CU95" s="180"/>
      <c r="CV95" s="180"/>
      <c r="CW95" s="180"/>
      <c r="CX95" s="180"/>
      <c r="CY95" s="180"/>
      <c r="CZ95" s="180"/>
      <c r="DA95" s="180"/>
      <c r="DB95" s="180"/>
      <c r="DC95" s="180"/>
      <c r="DD95" s="180"/>
      <c r="DE95" s="180"/>
      <c r="DF95" s="180"/>
      <c r="DG95" s="180"/>
      <c r="DH95" s="180"/>
      <c r="DI95" s="180"/>
      <c r="DJ95" s="180"/>
      <c r="DK95" s="180"/>
      <c r="DL95" s="180"/>
      <c r="DM95" s="180"/>
      <c r="DN95" s="180"/>
      <c r="DO95" s="180"/>
      <c r="DP95" s="180"/>
      <c r="DQ95" s="180"/>
      <c r="DR95" s="180"/>
      <c r="DS95" s="180"/>
      <c r="DT95" s="180"/>
      <c r="DU95" s="180"/>
      <c r="DV95" s="180"/>
      <c r="DW95" s="180"/>
      <c r="DX95" s="180"/>
      <c r="DY95" s="180"/>
      <c r="DZ95" s="180"/>
      <c r="EA95" s="180"/>
      <c r="EB95" s="180"/>
      <c r="EC95" s="180"/>
      <c r="ED95" s="180"/>
      <c r="EE95" s="180"/>
      <c r="EF95" s="180"/>
      <c r="EG95" s="180"/>
      <c r="EH95" s="180"/>
      <c r="EI95" s="180"/>
      <c r="EJ95" s="180"/>
      <c r="EK95" s="180"/>
      <c r="EL95" s="180"/>
      <c r="EM95" s="180"/>
      <c r="EN95" s="180"/>
      <c r="EO95" s="180"/>
      <c r="EP95" s="180"/>
      <c r="EQ95" s="180"/>
      <c r="ER95" s="180"/>
      <c r="ES95" s="180"/>
      <c r="ET95" s="180"/>
      <c r="EU95" s="180"/>
      <c r="EV95" s="180"/>
      <c r="EW95" s="180"/>
      <c r="EX95" s="180"/>
      <c r="EY95" s="180"/>
      <c r="EZ95" s="180"/>
      <c r="FA95" s="180"/>
      <c r="FB95" s="180"/>
      <c r="FC95" s="180"/>
      <c r="FD95" s="180"/>
      <c r="FE95" s="180"/>
      <c r="FF95" s="180"/>
      <c r="FG95" s="180"/>
      <c r="FH95" s="180"/>
      <c r="FI95" s="180"/>
      <c r="FJ95" s="180"/>
      <c r="FK95" s="180"/>
      <c r="FL95" s="180"/>
      <c r="FM95" s="180"/>
      <c r="FN95" s="180"/>
      <c r="FO95" s="180"/>
      <c r="FP95" s="180"/>
      <c r="FQ95" s="180"/>
      <c r="FR95" s="180"/>
      <c r="FS95" s="180"/>
      <c r="FT95" s="180"/>
      <c r="FU95" s="180"/>
      <c r="FV95" s="180"/>
      <c r="FW95" s="180"/>
      <c r="FX95" s="180"/>
      <c r="FY95" s="180"/>
      <c r="FZ95" s="180"/>
      <c r="GA95" s="180"/>
      <c r="GB95" s="180"/>
      <c r="GC95" s="180"/>
      <c r="GD95" s="180"/>
      <c r="GE95" s="180"/>
      <c r="GF95" s="180"/>
      <c r="GG95" s="180"/>
      <c r="GH95" s="180"/>
      <c r="GI95" s="180"/>
      <c r="GJ95" s="180"/>
      <c r="GK95" s="180"/>
      <c r="GL95" s="180"/>
      <c r="GM95" s="180"/>
      <c r="GN95" s="180"/>
      <c r="GO95" s="180"/>
      <c r="GP95" s="180"/>
      <c r="GQ95" s="180"/>
      <c r="GR95" s="180"/>
      <c r="GS95" s="180"/>
      <c r="GT95" s="180"/>
      <c r="GU95" s="180"/>
      <c r="GV95" s="180"/>
      <c r="GW95" s="180"/>
      <c r="GX95" s="180"/>
      <c r="GY95" s="180"/>
      <c r="GZ95" s="180"/>
      <c r="HA95" s="180"/>
      <c r="HB95" s="180"/>
      <c r="HC95" s="180"/>
      <c r="HD95" s="180"/>
      <c r="HE95" s="180"/>
      <c r="HF95" s="180"/>
      <c r="HG95" s="180"/>
      <c r="HH95" s="180"/>
      <c r="HI95" s="180"/>
      <c r="HJ95" s="180"/>
      <c r="HK95" s="180"/>
      <c r="HL95" s="180"/>
      <c r="HM95" s="180"/>
      <c r="HN95" s="180"/>
      <c r="HO95" s="180"/>
      <c r="HP95" s="180"/>
      <c r="HQ95" s="180"/>
      <c r="HR95" s="180"/>
    </row>
    <row r="96" spans="1:243" s="173" customFormat="1" ht="20.25" hidden="1" customHeight="1">
      <c r="A96" s="97" t="s">
        <v>2183</v>
      </c>
      <c r="B96" s="117" t="s">
        <v>2184</v>
      </c>
      <c r="C96" s="139" t="s">
        <v>123</v>
      </c>
      <c r="D96" s="60">
        <v>3887.53</v>
      </c>
      <c r="E96" s="60">
        <v>4390.0600000000004</v>
      </c>
      <c r="F96" s="60">
        <v>7178.55</v>
      </c>
      <c r="G96" s="60">
        <v>4700</v>
      </c>
      <c r="H96" s="60">
        <v>4800</v>
      </c>
      <c r="I96" s="60">
        <v>5000</v>
      </c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180"/>
      <c r="BE96" s="180"/>
      <c r="BF96" s="180"/>
      <c r="BG96" s="180"/>
      <c r="BH96" s="180"/>
      <c r="BI96" s="180"/>
      <c r="BJ96" s="180"/>
      <c r="BK96" s="180"/>
      <c r="BL96" s="180"/>
      <c r="BM96" s="180"/>
      <c r="BN96" s="180"/>
      <c r="BO96" s="180"/>
      <c r="BP96" s="180"/>
      <c r="BQ96" s="180"/>
      <c r="BR96" s="180"/>
      <c r="BS96" s="180"/>
      <c r="BT96" s="180"/>
      <c r="BU96" s="180"/>
      <c r="BV96" s="180"/>
      <c r="BW96" s="180"/>
      <c r="BX96" s="180"/>
      <c r="BY96" s="180"/>
      <c r="BZ96" s="180"/>
      <c r="CA96" s="180"/>
      <c r="CB96" s="180"/>
      <c r="CC96" s="180"/>
      <c r="CD96" s="180"/>
      <c r="CE96" s="180"/>
      <c r="CF96" s="180"/>
      <c r="CG96" s="180"/>
      <c r="CH96" s="180"/>
      <c r="CI96" s="180"/>
      <c r="CJ96" s="180"/>
      <c r="CK96" s="180"/>
      <c r="CL96" s="180"/>
      <c r="CM96" s="180"/>
      <c r="CN96" s="180"/>
      <c r="CO96" s="180"/>
      <c r="CP96" s="180"/>
      <c r="CQ96" s="180"/>
      <c r="CR96" s="180"/>
      <c r="CS96" s="180"/>
      <c r="CT96" s="180"/>
      <c r="CU96" s="180"/>
      <c r="CV96" s="180"/>
      <c r="CW96" s="180"/>
      <c r="CX96" s="180"/>
      <c r="CY96" s="180"/>
      <c r="CZ96" s="180"/>
      <c r="DA96" s="180"/>
      <c r="DB96" s="180"/>
      <c r="DC96" s="180"/>
      <c r="DD96" s="180"/>
      <c r="DE96" s="180"/>
      <c r="DF96" s="180"/>
      <c r="DG96" s="180"/>
      <c r="DH96" s="180"/>
      <c r="DI96" s="180"/>
      <c r="DJ96" s="180"/>
      <c r="DK96" s="180"/>
      <c r="DL96" s="180"/>
      <c r="DM96" s="180"/>
      <c r="DN96" s="180"/>
      <c r="DO96" s="180"/>
      <c r="DP96" s="180"/>
      <c r="DQ96" s="180"/>
      <c r="DR96" s="180"/>
      <c r="DS96" s="180"/>
      <c r="DT96" s="180"/>
      <c r="DU96" s="180"/>
      <c r="DV96" s="180"/>
      <c r="DW96" s="180"/>
      <c r="DX96" s="180"/>
      <c r="DY96" s="180"/>
      <c r="DZ96" s="180"/>
      <c r="EA96" s="180"/>
      <c r="EB96" s="180"/>
      <c r="EC96" s="180"/>
      <c r="ED96" s="180"/>
      <c r="EE96" s="180"/>
      <c r="EF96" s="180"/>
      <c r="EG96" s="180"/>
      <c r="EH96" s="180"/>
      <c r="EI96" s="180"/>
      <c r="EJ96" s="180"/>
      <c r="EK96" s="180"/>
      <c r="EL96" s="180"/>
      <c r="EM96" s="180"/>
      <c r="EN96" s="180"/>
      <c r="EO96" s="180"/>
      <c r="EP96" s="180"/>
      <c r="EQ96" s="180"/>
      <c r="ER96" s="180"/>
      <c r="ES96" s="180"/>
      <c r="ET96" s="180"/>
      <c r="EU96" s="180"/>
      <c r="EV96" s="180"/>
      <c r="EW96" s="180"/>
      <c r="EX96" s="180"/>
      <c r="EY96" s="180"/>
      <c r="EZ96" s="180"/>
      <c r="FA96" s="180"/>
      <c r="FB96" s="180"/>
      <c r="FC96" s="180"/>
      <c r="FD96" s="180"/>
      <c r="FE96" s="180"/>
      <c r="FF96" s="180"/>
      <c r="FG96" s="180"/>
      <c r="FH96" s="180"/>
      <c r="FI96" s="180"/>
      <c r="FJ96" s="180"/>
      <c r="FK96" s="180"/>
      <c r="FL96" s="180"/>
      <c r="FM96" s="180"/>
      <c r="FN96" s="180"/>
      <c r="FO96" s="180"/>
      <c r="FP96" s="180"/>
      <c r="FQ96" s="180"/>
      <c r="FR96" s="180"/>
      <c r="FS96" s="180"/>
      <c r="FT96" s="180"/>
      <c r="FU96" s="180"/>
      <c r="FV96" s="180"/>
      <c r="FW96" s="180"/>
      <c r="FX96" s="180"/>
      <c r="FY96" s="180"/>
      <c r="FZ96" s="180"/>
      <c r="GA96" s="180"/>
      <c r="GB96" s="180"/>
      <c r="GC96" s="180"/>
      <c r="GD96" s="180"/>
      <c r="GE96" s="180"/>
      <c r="GF96" s="180"/>
      <c r="GG96" s="180"/>
      <c r="GH96" s="180"/>
      <c r="GI96" s="180"/>
      <c r="GJ96" s="180"/>
      <c r="GK96" s="180"/>
      <c r="GL96" s="180"/>
      <c r="GM96" s="180"/>
      <c r="GN96" s="180"/>
      <c r="GO96" s="180"/>
      <c r="GP96" s="180"/>
      <c r="GQ96" s="180"/>
      <c r="GR96" s="180"/>
      <c r="GS96" s="180"/>
      <c r="GT96" s="180"/>
      <c r="GU96" s="180"/>
      <c r="GV96" s="180"/>
      <c r="GW96" s="180"/>
      <c r="GX96" s="180"/>
      <c r="GY96" s="180"/>
      <c r="GZ96" s="180"/>
      <c r="HA96" s="180"/>
      <c r="HB96" s="180"/>
      <c r="HC96" s="180"/>
      <c r="HD96" s="180"/>
      <c r="HE96" s="180"/>
      <c r="HF96" s="180"/>
      <c r="HG96" s="180"/>
      <c r="HH96" s="180"/>
      <c r="HI96" s="180"/>
      <c r="HJ96" s="180"/>
      <c r="HK96" s="180"/>
      <c r="HL96" s="180"/>
      <c r="HM96" s="180"/>
      <c r="HN96" s="180"/>
      <c r="HO96" s="180"/>
      <c r="HP96" s="180"/>
      <c r="HQ96" s="180"/>
      <c r="HR96" s="180"/>
    </row>
    <row r="97" spans="1:243">
      <c r="A97" s="99" t="s">
        <v>2185</v>
      </c>
      <c r="B97" s="116" t="s">
        <v>2186</v>
      </c>
      <c r="C97" s="139"/>
      <c r="D97" s="58">
        <f t="shared" ref="D97:I97" si="35">SUM(D98+D107+D116+D125)</f>
        <v>6516900.1299999999</v>
      </c>
      <c r="E97" s="58">
        <f t="shared" si="35"/>
        <v>6913723.3099999987</v>
      </c>
      <c r="F97" s="58">
        <f t="shared" si="35"/>
        <v>4997293.87</v>
      </c>
      <c r="G97" s="58">
        <f t="shared" si="35"/>
        <v>5610100</v>
      </c>
      <c r="H97" s="58">
        <f t="shared" si="35"/>
        <v>5668050</v>
      </c>
      <c r="I97" s="58">
        <f t="shared" si="35"/>
        <v>5861060</v>
      </c>
    </row>
    <row r="98" spans="1:243" s="20" customFormat="1" ht="22.5">
      <c r="A98" s="99" t="s">
        <v>2187</v>
      </c>
      <c r="B98" s="116" t="s">
        <v>2188</v>
      </c>
      <c r="C98" s="139"/>
      <c r="D98" s="58">
        <f t="shared" ref="D98:I98" si="36">SUM(D99:D106)</f>
        <v>5575855.6099999994</v>
      </c>
      <c r="E98" s="58">
        <f t="shared" si="36"/>
        <v>5291367.2999999989</v>
      </c>
      <c r="F98" s="58">
        <f t="shared" si="36"/>
        <v>4274769.9800000004</v>
      </c>
      <c r="G98" s="58">
        <f t="shared" si="36"/>
        <v>4859800</v>
      </c>
      <c r="H98" s="58">
        <f t="shared" si="36"/>
        <v>4890250</v>
      </c>
      <c r="I98" s="58">
        <f t="shared" si="36"/>
        <v>5057760</v>
      </c>
      <c r="HS98" s="106"/>
      <c r="HT98" s="106"/>
      <c r="HU98" s="106"/>
      <c r="HV98" s="106"/>
      <c r="HW98" s="106"/>
      <c r="HX98" s="106"/>
      <c r="HY98" s="106"/>
      <c r="HZ98" s="106"/>
      <c r="IA98" s="106"/>
      <c r="IB98" s="106"/>
      <c r="IC98" s="106"/>
      <c r="ID98" s="106"/>
      <c r="IE98" s="106"/>
      <c r="IF98" s="106"/>
      <c r="IG98" s="106"/>
      <c r="IH98" s="106"/>
      <c r="II98" s="106"/>
    </row>
    <row r="99" spans="1:243" hidden="1">
      <c r="A99" s="97" t="s">
        <v>2189</v>
      </c>
      <c r="B99" s="117" t="s">
        <v>127</v>
      </c>
      <c r="C99" s="139" t="s">
        <v>126</v>
      </c>
      <c r="D99" s="60">
        <v>283745.08</v>
      </c>
      <c r="E99" s="60">
        <v>215336.84</v>
      </c>
      <c r="F99" s="60">
        <v>151987.44</v>
      </c>
      <c r="G99" s="60">
        <v>158000</v>
      </c>
      <c r="H99" s="60">
        <v>163600</v>
      </c>
      <c r="I99" s="60">
        <v>169000</v>
      </c>
    </row>
    <row r="100" spans="1:243" ht="18" hidden="1">
      <c r="A100" s="97" t="s">
        <v>2190</v>
      </c>
      <c r="B100" s="117" t="s">
        <v>1551</v>
      </c>
      <c r="C100" s="139" t="s">
        <v>29</v>
      </c>
      <c r="D100" s="60">
        <v>3098217.34</v>
      </c>
      <c r="E100" s="60">
        <v>2955530.53</v>
      </c>
      <c r="F100" s="60">
        <v>2762754.83</v>
      </c>
      <c r="G100" s="60">
        <f>2866500+137400-100</f>
        <v>3003800</v>
      </c>
      <c r="H100" s="60">
        <v>2974000</v>
      </c>
      <c r="I100" s="60">
        <v>3070500</v>
      </c>
    </row>
    <row r="101" spans="1:243" hidden="1">
      <c r="A101" s="97" t="s">
        <v>2191</v>
      </c>
      <c r="B101" s="117" t="s">
        <v>131</v>
      </c>
      <c r="C101" s="139" t="s">
        <v>29</v>
      </c>
      <c r="D101" s="60">
        <v>342351.79</v>
      </c>
      <c r="E101" s="60">
        <v>387334.15</v>
      </c>
      <c r="F101" s="60">
        <v>180990.88</v>
      </c>
      <c r="G101" s="60">
        <v>402100</v>
      </c>
      <c r="H101" s="60">
        <v>417000</v>
      </c>
      <c r="I101" s="60">
        <v>430000</v>
      </c>
    </row>
    <row r="102" spans="1:243" hidden="1">
      <c r="A102" s="97" t="s">
        <v>2192</v>
      </c>
      <c r="B102" s="117" t="s">
        <v>133</v>
      </c>
      <c r="C102" s="139" t="s">
        <v>29</v>
      </c>
      <c r="D102" s="60">
        <v>5565.47</v>
      </c>
      <c r="E102" s="60">
        <v>4653.82</v>
      </c>
      <c r="F102" s="60">
        <v>1042.8900000000001</v>
      </c>
      <c r="G102" s="60">
        <v>1200</v>
      </c>
      <c r="H102" s="60">
        <v>1150</v>
      </c>
      <c r="I102" s="60">
        <v>1160</v>
      </c>
    </row>
    <row r="103" spans="1:243" hidden="1">
      <c r="A103" s="97" t="s">
        <v>2193</v>
      </c>
      <c r="B103" s="117" t="s">
        <v>135</v>
      </c>
      <c r="C103" s="139" t="s">
        <v>29</v>
      </c>
      <c r="D103" s="60">
        <v>777255.6</v>
      </c>
      <c r="E103" s="60">
        <v>609987.56999999995</v>
      </c>
      <c r="F103" s="60">
        <v>540172.05000000005</v>
      </c>
      <c r="G103" s="60">
        <v>633000</v>
      </c>
      <c r="H103" s="60">
        <f>657000-9400</f>
        <v>647600</v>
      </c>
      <c r="I103" s="60">
        <v>678000</v>
      </c>
    </row>
    <row r="104" spans="1:243" hidden="1">
      <c r="A104" s="97" t="s">
        <v>2194</v>
      </c>
      <c r="B104" s="117" t="s">
        <v>1552</v>
      </c>
      <c r="C104" s="139" t="s">
        <v>139</v>
      </c>
      <c r="D104" s="60">
        <v>971676.67</v>
      </c>
      <c r="E104" s="60">
        <v>1004670.66</v>
      </c>
      <c r="F104" s="60">
        <v>605400.48</v>
      </c>
      <c r="G104" s="60">
        <v>628000</v>
      </c>
      <c r="H104" s="60">
        <v>652000</v>
      </c>
      <c r="I104" s="60">
        <v>673000</v>
      </c>
    </row>
    <row r="105" spans="1:243" hidden="1">
      <c r="A105" s="97" t="s">
        <v>2195</v>
      </c>
      <c r="B105" s="117" t="s">
        <v>142</v>
      </c>
      <c r="C105" s="139" t="s">
        <v>29</v>
      </c>
      <c r="D105" s="60">
        <v>70938.52</v>
      </c>
      <c r="E105" s="60">
        <v>76946.89</v>
      </c>
      <c r="F105" s="60">
        <v>3127.5</v>
      </c>
      <c r="G105" s="60">
        <v>3300</v>
      </c>
      <c r="H105" s="60">
        <v>3400</v>
      </c>
      <c r="I105" s="60">
        <v>3500</v>
      </c>
    </row>
    <row r="106" spans="1:243" hidden="1">
      <c r="A106" s="97" t="s">
        <v>2196</v>
      </c>
      <c r="B106" s="117" t="s">
        <v>2197</v>
      </c>
      <c r="C106" s="139" t="s">
        <v>29</v>
      </c>
      <c r="D106" s="60">
        <v>26105.14</v>
      </c>
      <c r="E106" s="60">
        <v>36906.839999999997</v>
      </c>
      <c r="F106" s="60">
        <v>29293.91</v>
      </c>
      <c r="G106" s="60">
        <v>30400</v>
      </c>
      <c r="H106" s="60">
        <v>31500</v>
      </c>
      <c r="I106" s="60">
        <v>32600</v>
      </c>
    </row>
    <row r="107" spans="1:243" s="108" customFormat="1" ht="22.5">
      <c r="A107" s="99" t="s">
        <v>2198</v>
      </c>
      <c r="B107" s="190" t="s">
        <v>2199</v>
      </c>
      <c r="C107" s="139"/>
      <c r="D107" s="58">
        <f t="shared" ref="D107:I107" si="37">SUM(D108:D115)</f>
        <v>106320.25000000001</v>
      </c>
      <c r="E107" s="58">
        <f t="shared" si="37"/>
        <v>52901.69999999999</v>
      </c>
      <c r="F107" s="58">
        <f t="shared" si="37"/>
        <v>26486.89</v>
      </c>
      <c r="G107" s="58">
        <f t="shared" si="37"/>
        <v>27400</v>
      </c>
      <c r="H107" s="58">
        <f t="shared" si="37"/>
        <v>28400</v>
      </c>
      <c r="I107" s="58">
        <f t="shared" si="37"/>
        <v>29400</v>
      </c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  <c r="CW107" s="145"/>
      <c r="CX107" s="145"/>
      <c r="CY107" s="145"/>
      <c r="CZ107" s="145"/>
      <c r="DA107" s="145"/>
      <c r="DB107" s="145"/>
      <c r="DC107" s="145"/>
      <c r="DD107" s="145"/>
      <c r="DE107" s="145"/>
      <c r="DF107" s="145"/>
      <c r="DG107" s="145"/>
      <c r="DH107" s="145"/>
      <c r="DI107" s="145"/>
      <c r="DJ107" s="145"/>
      <c r="DK107" s="145"/>
      <c r="DL107" s="145"/>
      <c r="DM107" s="145"/>
      <c r="DN107" s="145"/>
      <c r="DO107" s="145"/>
      <c r="DP107" s="145"/>
      <c r="DQ107" s="145"/>
      <c r="DR107" s="145"/>
      <c r="DS107" s="145"/>
      <c r="DT107" s="145"/>
      <c r="DU107" s="145"/>
      <c r="DV107" s="145"/>
      <c r="DW107" s="145"/>
      <c r="DX107" s="145"/>
      <c r="DY107" s="145"/>
      <c r="DZ107" s="145"/>
      <c r="EA107" s="145"/>
      <c r="EB107" s="145"/>
      <c r="EC107" s="145"/>
      <c r="ED107" s="145"/>
      <c r="EE107" s="145"/>
      <c r="EF107" s="145"/>
      <c r="EG107" s="145"/>
      <c r="EH107" s="145"/>
      <c r="EI107" s="145"/>
      <c r="EJ107" s="145"/>
      <c r="EK107" s="145"/>
      <c r="EL107" s="145"/>
      <c r="EM107" s="145"/>
      <c r="EN107" s="145"/>
      <c r="EO107" s="145"/>
      <c r="EP107" s="145"/>
      <c r="EQ107" s="145"/>
      <c r="ER107" s="145"/>
      <c r="ES107" s="145"/>
      <c r="ET107" s="145"/>
      <c r="EU107" s="145"/>
      <c r="EV107" s="145"/>
      <c r="EW107" s="145"/>
      <c r="EX107" s="145"/>
      <c r="EY107" s="145"/>
      <c r="EZ107" s="145"/>
      <c r="FA107" s="145"/>
      <c r="FB107" s="145"/>
      <c r="FC107" s="145"/>
      <c r="FD107" s="145"/>
      <c r="FE107" s="145"/>
      <c r="FF107" s="145"/>
      <c r="FG107" s="145"/>
      <c r="FH107" s="145"/>
      <c r="FI107" s="145"/>
      <c r="FJ107" s="145"/>
      <c r="FK107" s="145"/>
      <c r="FL107" s="145"/>
      <c r="FM107" s="145"/>
      <c r="FN107" s="145"/>
      <c r="FO107" s="145"/>
      <c r="FP107" s="145"/>
      <c r="FQ107" s="145"/>
      <c r="FR107" s="145"/>
      <c r="FS107" s="145"/>
      <c r="FT107" s="145"/>
      <c r="FU107" s="145"/>
      <c r="FV107" s="145"/>
      <c r="FW107" s="145"/>
      <c r="FX107" s="145"/>
      <c r="FY107" s="145"/>
      <c r="FZ107" s="145"/>
      <c r="GA107" s="145"/>
      <c r="GB107" s="145"/>
      <c r="GC107" s="145"/>
      <c r="GD107" s="145"/>
      <c r="GE107" s="145"/>
      <c r="GF107" s="145"/>
      <c r="GG107" s="145"/>
      <c r="GH107" s="145"/>
      <c r="GI107" s="145"/>
      <c r="GJ107" s="145"/>
      <c r="GK107" s="145"/>
      <c r="GL107" s="145"/>
      <c r="GM107" s="145"/>
      <c r="GN107" s="145"/>
      <c r="GO107" s="145"/>
      <c r="GP107" s="145"/>
      <c r="GQ107" s="145"/>
      <c r="GR107" s="145"/>
      <c r="GS107" s="145"/>
      <c r="GT107" s="145"/>
      <c r="GU107" s="145"/>
      <c r="GV107" s="145"/>
      <c r="GW107" s="145"/>
      <c r="GX107" s="145"/>
      <c r="GY107" s="145"/>
      <c r="GZ107" s="145"/>
      <c r="HA107" s="145"/>
      <c r="HB107" s="145"/>
      <c r="HC107" s="145"/>
      <c r="HD107" s="145"/>
      <c r="HE107" s="145"/>
      <c r="HF107" s="145"/>
      <c r="HG107" s="145"/>
      <c r="HH107" s="145"/>
      <c r="HI107" s="145"/>
      <c r="HJ107" s="145"/>
      <c r="HK107" s="145"/>
      <c r="HL107" s="145"/>
      <c r="HM107" s="145"/>
      <c r="HN107" s="145"/>
      <c r="HO107" s="145"/>
      <c r="HP107" s="145"/>
      <c r="HQ107" s="145"/>
      <c r="HR107" s="145"/>
    </row>
    <row r="108" spans="1:243" s="20" customFormat="1" ht="13.5" hidden="1" customHeight="1">
      <c r="A108" s="97" t="s">
        <v>2200</v>
      </c>
      <c r="B108" s="117" t="s">
        <v>127</v>
      </c>
      <c r="C108" s="139" t="s">
        <v>126</v>
      </c>
      <c r="D108" s="60">
        <v>1707.6</v>
      </c>
      <c r="E108" s="60">
        <v>2093.7600000000002</v>
      </c>
      <c r="F108" s="60">
        <v>547.51</v>
      </c>
      <c r="G108" s="60">
        <v>600</v>
      </c>
      <c r="H108" s="60">
        <v>600</v>
      </c>
      <c r="I108" s="60">
        <v>600</v>
      </c>
      <c r="HS108" s="106"/>
      <c r="HT108" s="106"/>
      <c r="HU108" s="106"/>
      <c r="HV108" s="106"/>
      <c r="HW108" s="106"/>
      <c r="HX108" s="106"/>
      <c r="HY108" s="106"/>
      <c r="HZ108" s="106"/>
      <c r="IA108" s="106"/>
      <c r="IB108" s="106"/>
      <c r="IC108" s="106"/>
      <c r="ID108" s="106"/>
      <c r="IE108" s="106"/>
      <c r="IF108" s="106"/>
      <c r="IG108" s="106"/>
      <c r="IH108" s="106"/>
      <c r="II108" s="106"/>
    </row>
    <row r="109" spans="1:243" ht="21" hidden="1" customHeight="1">
      <c r="A109" s="97" t="s">
        <v>2201</v>
      </c>
      <c r="B109" s="117" t="s">
        <v>1551</v>
      </c>
      <c r="C109" s="139" t="s">
        <v>29</v>
      </c>
      <c r="D109" s="60">
        <v>102738.18</v>
      </c>
      <c r="E109" s="60">
        <v>47397.13</v>
      </c>
      <c r="F109" s="60">
        <v>25123.73</v>
      </c>
      <c r="G109" s="60">
        <v>26000</v>
      </c>
      <c r="H109" s="60">
        <v>27000</v>
      </c>
      <c r="I109" s="60">
        <v>28000</v>
      </c>
    </row>
    <row r="110" spans="1:243" hidden="1">
      <c r="A110" s="97" t="s">
        <v>2202</v>
      </c>
      <c r="B110" s="117" t="s">
        <v>131</v>
      </c>
      <c r="C110" s="139" t="s">
        <v>29</v>
      </c>
      <c r="D110" s="60">
        <v>733.88</v>
      </c>
      <c r="E110" s="60">
        <v>348.64</v>
      </c>
      <c r="F110" s="60">
        <v>183.34</v>
      </c>
      <c r="G110" s="60">
        <v>200</v>
      </c>
      <c r="H110" s="60">
        <v>200</v>
      </c>
      <c r="I110" s="60">
        <v>200</v>
      </c>
    </row>
    <row r="111" spans="1:243" hidden="1">
      <c r="A111" s="97" t="s">
        <v>2203</v>
      </c>
      <c r="B111" s="117" t="s">
        <v>133</v>
      </c>
      <c r="C111" s="139" t="s">
        <v>29</v>
      </c>
      <c r="D111" s="60">
        <v>80.05</v>
      </c>
      <c r="E111" s="60">
        <v>68.53</v>
      </c>
      <c r="F111" s="60">
        <v>34.270000000000003</v>
      </c>
      <c r="G111" s="60">
        <v>0</v>
      </c>
      <c r="H111" s="60">
        <v>0</v>
      </c>
      <c r="I111" s="60">
        <v>0</v>
      </c>
    </row>
    <row r="112" spans="1:243" hidden="1">
      <c r="A112" s="97" t="s">
        <v>2204</v>
      </c>
      <c r="B112" s="117" t="s">
        <v>135</v>
      </c>
      <c r="C112" s="139" t="s">
        <v>29</v>
      </c>
      <c r="D112" s="60">
        <v>0</v>
      </c>
      <c r="E112" s="60">
        <v>5.49</v>
      </c>
      <c r="F112" s="60">
        <v>0</v>
      </c>
      <c r="G112" s="60">
        <f t="shared" ref="G112:H112" si="38">F112*1.0375</f>
        <v>0</v>
      </c>
      <c r="H112" s="60">
        <f t="shared" si="38"/>
        <v>0</v>
      </c>
      <c r="I112" s="60">
        <f t="shared" ref="I112:I131" si="39">H112*1.0325</f>
        <v>0</v>
      </c>
    </row>
    <row r="113" spans="1:243" ht="15.75" hidden="1" customHeight="1">
      <c r="A113" s="97" t="s">
        <v>2205</v>
      </c>
      <c r="B113" s="117" t="s">
        <v>1552</v>
      </c>
      <c r="C113" s="139" t="s">
        <v>139</v>
      </c>
      <c r="D113" s="60">
        <v>0</v>
      </c>
      <c r="E113" s="60">
        <v>0</v>
      </c>
      <c r="F113" s="60">
        <f>D113*1.0425*1.04</f>
        <v>0</v>
      </c>
      <c r="G113" s="60">
        <f t="shared" ref="G113:H113" si="40">F113*1.0375</f>
        <v>0</v>
      </c>
      <c r="H113" s="60">
        <f t="shared" si="40"/>
        <v>0</v>
      </c>
      <c r="I113" s="60">
        <f t="shared" si="39"/>
        <v>0</v>
      </c>
    </row>
    <row r="114" spans="1:243" ht="16.5" hidden="1" customHeight="1">
      <c r="A114" s="97" t="s">
        <v>2206</v>
      </c>
      <c r="B114" s="117" t="s">
        <v>142</v>
      </c>
      <c r="C114" s="139" t="s">
        <v>29</v>
      </c>
      <c r="D114" s="60">
        <v>1051.69</v>
      </c>
      <c r="E114" s="60">
        <v>2540.66</v>
      </c>
      <c r="F114" s="60">
        <v>564.02</v>
      </c>
      <c r="G114" s="60">
        <v>600</v>
      </c>
      <c r="H114" s="60">
        <v>600</v>
      </c>
      <c r="I114" s="60">
        <v>600</v>
      </c>
    </row>
    <row r="115" spans="1:243" s="107" customFormat="1" ht="17.25" hidden="1" customHeight="1">
      <c r="A115" s="97" t="s">
        <v>2207</v>
      </c>
      <c r="B115" s="117" t="s">
        <v>2197</v>
      </c>
      <c r="C115" s="139" t="s">
        <v>29</v>
      </c>
      <c r="D115" s="60">
        <v>8.85</v>
      </c>
      <c r="E115" s="60">
        <v>447.49</v>
      </c>
      <c r="F115" s="60">
        <v>34.020000000000003</v>
      </c>
      <c r="G115" s="60">
        <v>0</v>
      </c>
      <c r="H115" s="60">
        <v>0</v>
      </c>
      <c r="I115" s="60">
        <v>0</v>
      </c>
      <c r="HS115" s="106"/>
      <c r="HT115" s="106"/>
      <c r="HU115" s="106"/>
      <c r="HV115" s="106"/>
      <c r="HW115" s="106"/>
      <c r="HX115" s="106"/>
      <c r="HY115" s="106"/>
      <c r="HZ115" s="106"/>
      <c r="IA115" s="106"/>
      <c r="IB115" s="106"/>
      <c r="IC115" s="106"/>
      <c r="ID115" s="106"/>
      <c r="IE115" s="106"/>
      <c r="IF115" s="106"/>
      <c r="IG115" s="106"/>
      <c r="IH115" s="106"/>
      <c r="II115" s="106"/>
    </row>
    <row r="116" spans="1:243" s="108" customFormat="1" ht="15" customHeight="1">
      <c r="A116" s="99" t="s">
        <v>2208</v>
      </c>
      <c r="B116" s="190" t="s">
        <v>2209</v>
      </c>
      <c r="C116" s="139"/>
      <c r="D116" s="58">
        <f t="shared" ref="D116:I116" si="41">SUM(D117:D124)</f>
        <v>641306.44000000006</v>
      </c>
      <c r="E116" s="58">
        <f t="shared" si="41"/>
        <v>1261420.8299999998</v>
      </c>
      <c r="F116" s="58">
        <f t="shared" si="41"/>
        <v>555701.78000000014</v>
      </c>
      <c r="G116" s="58">
        <f t="shared" si="41"/>
        <v>577100</v>
      </c>
      <c r="H116" s="58">
        <f t="shared" si="41"/>
        <v>598300</v>
      </c>
      <c r="I116" s="58">
        <f t="shared" si="41"/>
        <v>617800</v>
      </c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CV116" s="145"/>
      <c r="CW116" s="145"/>
      <c r="CX116" s="145"/>
      <c r="CY116" s="145"/>
      <c r="CZ116" s="145"/>
      <c r="DA116" s="145"/>
      <c r="DB116" s="145"/>
      <c r="DC116" s="145"/>
      <c r="DD116" s="145"/>
      <c r="DE116" s="145"/>
      <c r="DF116" s="145"/>
      <c r="DG116" s="145"/>
      <c r="DH116" s="145"/>
      <c r="DI116" s="145"/>
      <c r="DJ116" s="145"/>
      <c r="DK116" s="145"/>
      <c r="DL116" s="145"/>
      <c r="DM116" s="145"/>
      <c r="DN116" s="145"/>
      <c r="DO116" s="145"/>
      <c r="DP116" s="145"/>
      <c r="DQ116" s="145"/>
      <c r="DR116" s="145"/>
      <c r="DS116" s="145"/>
      <c r="DT116" s="145"/>
      <c r="DU116" s="145"/>
      <c r="DV116" s="145"/>
      <c r="DW116" s="145"/>
      <c r="DX116" s="145"/>
      <c r="DY116" s="145"/>
      <c r="DZ116" s="145"/>
      <c r="EA116" s="145"/>
      <c r="EB116" s="145"/>
      <c r="EC116" s="145"/>
      <c r="ED116" s="145"/>
      <c r="EE116" s="145"/>
      <c r="EF116" s="145"/>
      <c r="EG116" s="145"/>
      <c r="EH116" s="145"/>
      <c r="EI116" s="145"/>
      <c r="EJ116" s="145"/>
      <c r="EK116" s="145"/>
      <c r="EL116" s="145"/>
      <c r="EM116" s="145"/>
      <c r="EN116" s="145"/>
      <c r="EO116" s="145"/>
      <c r="EP116" s="145"/>
      <c r="EQ116" s="145"/>
      <c r="ER116" s="145"/>
      <c r="ES116" s="145"/>
      <c r="ET116" s="145"/>
      <c r="EU116" s="145"/>
      <c r="EV116" s="145"/>
      <c r="EW116" s="145"/>
      <c r="EX116" s="145"/>
      <c r="EY116" s="145"/>
      <c r="EZ116" s="145"/>
      <c r="FA116" s="145"/>
      <c r="FB116" s="145"/>
      <c r="FC116" s="145"/>
      <c r="FD116" s="145"/>
      <c r="FE116" s="145"/>
      <c r="FF116" s="145"/>
      <c r="FG116" s="145"/>
      <c r="FH116" s="145"/>
      <c r="FI116" s="145"/>
      <c r="FJ116" s="145"/>
      <c r="FK116" s="145"/>
      <c r="FL116" s="145"/>
      <c r="FM116" s="145"/>
      <c r="FN116" s="145"/>
      <c r="FO116" s="145"/>
      <c r="FP116" s="145"/>
      <c r="FQ116" s="145"/>
      <c r="FR116" s="145"/>
      <c r="FS116" s="145"/>
      <c r="FT116" s="145"/>
      <c r="FU116" s="145"/>
      <c r="FV116" s="145"/>
      <c r="FW116" s="145"/>
      <c r="FX116" s="145"/>
      <c r="FY116" s="145"/>
      <c r="FZ116" s="145"/>
      <c r="GA116" s="145"/>
      <c r="GB116" s="145"/>
      <c r="GC116" s="145"/>
      <c r="GD116" s="145"/>
      <c r="GE116" s="145"/>
      <c r="GF116" s="145"/>
      <c r="GG116" s="145"/>
      <c r="GH116" s="145"/>
      <c r="GI116" s="145"/>
      <c r="GJ116" s="145"/>
      <c r="GK116" s="145"/>
      <c r="GL116" s="145"/>
      <c r="GM116" s="145"/>
      <c r="GN116" s="145"/>
      <c r="GO116" s="145"/>
      <c r="GP116" s="145"/>
      <c r="GQ116" s="145"/>
      <c r="GR116" s="145"/>
      <c r="GS116" s="145"/>
      <c r="GT116" s="145"/>
      <c r="GU116" s="145"/>
      <c r="GV116" s="145"/>
      <c r="GW116" s="145"/>
      <c r="GX116" s="145"/>
      <c r="GY116" s="145"/>
      <c r="GZ116" s="145"/>
      <c r="HA116" s="145"/>
      <c r="HB116" s="145"/>
      <c r="HC116" s="145"/>
      <c r="HD116" s="145"/>
      <c r="HE116" s="145"/>
      <c r="HF116" s="145"/>
      <c r="HG116" s="145"/>
      <c r="HH116" s="145"/>
      <c r="HI116" s="145"/>
      <c r="HJ116" s="145"/>
      <c r="HK116" s="145"/>
      <c r="HL116" s="145"/>
      <c r="HM116" s="145"/>
      <c r="HN116" s="145"/>
      <c r="HO116" s="145"/>
      <c r="HP116" s="145"/>
      <c r="HQ116" s="145"/>
      <c r="HR116" s="145"/>
    </row>
    <row r="117" spans="1:243" s="20" customFormat="1" ht="13.5" hidden="1" customHeight="1">
      <c r="A117" s="97" t="s">
        <v>2210</v>
      </c>
      <c r="B117" s="117" t="s">
        <v>127</v>
      </c>
      <c r="C117" s="139" t="s">
        <v>126</v>
      </c>
      <c r="D117" s="60">
        <v>161.63</v>
      </c>
      <c r="E117" s="60">
        <v>10739</v>
      </c>
      <c r="F117" s="60">
        <v>1994.17</v>
      </c>
      <c r="G117" s="60">
        <v>2000</v>
      </c>
      <c r="H117" s="60">
        <v>2200</v>
      </c>
      <c r="I117" s="60">
        <v>2200</v>
      </c>
      <c r="HS117" s="106"/>
      <c r="HT117" s="106"/>
      <c r="HU117" s="106"/>
      <c r="HV117" s="106"/>
      <c r="HW117" s="106"/>
      <c r="HX117" s="106"/>
      <c r="HY117" s="106"/>
      <c r="HZ117" s="106"/>
      <c r="IA117" s="106"/>
      <c r="IB117" s="106"/>
      <c r="IC117" s="106"/>
      <c r="ID117" s="106"/>
      <c r="IE117" s="106"/>
      <c r="IF117" s="106"/>
      <c r="IG117" s="106"/>
      <c r="IH117" s="106"/>
      <c r="II117" s="106"/>
    </row>
    <row r="118" spans="1:243" ht="19.5" hidden="1" customHeight="1">
      <c r="A118" s="97" t="s">
        <v>2211</v>
      </c>
      <c r="B118" s="117" t="s">
        <v>1551</v>
      </c>
      <c r="C118" s="139" t="s">
        <v>29</v>
      </c>
      <c r="D118" s="60">
        <v>427246.93</v>
      </c>
      <c r="E118" s="60">
        <v>982189.5</v>
      </c>
      <c r="F118" s="60">
        <v>382270.53</v>
      </c>
      <c r="G118" s="60">
        <v>397000</v>
      </c>
      <c r="H118" s="60">
        <v>411500</v>
      </c>
      <c r="I118" s="60">
        <v>425000</v>
      </c>
    </row>
    <row r="119" spans="1:243" ht="15" hidden="1" customHeight="1">
      <c r="A119" s="97" t="s">
        <v>2212</v>
      </c>
      <c r="B119" s="117" t="s">
        <v>131</v>
      </c>
      <c r="C119" s="139" t="s">
        <v>29</v>
      </c>
      <c r="D119" s="60">
        <v>146.88</v>
      </c>
      <c r="E119" s="60">
        <v>1069.29</v>
      </c>
      <c r="F119" s="60">
        <v>1039.78</v>
      </c>
      <c r="G119" s="60">
        <v>1100</v>
      </c>
      <c r="H119" s="60">
        <v>1100</v>
      </c>
      <c r="I119" s="60">
        <v>1150</v>
      </c>
    </row>
    <row r="120" spans="1:243" ht="15" hidden="1" customHeight="1">
      <c r="A120" s="97" t="s">
        <v>2213</v>
      </c>
      <c r="B120" s="117" t="s">
        <v>133</v>
      </c>
      <c r="C120" s="139" t="s">
        <v>29</v>
      </c>
      <c r="D120" s="60">
        <v>64109.440000000002</v>
      </c>
      <c r="E120" s="60">
        <v>43861.4</v>
      </c>
      <c r="F120" s="60">
        <v>37536.769999999997</v>
      </c>
      <c r="G120" s="60">
        <v>39000</v>
      </c>
      <c r="H120" s="60">
        <v>40400</v>
      </c>
      <c r="I120" s="60">
        <v>41800</v>
      </c>
    </row>
    <row r="121" spans="1:243" ht="15" hidden="1" customHeight="1">
      <c r="A121" s="97" t="s">
        <v>2214</v>
      </c>
      <c r="B121" s="117" t="s">
        <v>135</v>
      </c>
      <c r="C121" s="139" t="s">
        <v>29</v>
      </c>
      <c r="D121" s="60">
        <v>141606.13</v>
      </c>
      <c r="E121" s="60">
        <v>156462.07</v>
      </c>
      <c r="F121" s="60">
        <v>124459.57</v>
      </c>
      <c r="G121" s="60">
        <v>129200</v>
      </c>
      <c r="H121" s="60">
        <v>134000</v>
      </c>
      <c r="I121" s="60">
        <v>138300</v>
      </c>
    </row>
    <row r="122" spans="1:243" ht="15" hidden="1" customHeight="1">
      <c r="A122" s="97" t="s">
        <v>2215</v>
      </c>
      <c r="B122" s="117" t="s">
        <v>1552</v>
      </c>
      <c r="C122" s="139" t="s">
        <v>139</v>
      </c>
      <c r="D122" s="60">
        <v>0</v>
      </c>
      <c r="E122" s="60">
        <v>0</v>
      </c>
      <c r="F122" s="60">
        <f>E122*1.04</f>
        <v>0</v>
      </c>
      <c r="G122" s="60">
        <f t="shared" ref="G122:H122" si="42">F122*1.0375</f>
        <v>0</v>
      </c>
      <c r="H122" s="60">
        <f t="shared" si="42"/>
        <v>0</v>
      </c>
      <c r="I122" s="60">
        <f t="shared" si="39"/>
        <v>0</v>
      </c>
    </row>
    <row r="123" spans="1:243" s="107" customFormat="1" hidden="1">
      <c r="A123" s="97" t="s">
        <v>2216</v>
      </c>
      <c r="B123" s="117" t="s">
        <v>142</v>
      </c>
      <c r="C123" s="139" t="s">
        <v>29</v>
      </c>
      <c r="D123" s="60">
        <v>5404.42</v>
      </c>
      <c r="E123" s="60">
        <v>64287.65</v>
      </c>
      <c r="F123" s="60">
        <v>1216.1600000000001</v>
      </c>
      <c r="G123" s="60">
        <v>1300</v>
      </c>
      <c r="H123" s="60">
        <v>1300</v>
      </c>
      <c r="I123" s="60">
        <v>1350</v>
      </c>
      <c r="HS123" s="106"/>
      <c r="HT123" s="106"/>
      <c r="HU123" s="106"/>
      <c r="HV123" s="106"/>
      <c r="HW123" s="106"/>
      <c r="HX123" s="106"/>
      <c r="HY123" s="106"/>
      <c r="HZ123" s="106"/>
      <c r="IA123" s="106"/>
      <c r="IB123" s="106"/>
      <c r="IC123" s="106"/>
      <c r="ID123" s="106"/>
      <c r="IE123" s="106"/>
      <c r="IF123" s="106"/>
      <c r="IG123" s="106"/>
      <c r="IH123" s="106"/>
      <c r="II123" s="106"/>
    </row>
    <row r="124" spans="1:243" s="107" customFormat="1" ht="15.75" hidden="1" customHeight="1">
      <c r="A124" s="97" t="s">
        <v>2217</v>
      </c>
      <c r="B124" s="117" t="s">
        <v>2197</v>
      </c>
      <c r="C124" s="139" t="s">
        <v>29</v>
      </c>
      <c r="D124" s="60">
        <v>2631.01</v>
      </c>
      <c r="E124" s="60">
        <v>2811.92</v>
      </c>
      <c r="F124" s="60">
        <v>7184.8</v>
      </c>
      <c r="G124" s="60">
        <v>7500</v>
      </c>
      <c r="H124" s="60">
        <v>7800</v>
      </c>
      <c r="I124" s="60">
        <v>8000</v>
      </c>
      <c r="HS124" s="106"/>
      <c r="HT124" s="106"/>
      <c r="HU124" s="106"/>
      <c r="HV124" s="106"/>
      <c r="HW124" s="106"/>
      <c r="HX124" s="106"/>
      <c r="HY124" s="106"/>
      <c r="HZ124" s="106"/>
      <c r="IA124" s="106"/>
      <c r="IB124" s="106"/>
      <c r="IC124" s="106"/>
      <c r="ID124" s="106"/>
      <c r="IE124" s="106"/>
      <c r="IF124" s="106"/>
      <c r="IG124" s="106"/>
      <c r="IH124" s="106"/>
      <c r="II124" s="106"/>
    </row>
    <row r="125" spans="1:243" s="108" customFormat="1" ht="22.5">
      <c r="A125" s="99" t="s">
        <v>2218</v>
      </c>
      <c r="B125" s="190" t="s">
        <v>2219</v>
      </c>
      <c r="C125" s="139"/>
      <c r="D125" s="58">
        <f t="shared" ref="D125:I125" si="43">SUM(D126:D133)</f>
        <v>193417.83000000005</v>
      </c>
      <c r="E125" s="58">
        <f t="shared" si="43"/>
        <v>308033.48</v>
      </c>
      <c r="F125" s="58">
        <f t="shared" si="43"/>
        <v>140335.22</v>
      </c>
      <c r="G125" s="58">
        <f t="shared" si="43"/>
        <v>145800</v>
      </c>
      <c r="H125" s="58">
        <f t="shared" si="43"/>
        <v>151100</v>
      </c>
      <c r="I125" s="58">
        <f t="shared" si="43"/>
        <v>156100</v>
      </c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5"/>
      <c r="BU125" s="145"/>
      <c r="BV125" s="145"/>
      <c r="BW125" s="145"/>
      <c r="BX125" s="145"/>
      <c r="BY125" s="145"/>
      <c r="BZ125" s="145"/>
      <c r="CA125" s="145"/>
      <c r="CB125" s="145"/>
      <c r="CC125" s="145"/>
      <c r="CD125" s="145"/>
      <c r="CE125" s="145"/>
      <c r="CF125" s="145"/>
      <c r="CG125" s="145"/>
      <c r="CH125" s="145"/>
      <c r="CI125" s="145"/>
      <c r="CJ125" s="145"/>
      <c r="CK125" s="145"/>
      <c r="CL125" s="145"/>
      <c r="CM125" s="145"/>
      <c r="CN125" s="145"/>
      <c r="CO125" s="145"/>
      <c r="CP125" s="145"/>
      <c r="CQ125" s="145"/>
      <c r="CR125" s="145"/>
      <c r="CS125" s="145"/>
      <c r="CT125" s="145"/>
      <c r="CU125" s="145"/>
      <c r="CV125" s="145"/>
      <c r="CW125" s="145"/>
      <c r="CX125" s="145"/>
      <c r="CY125" s="145"/>
      <c r="CZ125" s="145"/>
      <c r="DA125" s="145"/>
      <c r="DB125" s="145"/>
      <c r="DC125" s="145"/>
      <c r="DD125" s="145"/>
      <c r="DE125" s="145"/>
      <c r="DF125" s="145"/>
      <c r="DG125" s="145"/>
      <c r="DH125" s="145"/>
      <c r="DI125" s="145"/>
      <c r="DJ125" s="145"/>
      <c r="DK125" s="145"/>
      <c r="DL125" s="145"/>
      <c r="DM125" s="145"/>
      <c r="DN125" s="145"/>
      <c r="DO125" s="145"/>
      <c r="DP125" s="145"/>
      <c r="DQ125" s="145"/>
      <c r="DR125" s="145"/>
      <c r="DS125" s="145"/>
      <c r="DT125" s="145"/>
      <c r="DU125" s="145"/>
      <c r="DV125" s="145"/>
      <c r="DW125" s="145"/>
      <c r="DX125" s="145"/>
      <c r="DY125" s="145"/>
      <c r="DZ125" s="145"/>
      <c r="EA125" s="145"/>
      <c r="EB125" s="145"/>
      <c r="EC125" s="145"/>
      <c r="ED125" s="145"/>
      <c r="EE125" s="145"/>
      <c r="EF125" s="145"/>
      <c r="EG125" s="145"/>
      <c r="EH125" s="145"/>
      <c r="EI125" s="145"/>
      <c r="EJ125" s="145"/>
      <c r="EK125" s="145"/>
      <c r="EL125" s="145"/>
      <c r="EM125" s="145"/>
      <c r="EN125" s="145"/>
      <c r="EO125" s="145"/>
      <c r="EP125" s="145"/>
      <c r="EQ125" s="145"/>
      <c r="ER125" s="145"/>
      <c r="ES125" s="145"/>
      <c r="ET125" s="145"/>
      <c r="EU125" s="145"/>
      <c r="EV125" s="145"/>
      <c r="EW125" s="145"/>
      <c r="EX125" s="145"/>
      <c r="EY125" s="145"/>
      <c r="EZ125" s="145"/>
      <c r="FA125" s="145"/>
      <c r="FB125" s="145"/>
      <c r="FC125" s="145"/>
      <c r="FD125" s="145"/>
      <c r="FE125" s="145"/>
      <c r="FF125" s="145"/>
      <c r="FG125" s="145"/>
      <c r="FH125" s="145"/>
      <c r="FI125" s="145"/>
      <c r="FJ125" s="145"/>
      <c r="FK125" s="145"/>
      <c r="FL125" s="145"/>
      <c r="FM125" s="145"/>
      <c r="FN125" s="145"/>
      <c r="FO125" s="145"/>
      <c r="FP125" s="145"/>
      <c r="FQ125" s="145"/>
      <c r="FR125" s="145"/>
      <c r="FS125" s="145"/>
      <c r="FT125" s="145"/>
      <c r="FU125" s="145"/>
      <c r="FV125" s="145"/>
      <c r="FW125" s="145"/>
      <c r="FX125" s="145"/>
      <c r="FY125" s="145"/>
      <c r="FZ125" s="145"/>
      <c r="GA125" s="145"/>
      <c r="GB125" s="145"/>
      <c r="GC125" s="145"/>
      <c r="GD125" s="145"/>
      <c r="GE125" s="145"/>
      <c r="GF125" s="145"/>
      <c r="GG125" s="145"/>
      <c r="GH125" s="145"/>
      <c r="GI125" s="145"/>
      <c r="GJ125" s="145"/>
      <c r="GK125" s="145"/>
      <c r="GL125" s="145"/>
      <c r="GM125" s="145"/>
      <c r="GN125" s="145"/>
      <c r="GO125" s="145"/>
      <c r="GP125" s="145"/>
      <c r="GQ125" s="145"/>
      <c r="GR125" s="145"/>
      <c r="GS125" s="145"/>
      <c r="GT125" s="145"/>
      <c r="GU125" s="145"/>
      <c r="GV125" s="145"/>
      <c r="GW125" s="145"/>
      <c r="GX125" s="145"/>
      <c r="GY125" s="145"/>
      <c r="GZ125" s="145"/>
      <c r="HA125" s="145"/>
      <c r="HB125" s="145"/>
      <c r="HC125" s="145"/>
      <c r="HD125" s="145"/>
      <c r="HE125" s="145"/>
      <c r="HF125" s="145"/>
      <c r="HG125" s="145"/>
      <c r="HH125" s="145"/>
      <c r="HI125" s="145"/>
      <c r="HJ125" s="145"/>
      <c r="HK125" s="145"/>
      <c r="HL125" s="145"/>
      <c r="HM125" s="145"/>
      <c r="HN125" s="145"/>
      <c r="HO125" s="145"/>
      <c r="HP125" s="145"/>
      <c r="HQ125" s="145"/>
      <c r="HR125" s="145"/>
    </row>
    <row r="126" spans="1:243" s="20" customFormat="1" ht="13.5" hidden="1" customHeight="1">
      <c r="A126" s="97" t="s">
        <v>2220</v>
      </c>
      <c r="B126" s="117" t="s">
        <v>127</v>
      </c>
      <c r="C126" s="139" t="s">
        <v>126</v>
      </c>
      <c r="D126" s="60">
        <v>12.54</v>
      </c>
      <c r="E126" s="60">
        <v>4737.33</v>
      </c>
      <c r="F126" s="60">
        <v>627.08000000000004</v>
      </c>
      <c r="G126" s="60">
        <v>700</v>
      </c>
      <c r="H126" s="60">
        <v>700</v>
      </c>
      <c r="I126" s="60">
        <v>700</v>
      </c>
      <c r="HS126" s="106"/>
      <c r="HT126" s="106"/>
      <c r="HU126" s="106"/>
      <c r="HV126" s="106"/>
      <c r="HW126" s="106"/>
      <c r="HX126" s="106"/>
      <c r="HY126" s="106"/>
      <c r="HZ126" s="106"/>
      <c r="IA126" s="106"/>
      <c r="IB126" s="106"/>
      <c r="IC126" s="106"/>
      <c r="ID126" s="106"/>
      <c r="IE126" s="106"/>
      <c r="IF126" s="106"/>
      <c r="IG126" s="106"/>
      <c r="IH126" s="106"/>
      <c r="II126" s="106"/>
    </row>
    <row r="127" spans="1:243" ht="18" hidden="1">
      <c r="A127" s="97" t="s">
        <v>2221</v>
      </c>
      <c r="B127" s="117" t="s">
        <v>1551</v>
      </c>
      <c r="C127" s="139" t="s">
        <v>29</v>
      </c>
      <c r="D127" s="60">
        <v>153135.98000000001</v>
      </c>
      <c r="E127" s="60">
        <v>264758.83</v>
      </c>
      <c r="F127" s="60">
        <v>101921.72</v>
      </c>
      <c r="G127" s="60">
        <v>105800</v>
      </c>
      <c r="H127" s="60">
        <v>109700</v>
      </c>
      <c r="I127" s="60">
        <v>113300</v>
      </c>
    </row>
    <row r="128" spans="1:243" hidden="1">
      <c r="A128" s="97" t="s">
        <v>2222</v>
      </c>
      <c r="B128" s="117" t="s">
        <v>131</v>
      </c>
      <c r="C128" s="139" t="s">
        <v>29</v>
      </c>
      <c r="D128" s="60">
        <v>14.67</v>
      </c>
      <c r="E128" s="60">
        <v>228.16</v>
      </c>
      <c r="F128" s="60">
        <v>280.57</v>
      </c>
      <c r="G128" s="60">
        <v>300</v>
      </c>
      <c r="H128" s="60">
        <v>300</v>
      </c>
      <c r="I128" s="60">
        <v>300</v>
      </c>
    </row>
    <row r="129" spans="1:243" hidden="1">
      <c r="A129" s="97" t="s">
        <v>2223</v>
      </c>
      <c r="B129" s="117" t="s">
        <v>133</v>
      </c>
      <c r="C129" s="139" t="s">
        <v>29</v>
      </c>
      <c r="D129" s="60">
        <v>28254.36</v>
      </c>
      <c r="E129" s="60">
        <v>22764.3</v>
      </c>
      <c r="F129" s="60">
        <v>17099.48</v>
      </c>
      <c r="G129" s="60">
        <v>17800</v>
      </c>
      <c r="H129" s="60">
        <v>18400</v>
      </c>
      <c r="I129" s="60">
        <v>19000</v>
      </c>
    </row>
    <row r="130" spans="1:243" hidden="1">
      <c r="A130" s="97" t="s">
        <v>2224</v>
      </c>
      <c r="B130" s="117" t="s">
        <v>135</v>
      </c>
      <c r="C130" s="139" t="s">
        <v>29</v>
      </c>
      <c r="D130" s="60">
        <v>2589.79</v>
      </c>
      <c r="E130" s="60">
        <v>3170.86</v>
      </c>
      <c r="F130" s="60">
        <v>10370.52</v>
      </c>
      <c r="G130" s="60">
        <v>10800</v>
      </c>
      <c r="H130" s="60">
        <v>11200</v>
      </c>
      <c r="I130" s="60">
        <v>11600</v>
      </c>
    </row>
    <row r="131" spans="1:243" hidden="1">
      <c r="A131" s="97" t="s">
        <v>2225</v>
      </c>
      <c r="B131" s="117" t="s">
        <v>1552</v>
      </c>
      <c r="C131" s="139" t="s">
        <v>139</v>
      </c>
      <c r="D131" s="60">
        <v>0</v>
      </c>
      <c r="E131" s="60">
        <v>0</v>
      </c>
      <c r="F131" s="60">
        <f>E131*1.04</f>
        <v>0</v>
      </c>
      <c r="G131" s="60">
        <f t="shared" ref="G131:H131" si="44">F131*1.0375</f>
        <v>0</v>
      </c>
      <c r="H131" s="60">
        <f t="shared" si="44"/>
        <v>0</v>
      </c>
      <c r="I131" s="60">
        <f t="shared" si="39"/>
        <v>0</v>
      </c>
    </row>
    <row r="132" spans="1:243" hidden="1">
      <c r="A132" s="97" t="s">
        <v>2226</v>
      </c>
      <c r="B132" s="117" t="s">
        <v>142</v>
      </c>
      <c r="C132" s="139" t="s">
        <v>29</v>
      </c>
      <c r="D132" s="60">
        <v>7892.74</v>
      </c>
      <c r="E132" s="60">
        <v>10576.89</v>
      </c>
      <c r="F132" s="60">
        <v>4866.95</v>
      </c>
      <c r="G132" s="60">
        <v>5000</v>
      </c>
      <c r="H132" s="60">
        <v>5200</v>
      </c>
      <c r="I132" s="60">
        <v>5400</v>
      </c>
    </row>
    <row r="133" spans="1:243" hidden="1">
      <c r="A133" s="97" t="s">
        <v>2227</v>
      </c>
      <c r="B133" s="117" t="s">
        <v>2197</v>
      </c>
      <c r="C133" s="139" t="s">
        <v>29</v>
      </c>
      <c r="D133" s="60">
        <v>1517.75</v>
      </c>
      <c r="E133" s="60">
        <v>1797.11</v>
      </c>
      <c r="F133" s="60">
        <v>5168.8999999999996</v>
      </c>
      <c r="G133" s="60">
        <v>5400</v>
      </c>
      <c r="H133" s="60">
        <v>5600</v>
      </c>
      <c r="I133" s="60">
        <v>5800</v>
      </c>
    </row>
    <row r="134" spans="1:243" s="20" customFormat="1">
      <c r="A134" s="99" t="s">
        <v>3567</v>
      </c>
      <c r="B134" s="116" t="s">
        <v>147</v>
      </c>
      <c r="C134" s="139"/>
      <c r="D134" s="58">
        <f t="shared" ref="D134:I134" si="45">D135</f>
        <v>14396086.543000001</v>
      </c>
      <c r="E134" s="58">
        <f t="shared" si="45"/>
        <v>14394466.450000001</v>
      </c>
      <c r="F134" s="58">
        <f t="shared" si="45"/>
        <v>13208648.760000002</v>
      </c>
      <c r="G134" s="58">
        <f t="shared" si="45"/>
        <v>14128200</v>
      </c>
      <c r="H134" s="58">
        <f t="shared" si="45"/>
        <v>14217950</v>
      </c>
      <c r="I134" s="58">
        <f t="shared" si="45"/>
        <v>14277760</v>
      </c>
      <c r="HS134" s="106"/>
      <c r="HT134" s="106"/>
      <c r="HU134" s="106"/>
      <c r="HV134" s="106"/>
      <c r="HW134" s="106"/>
      <c r="HX134" s="106"/>
      <c r="HY134" s="106"/>
      <c r="HZ134" s="106"/>
      <c r="IA134" s="106"/>
      <c r="IB134" s="106"/>
      <c r="IC134" s="106"/>
      <c r="ID134" s="106"/>
      <c r="IE134" s="106"/>
      <c r="IF134" s="106"/>
      <c r="IG134" s="106"/>
      <c r="IH134" s="106"/>
      <c r="II134" s="106"/>
    </row>
    <row r="135" spans="1:243">
      <c r="A135" s="99" t="s">
        <v>3568</v>
      </c>
      <c r="B135" s="116" t="s">
        <v>3569</v>
      </c>
      <c r="C135" s="139"/>
      <c r="D135" s="58">
        <f t="shared" ref="D135:I135" si="46">SUM(D136+D150+D157+D143)</f>
        <v>14396086.543000001</v>
      </c>
      <c r="E135" s="58">
        <f t="shared" si="46"/>
        <v>14394466.450000001</v>
      </c>
      <c r="F135" s="58">
        <f t="shared" si="46"/>
        <v>13208648.760000002</v>
      </c>
      <c r="G135" s="58">
        <f t="shared" si="46"/>
        <v>14128200</v>
      </c>
      <c r="H135" s="58">
        <f t="shared" si="46"/>
        <v>14217950</v>
      </c>
      <c r="I135" s="58">
        <f t="shared" si="46"/>
        <v>14277760</v>
      </c>
    </row>
    <row r="136" spans="1:243" s="20" customFormat="1">
      <c r="A136" s="99" t="s">
        <v>3570</v>
      </c>
      <c r="B136" s="116" t="s">
        <v>3571</v>
      </c>
      <c r="C136" s="139"/>
      <c r="D136" s="58">
        <f t="shared" ref="D136:I136" si="47">SUM(D137:D142)</f>
        <v>11572989.320000002</v>
      </c>
      <c r="E136" s="58">
        <f t="shared" si="47"/>
        <v>11968147.1</v>
      </c>
      <c r="F136" s="58">
        <f t="shared" si="47"/>
        <v>11555118.57</v>
      </c>
      <c r="G136" s="58">
        <f t="shared" si="47"/>
        <v>12281750</v>
      </c>
      <c r="H136" s="58">
        <f t="shared" si="47"/>
        <v>12438150</v>
      </c>
      <c r="I136" s="58">
        <f t="shared" si="47"/>
        <v>12892660</v>
      </c>
      <c r="HS136" s="106"/>
      <c r="HT136" s="106"/>
      <c r="HU136" s="106"/>
      <c r="HV136" s="106"/>
      <c r="HW136" s="106"/>
      <c r="HX136" s="106"/>
      <c r="HY136" s="106"/>
      <c r="HZ136" s="106"/>
      <c r="IA136" s="106"/>
      <c r="IB136" s="106"/>
      <c r="IC136" s="106"/>
      <c r="ID136" s="106"/>
      <c r="IE136" s="106"/>
      <c r="IF136" s="106"/>
      <c r="IG136" s="106"/>
      <c r="IH136" s="106"/>
      <c r="II136" s="106"/>
    </row>
    <row r="137" spans="1:243" hidden="1">
      <c r="A137" s="97" t="s">
        <v>3572</v>
      </c>
      <c r="B137" s="117" t="s">
        <v>149</v>
      </c>
      <c r="C137" s="139" t="s">
        <v>29</v>
      </c>
      <c r="D137" s="60">
        <v>659188.78</v>
      </c>
      <c r="E137" s="60">
        <v>690504.6</v>
      </c>
      <c r="F137" s="60">
        <v>332958.46000000002</v>
      </c>
      <c r="G137" s="60">
        <v>345500</v>
      </c>
      <c r="H137" s="60">
        <v>358400</v>
      </c>
      <c r="I137" s="60">
        <v>370000</v>
      </c>
    </row>
    <row r="138" spans="1:243" hidden="1">
      <c r="A138" s="97" t="s">
        <v>3573</v>
      </c>
      <c r="B138" s="117" t="s">
        <v>151</v>
      </c>
      <c r="C138" s="139" t="s">
        <v>29</v>
      </c>
      <c r="D138" s="60">
        <v>1008090.2</v>
      </c>
      <c r="E138" s="60">
        <v>961637.47</v>
      </c>
      <c r="F138" s="60">
        <v>417168.95</v>
      </c>
      <c r="G138" s="60">
        <v>432800</v>
      </c>
      <c r="H138" s="60">
        <v>449000</v>
      </c>
      <c r="I138" s="60">
        <v>463700</v>
      </c>
    </row>
    <row r="139" spans="1:243" hidden="1">
      <c r="A139" s="97" t="s">
        <v>3574</v>
      </c>
      <c r="B139" s="117" t="s">
        <v>153</v>
      </c>
      <c r="C139" s="139" t="s">
        <v>29</v>
      </c>
      <c r="D139" s="60">
        <v>9828051.6600000001</v>
      </c>
      <c r="E139" s="60">
        <v>10251514.58</v>
      </c>
      <c r="F139" s="60">
        <v>10741709.99</v>
      </c>
      <c r="G139" s="60">
        <v>11437700</v>
      </c>
      <c r="H139" s="60">
        <f>11562500</f>
        <v>11562500</v>
      </c>
      <c r="I139" s="60">
        <f>11938000+50700</f>
        <v>11988700</v>
      </c>
    </row>
    <row r="140" spans="1:243" hidden="1">
      <c r="A140" s="97" t="s">
        <v>3575</v>
      </c>
      <c r="B140" s="117" t="s">
        <v>157</v>
      </c>
      <c r="C140" s="139" t="s">
        <v>29</v>
      </c>
      <c r="D140" s="60">
        <v>2231.63</v>
      </c>
      <c r="E140" s="60">
        <v>3192.78</v>
      </c>
      <c r="F140" s="60">
        <v>919.25</v>
      </c>
      <c r="G140" s="60">
        <v>1000</v>
      </c>
      <c r="H140" s="60">
        <v>1000</v>
      </c>
      <c r="I140" s="60">
        <v>1000</v>
      </c>
    </row>
    <row r="141" spans="1:243" hidden="1">
      <c r="A141" s="97" t="s">
        <v>3576</v>
      </c>
      <c r="B141" s="117" t="s">
        <v>159</v>
      </c>
      <c r="C141" s="139" t="s">
        <v>29</v>
      </c>
      <c r="D141" s="60">
        <v>57489.66</v>
      </c>
      <c r="E141" s="60">
        <v>59556.81</v>
      </c>
      <c r="F141" s="60">
        <v>62127.32</v>
      </c>
      <c r="G141" s="60">
        <v>64500</v>
      </c>
      <c r="H141" s="60">
        <v>67000</v>
      </c>
      <c r="I141" s="60">
        <v>69000</v>
      </c>
    </row>
    <row r="142" spans="1:243" hidden="1">
      <c r="A142" s="97" t="s">
        <v>3577</v>
      </c>
      <c r="B142" s="117" t="s">
        <v>161</v>
      </c>
      <c r="C142" s="139" t="s">
        <v>29</v>
      </c>
      <c r="D142" s="60">
        <v>17937.39</v>
      </c>
      <c r="E142" s="60">
        <v>1740.86</v>
      </c>
      <c r="F142" s="60">
        <v>234.6</v>
      </c>
      <c r="G142" s="60">
        <v>250</v>
      </c>
      <c r="H142" s="60">
        <v>250</v>
      </c>
      <c r="I142" s="60">
        <v>260</v>
      </c>
    </row>
    <row r="143" spans="1:243" s="20" customFormat="1" ht="13.5" customHeight="1">
      <c r="A143" s="99" t="s">
        <v>3578</v>
      </c>
      <c r="B143" s="116" t="s">
        <v>3579</v>
      </c>
      <c r="C143" s="139"/>
      <c r="D143" s="58">
        <f t="shared" ref="D143:I143" si="48">SUM(D144:D149)</f>
        <v>90311.612999999998</v>
      </c>
      <c r="E143" s="58">
        <f t="shared" si="48"/>
        <v>122737.73000000001</v>
      </c>
      <c r="F143" s="58">
        <f t="shared" si="48"/>
        <v>89771</v>
      </c>
      <c r="G143" s="58">
        <f t="shared" si="48"/>
        <v>93150</v>
      </c>
      <c r="H143" s="58">
        <f t="shared" si="48"/>
        <v>96600</v>
      </c>
      <c r="I143" s="58">
        <f t="shared" si="48"/>
        <v>99800</v>
      </c>
      <c r="HS143" s="106"/>
      <c r="HT143" s="106"/>
      <c r="HU143" s="106"/>
      <c r="HV143" s="106"/>
      <c r="HW143" s="106"/>
      <c r="HX143" s="106"/>
      <c r="HY143" s="106"/>
      <c r="HZ143" s="106"/>
      <c r="IA143" s="106"/>
      <c r="IB143" s="106"/>
      <c r="IC143" s="106"/>
      <c r="ID143" s="106"/>
      <c r="IE143" s="106"/>
      <c r="IF143" s="106"/>
      <c r="IG143" s="106"/>
      <c r="IH143" s="106"/>
      <c r="II143" s="106"/>
    </row>
    <row r="144" spans="1:243" s="107" customFormat="1" hidden="1">
      <c r="A144" s="97" t="s">
        <v>3580</v>
      </c>
      <c r="B144" s="117" t="s">
        <v>2143</v>
      </c>
      <c r="C144" s="139" t="s">
        <v>29</v>
      </c>
      <c r="D144" s="60">
        <v>329.42</v>
      </c>
      <c r="E144" s="60">
        <v>104.82</v>
      </c>
      <c r="F144" s="60">
        <v>19.96</v>
      </c>
      <c r="G144" s="60">
        <v>0</v>
      </c>
      <c r="H144" s="60">
        <v>0</v>
      </c>
      <c r="I144" s="60">
        <v>0</v>
      </c>
      <c r="HS144" s="106"/>
      <c r="HT144" s="106"/>
      <c r="HU144" s="106"/>
      <c r="HV144" s="106"/>
      <c r="HW144" s="106"/>
      <c r="HX144" s="106"/>
      <c r="HY144" s="106"/>
      <c r="HZ144" s="106"/>
      <c r="IA144" s="106"/>
      <c r="IB144" s="106"/>
      <c r="IC144" s="106"/>
      <c r="ID144" s="106"/>
      <c r="IE144" s="106"/>
      <c r="IF144" s="106"/>
      <c r="IG144" s="106"/>
      <c r="IH144" s="106"/>
      <c r="II144" s="106"/>
    </row>
    <row r="145" spans="1:243" s="107" customFormat="1" hidden="1">
      <c r="A145" s="97" t="s">
        <v>3581</v>
      </c>
      <c r="B145" s="117" t="s">
        <v>2145</v>
      </c>
      <c r="C145" s="139" t="s">
        <v>29</v>
      </c>
      <c r="D145" s="60">
        <v>10763.383</v>
      </c>
      <c r="E145" s="60">
        <v>2417</v>
      </c>
      <c r="F145" s="60">
        <v>89745.01</v>
      </c>
      <c r="G145" s="60">
        <v>93150</v>
      </c>
      <c r="H145" s="60">
        <v>96600</v>
      </c>
      <c r="I145" s="60">
        <v>99800</v>
      </c>
      <c r="HS145" s="106"/>
      <c r="HT145" s="106"/>
      <c r="HU145" s="106"/>
      <c r="HV145" s="106"/>
      <c r="HW145" s="106"/>
      <c r="HX145" s="106"/>
      <c r="HY145" s="106"/>
      <c r="HZ145" s="106"/>
      <c r="IA145" s="106"/>
      <c r="IB145" s="106"/>
      <c r="IC145" s="106"/>
      <c r="ID145" s="106"/>
      <c r="IE145" s="106"/>
      <c r="IF145" s="106"/>
      <c r="IG145" s="106"/>
      <c r="IH145" s="106"/>
      <c r="II145" s="106"/>
    </row>
    <row r="146" spans="1:243" s="107" customFormat="1" hidden="1">
      <c r="A146" s="97" t="s">
        <v>3582</v>
      </c>
      <c r="B146" s="117" t="s">
        <v>2147</v>
      </c>
      <c r="C146" s="139" t="s">
        <v>29</v>
      </c>
      <c r="D146" s="60">
        <v>79160.3</v>
      </c>
      <c r="E146" s="60">
        <v>120135.75</v>
      </c>
      <c r="F146" s="60">
        <v>6.03</v>
      </c>
      <c r="G146" s="60">
        <v>0</v>
      </c>
      <c r="H146" s="60">
        <f t="shared" ref="H146" si="49">G146*1.0375</f>
        <v>0</v>
      </c>
      <c r="I146" s="60">
        <f t="shared" ref="I146:I163" si="50">H146*1.0325</f>
        <v>0</v>
      </c>
      <c r="HS146" s="106"/>
      <c r="HT146" s="106"/>
      <c r="HU146" s="106"/>
      <c r="HV146" s="106"/>
      <c r="HW146" s="106"/>
      <c r="HX146" s="106"/>
      <c r="HY146" s="106"/>
      <c r="HZ146" s="106"/>
      <c r="IA146" s="106"/>
      <c r="IB146" s="106"/>
      <c r="IC146" s="106"/>
      <c r="ID146" s="106"/>
      <c r="IE146" s="106"/>
      <c r="IF146" s="106"/>
      <c r="IG146" s="106"/>
      <c r="IH146" s="106"/>
      <c r="II146" s="106"/>
    </row>
    <row r="147" spans="1:243" s="107" customFormat="1" hidden="1">
      <c r="A147" s="97" t="s">
        <v>3583</v>
      </c>
      <c r="B147" s="117" t="s">
        <v>2149</v>
      </c>
      <c r="C147" s="139" t="s">
        <v>29</v>
      </c>
      <c r="D147" s="60">
        <v>58.51</v>
      </c>
      <c r="E147" s="60">
        <v>80.16</v>
      </c>
      <c r="F147" s="60">
        <v>0</v>
      </c>
      <c r="G147" s="60">
        <f t="shared" ref="G147:H147" si="51">F147*1.0375</f>
        <v>0</v>
      </c>
      <c r="H147" s="60">
        <f t="shared" si="51"/>
        <v>0</v>
      </c>
      <c r="I147" s="60">
        <f t="shared" si="50"/>
        <v>0</v>
      </c>
      <c r="HS147" s="106"/>
      <c r="HT147" s="106"/>
      <c r="HU147" s="106"/>
      <c r="HV147" s="106"/>
      <c r="HW147" s="106"/>
      <c r="HX147" s="106"/>
      <c r="HY147" s="106"/>
      <c r="HZ147" s="106"/>
      <c r="IA147" s="106"/>
      <c r="IB147" s="106"/>
      <c r="IC147" s="106"/>
      <c r="ID147" s="106"/>
      <c r="IE147" s="106"/>
      <c r="IF147" s="106"/>
      <c r="IG147" s="106"/>
      <c r="IH147" s="106"/>
      <c r="II147" s="106"/>
    </row>
    <row r="148" spans="1:243" s="107" customFormat="1" hidden="1">
      <c r="A148" s="97" t="s">
        <v>3584</v>
      </c>
      <c r="B148" s="117" t="s">
        <v>2150</v>
      </c>
      <c r="C148" s="139" t="s">
        <v>29</v>
      </c>
      <c r="D148" s="60">
        <v>0</v>
      </c>
      <c r="E148" s="60">
        <v>0</v>
      </c>
      <c r="F148" s="60">
        <f>E148*1.04</f>
        <v>0</v>
      </c>
      <c r="G148" s="60">
        <f t="shared" ref="G148:H148" si="52">F148*1.0375</f>
        <v>0</v>
      </c>
      <c r="H148" s="60">
        <f t="shared" si="52"/>
        <v>0</v>
      </c>
      <c r="I148" s="60">
        <f t="shared" si="50"/>
        <v>0</v>
      </c>
      <c r="HS148" s="106"/>
      <c r="HT148" s="106"/>
      <c r="HU148" s="106"/>
      <c r="HV148" s="106"/>
      <c r="HW148" s="106"/>
      <c r="HX148" s="106"/>
      <c r="HY148" s="106"/>
      <c r="HZ148" s="106"/>
      <c r="IA148" s="106"/>
      <c r="IB148" s="106"/>
      <c r="IC148" s="106"/>
      <c r="ID148" s="106"/>
      <c r="IE148" s="106"/>
      <c r="IF148" s="106"/>
      <c r="IG148" s="106"/>
      <c r="IH148" s="106"/>
      <c r="II148" s="106"/>
    </row>
    <row r="149" spans="1:243" s="107" customFormat="1" hidden="1">
      <c r="A149" s="97" t="s">
        <v>3585</v>
      </c>
      <c r="B149" s="117" t="s">
        <v>2151</v>
      </c>
      <c r="C149" s="139" t="s">
        <v>29</v>
      </c>
      <c r="D149" s="60">
        <v>0</v>
      </c>
      <c r="E149" s="60">
        <v>0</v>
      </c>
      <c r="F149" s="60">
        <f>E149*1.04</f>
        <v>0</v>
      </c>
      <c r="G149" s="60">
        <f t="shared" ref="G149:H149" si="53">F149*1.0375</f>
        <v>0</v>
      </c>
      <c r="H149" s="60">
        <f t="shared" si="53"/>
        <v>0</v>
      </c>
      <c r="I149" s="60">
        <f t="shared" si="50"/>
        <v>0</v>
      </c>
      <c r="HS149" s="106"/>
      <c r="HT149" s="106"/>
      <c r="HU149" s="106"/>
      <c r="HV149" s="106"/>
      <c r="HW149" s="106"/>
      <c r="HX149" s="106"/>
      <c r="HY149" s="106"/>
      <c r="HZ149" s="106"/>
      <c r="IA149" s="106"/>
      <c r="IB149" s="106"/>
      <c r="IC149" s="106"/>
      <c r="ID149" s="106"/>
      <c r="IE149" s="106"/>
      <c r="IF149" s="106"/>
      <c r="IG149" s="106"/>
      <c r="IH149" s="106"/>
      <c r="II149" s="106"/>
    </row>
    <row r="150" spans="1:243" s="20" customFormat="1" ht="13.5" customHeight="1">
      <c r="A150" s="99" t="s">
        <v>3586</v>
      </c>
      <c r="B150" s="116" t="s">
        <v>2152</v>
      </c>
      <c r="C150" s="139"/>
      <c r="D150" s="58">
        <f t="shared" ref="D150:I150" si="54">SUM(D151:D156)</f>
        <v>1950029.77</v>
      </c>
      <c r="E150" s="58">
        <f t="shared" si="54"/>
        <v>1564130.9000000001</v>
      </c>
      <c r="F150" s="58">
        <f t="shared" si="54"/>
        <v>1082295.6500000001</v>
      </c>
      <c r="G150" s="58">
        <f t="shared" si="54"/>
        <v>1253800</v>
      </c>
      <c r="H150" s="58">
        <f t="shared" si="54"/>
        <v>1165100</v>
      </c>
      <c r="I150" s="58">
        <f t="shared" si="54"/>
        <v>1202900</v>
      </c>
      <c r="HS150" s="106"/>
      <c r="HT150" s="106"/>
      <c r="HU150" s="106"/>
      <c r="HV150" s="106"/>
      <c r="HW150" s="106"/>
      <c r="HX150" s="106"/>
      <c r="HY150" s="106"/>
      <c r="HZ150" s="106"/>
      <c r="IA150" s="106"/>
      <c r="IB150" s="106"/>
      <c r="IC150" s="106"/>
      <c r="ID150" s="106"/>
      <c r="IE150" s="106"/>
      <c r="IF150" s="106"/>
      <c r="IG150" s="106"/>
      <c r="IH150" s="106"/>
      <c r="II150" s="106"/>
    </row>
    <row r="151" spans="1:243" s="107" customFormat="1" hidden="1">
      <c r="A151" s="97" t="s">
        <v>3587</v>
      </c>
      <c r="B151" s="117" t="s">
        <v>2154</v>
      </c>
      <c r="C151" s="139" t="s">
        <v>29</v>
      </c>
      <c r="D151" s="60">
        <v>0</v>
      </c>
      <c r="E151" s="60">
        <v>138.11000000000001</v>
      </c>
      <c r="F151" s="60">
        <v>10.58</v>
      </c>
      <c r="G151" s="60">
        <v>0</v>
      </c>
      <c r="H151" s="60">
        <v>0</v>
      </c>
      <c r="I151" s="60">
        <v>0</v>
      </c>
      <c r="HS151" s="106"/>
      <c r="HT151" s="106"/>
      <c r="HU151" s="106"/>
      <c r="HV151" s="106"/>
      <c r="HW151" s="106"/>
      <c r="HX151" s="106"/>
      <c r="HY151" s="106"/>
      <c r="HZ151" s="106"/>
      <c r="IA151" s="106"/>
      <c r="IB151" s="106"/>
      <c r="IC151" s="106"/>
      <c r="ID151" s="106"/>
      <c r="IE151" s="106"/>
      <c r="IF151" s="106"/>
      <c r="IG151" s="106"/>
      <c r="IH151" s="106"/>
      <c r="II151" s="106"/>
    </row>
    <row r="152" spans="1:243" s="107" customFormat="1" hidden="1">
      <c r="A152" s="97" t="s">
        <v>3588</v>
      </c>
      <c r="B152" s="117" t="s">
        <v>2156</v>
      </c>
      <c r="C152" s="139" t="s">
        <v>29</v>
      </c>
      <c r="D152" s="60">
        <v>210025.07</v>
      </c>
      <c r="E152" s="60">
        <v>155787.70000000001</v>
      </c>
      <c r="F152" s="60">
        <v>99653.55</v>
      </c>
      <c r="G152" s="60">
        <v>103400</v>
      </c>
      <c r="H152" s="60">
        <v>107300</v>
      </c>
      <c r="I152" s="60">
        <v>110800</v>
      </c>
      <c r="HS152" s="106"/>
      <c r="HT152" s="106"/>
      <c r="HU152" s="106"/>
      <c r="HV152" s="106"/>
      <c r="HW152" s="106"/>
      <c r="HX152" s="106"/>
      <c r="HY152" s="106"/>
      <c r="HZ152" s="106"/>
      <c r="IA152" s="106"/>
      <c r="IB152" s="106"/>
      <c r="IC152" s="106"/>
      <c r="ID152" s="106"/>
      <c r="IE152" s="106"/>
      <c r="IF152" s="106"/>
      <c r="IG152" s="106"/>
      <c r="IH152" s="106"/>
      <c r="II152" s="106"/>
    </row>
    <row r="153" spans="1:243" s="107" customFormat="1" hidden="1">
      <c r="A153" s="97" t="s">
        <v>3589</v>
      </c>
      <c r="B153" s="117" t="s">
        <v>2158</v>
      </c>
      <c r="C153" s="139" t="s">
        <v>29</v>
      </c>
      <c r="D153" s="60">
        <v>1739979.7</v>
      </c>
      <c r="E153" s="60">
        <v>1408205.09</v>
      </c>
      <c r="F153" s="60">
        <v>982364.92</v>
      </c>
      <c r="G153" s="60">
        <f>1019200+130900</f>
        <v>1150100</v>
      </c>
      <c r="H153" s="60">
        <v>1057500</v>
      </c>
      <c r="I153" s="60">
        <v>1091800</v>
      </c>
      <c r="HS153" s="106"/>
      <c r="HT153" s="106"/>
      <c r="HU153" s="106"/>
      <c r="HV153" s="106"/>
      <c r="HW153" s="106"/>
      <c r="HX153" s="106"/>
      <c r="HY153" s="106"/>
      <c r="HZ153" s="106"/>
      <c r="IA153" s="106"/>
      <c r="IB153" s="106"/>
      <c r="IC153" s="106"/>
      <c r="ID153" s="106"/>
      <c r="IE153" s="106"/>
      <c r="IF153" s="106"/>
      <c r="IG153" s="106"/>
      <c r="IH153" s="106"/>
      <c r="II153" s="106"/>
    </row>
    <row r="154" spans="1:243" s="107" customFormat="1" hidden="1">
      <c r="A154" s="97" t="s">
        <v>3590</v>
      </c>
      <c r="B154" s="117" t="s">
        <v>2159</v>
      </c>
      <c r="C154" s="139" t="s">
        <v>29</v>
      </c>
      <c r="D154" s="60">
        <v>25</v>
      </c>
      <c r="E154" s="60">
        <v>0</v>
      </c>
      <c r="F154" s="60">
        <v>266.60000000000002</v>
      </c>
      <c r="G154" s="60">
        <v>300</v>
      </c>
      <c r="H154" s="60">
        <v>300</v>
      </c>
      <c r="I154" s="60">
        <v>300</v>
      </c>
      <c r="HS154" s="106"/>
      <c r="HT154" s="106"/>
      <c r="HU154" s="106"/>
      <c r="HV154" s="106"/>
      <c r="HW154" s="106"/>
      <c r="HX154" s="106"/>
      <c r="HY154" s="106"/>
      <c r="HZ154" s="106"/>
      <c r="IA154" s="106"/>
      <c r="IB154" s="106"/>
      <c r="IC154" s="106"/>
      <c r="ID154" s="106"/>
      <c r="IE154" s="106"/>
      <c r="IF154" s="106"/>
      <c r="IG154" s="106"/>
      <c r="IH154" s="106"/>
      <c r="II154" s="106"/>
    </row>
    <row r="155" spans="1:243" s="107" customFormat="1" hidden="1">
      <c r="A155" s="97" t="s">
        <v>3591</v>
      </c>
      <c r="B155" s="117" t="s">
        <v>2160</v>
      </c>
      <c r="C155" s="139" t="s">
        <v>29</v>
      </c>
      <c r="D155" s="60">
        <v>0</v>
      </c>
      <c r="E155" s="60">
        <v>0</v>
      </c>
      <c r="F155" s="60">
        <f>D155*1.0425*1.04</f>
        <v>0</v>
      </c>
      <c r="G155" s="60">
        <f t="shared" ref="G155:H155" si="55">F155*1.0375</f>
        <v>0</v>
      </c>
      <c r="H155" s="60">
        <f t="shared" si="55"/>
        <v>0</v>
      </c>
      <c r="I155" s="60">
        <f t="shared" si="50"/>
        <v>0</v>
      </c>
      <c r="HS155" s="106"/>
      <c r="HT155" s="106"/>
      <c r="HU155" s="106"/>
      <c r="HV155" s="106"/>
      <c r="HW155" s="106"/>
      <c r="HX155" s="106"/>
      <c r="HY155" s="106"/>
      <c r="HZ155" s="106"/>
      <c r="IA155" s="106"/>
      <c r="IB155" s="106"/>
      <c r="IC155" s="106"/>
      <c r="ID155" s="106"/>
      <c r="IE155" s="106"/>
      <c r="IF155" s="106"/>
      <c r="IG155" s="106"/>
      <c r="IH155" s="106"/>
      <c r="II155" s="106"/>
    </row>
    <row r="156" spans="1:243" s="107" customFormat="1" hidden="1">
      <c r="A156" s="97" t="s">
        <v>3592</v>
      </c>
      <c r="B156" s="117" t="s">
        <v>2161</v>
      </c>
      <c r="C156" s="139" t="s">
        <v>29</v>
      </c>
      <c r="D156" s="60">
        <v>0</v>
      </c>
      <c r="E156" s="60">
        <v>0</v>
      </c>
      <c r="F156" s="60">
        <f>E156*1.04</f>
        <v>0</v>
      </c>
      <c r="G156" s="60">
        <f t="shared" ref="G156:H156" si="56">F156*1.0375</f>
        <v>0</v>
      </c>
      <c r="H156" s="60">
        <f t="shared" si="56"/>
        <v>0</v>
      </c>
      <c r="I156" s="60">
        <f t="shared" si="50"/>
        <v>0</v>
      </c>
      <c r="HS156" s="106"/>
      <c r="HT156" s="106"/>
      <c r="HU156" s="106"/>
      <c r="HV156" s="106"/>
      <c r="HW156" s="106"/>
      <c r="HX156" s="106"/>
      <c r="HY156" s="106"/>
      <c r="HZ156" s="106"/>
      <c r="IA156" s="106"/>
      <c r="IB156" s="106"/>
      <c r="IC156" s="106"/>
      <c r="ID156" s="106"/>
      <c r="IE156" s="106"/>
      <c r="IF156" s="106"/>
      <c r="IG156" s="106"/>
      <c r="IH156" s="106"/>
      <c r="II156" s="106"/>
    </row>
    <row r="157" spans="1:243" s="20" customFormat="1" ht="15" customHeight="1">
      <c r="A157" s="99" t="s">
        <v>3593</v>
      </c>
      <c r="B157" s="116" t="s">
        <v>2162</v>
      </c>
      <c r="C157" s="139"/>
      <c r="D157" s="58">
        <f t="shared" ref="D157:I157" si="57">SUM(D158:D163)</f>
        <v>782755.84000000008</v>
      </c>
      <c r="E157" s="58">
        <f t="shared" si="57"/>
        <v>739450.72</v>
      </c>
      <c r="F157" s="58">
        <f t="shared" si="57"/>
        <v>481463.54000000004</v>
      </c>
      <c r="G157" s="58">
        <f t="shared" si="57"/>
        <v>499500</v>
      </c>
      <c r="H157" s="58">
        <f t="shared" si="57"/>
        <v>518100</v>
      </c>
      <c r="I157" s="58">
        <f t="shared" si="57"/>
        <v>82400</v>
      </c>
      <c r="HS157" s="106"/>
      <c r="HT157" s="106"/>
      <c r="HU157" s="106"/>
      <c r="HV157" s="106"/>
      <c r="HW157" s="106"/>
      <c r="HX157" s="106"/>
      <c r="HY157" s="106"/>
      <c r="HZ157" s="106"/>
      <c r="IA157" s="106"/>
      <c r="IB157" s="106"/>
      <c r="IC157" s="106"/>
      <c r="ID157" s="106"/>
      <c r="IE157" s="106"/>
      <c r="IF157" s="106"/>
      <c r="IG157" s="106"/>
      <c r="IH157" s="106"/>
      <c r="II157" s="106"/>
    </row>
    <row r="158" spans="1:243" s="107" customFormat="1" hidden="1">
      <c r="A158" s="97" t="s">
        <v>3594</v>
      </c>
      <c r="B158" s="117" t="s">
        <v>2164</v>
      </c>
      <c r="C158" s="139" t="s">
        <v>29</v>
      </c>
      <c r="D158" s="60">
        <v>0</v>
      </c>
      <c r="E158" s="60">
        <v>94.7</v>
      </c>
      <c r="F158" s="60">
        <v>12.04</v>
      </c>
      <c r="G158" s="60">
        <v>0</v>
      </c>
      <c r="H158" s="60">
        <v>0</v>
      </c>
      <c r="I158" s="60">
        <v>0</v>
      </c>
      <c r="HS158" s="106"/>
      <c r="HT158" s="106"/>
      <c r="HU158" s="106"/>
      <c r="HV158" s="106"/>
      <c r="HW158" s="106"/>
      <c r="HX158" s="106"/>
      <c r="HY158" s="106"/>
      <c r="HZ158" s="106"/>
      <c r="IA158" s="106"/>
      <c r="IB158" s="106"/>
      <c r="IC158" s="106"/>
      <c r="ID158" s="106"/>
      <c r="IE158" s="106"/>
      <c r="IF158" s="106"/>
      <c r="IG158" s="106"/>
      <c r="IH158" s="106"/>
      <c r="II158" s="106"/>
    </row>
    <row r="159" spans="1:243" s="107" customFormat="1" hidden="1">
      <c r="A159" s="97" t="s">
        <v>3595</v>
      </c>
      <c r="B159" s="117" t="s">
        <v>2166</v>
      </c>
      <c r="C159" s="139" t="s">
        <v>29</v>
      </c>
      <c r="D159" s="60">
        <v>55501.17</v>
      </c>
      <c r="E159" s="60">
        <v>46408.05</v>
      </c>
      <c r="F159" s="60">
        <v>28898.9</v>
      </c>
      <c r="G159" s="60">
        <v>30000</v>
      </c>
      <c r="H159" s="60">
        <v>31100</v>
      </c>
      <c r="I159" s="60">
        <v>32100</v>
      </c>
      <c r="HS159" s="106"/>
      <c r="HT159" s="106"/>
      <c r="HU159" s="106"/>
      <c r="HV159" s="106"/>
      <c r="HW159" s="106"/>
      <c r="HX159" s="106"/>
      <c r="HY159" s="106"/>
      <c r="HZ159" s="106"/>
      <c r="IA159" s="106"/>
      <c r="IB159" s="106"/>
      <c r="IC159" s="106"/>
      <c r="ID159" s="106"/>
      <c r="IE159" s="106"/>
      <c r="IF159" s="106"/>
      <c r="IG159" s="106"/>
      <c r="IH159" s="106"/>
      <c r="II159" s="106"/>
    </row>
    <row r="160" spans="1:243" s="107" customFormat="1" hidden="1">
      <c r="A160" s="97" t="s">
        <v>3596</v>
      </c>
      <c r="B160" s="117" t="s">
        <v>2168</v>
      </c>
      <c r="C160" s="139" t="s">
        <v>29</v>
      </c>
      <c r="D160" s="60">
        <v>727250.17</v>
      </c>
      <c r="E160" s="60">
        <v>692947.97</v>
      </c>
      <c r="F160" s="60">
        <v>452515.28</v>
      </c>
      <c r="G160" s="60">
        <v>469500</v>
      </c>
      <c r="H160" s="60">
        <v>487000</v>
      </c>
      <c r="I160" s="60">
        <v>50300</v>
      </c>
      <c r="HS160" s="106"/>
      <c r="HT160" s="106"/>
      <c r="HU160" s="106"/>
      <c r="HV160" s="106"/>
      <c r="HW160" s="106"/>
      <c r="HX160" s="106"/>
      <c r="HY160" s="106"/>
      <c r="HZ160" s="106"/>
      <c r="IA160" s="106"/>
      <c r="IB160" s="106"/>
      <c r="IC160" s="106"/>
      <c r="ID160" s="106"/>
      <c r="IE160" s="106"/>
      <c r="IF160" s="106"/>
      <c r="IG160" s="106"/>
      <c r="IH160" s="106"/>
      <c r="II160" s="106"/>
    </row>
    <row r="161" spans="1:243" s="107" customFormat="1" hidden="1">
      <c r="A161" s="97" t="s">
        <v>3597</v>
      </c>
      <c r="B161" s="117" t="s">
        <v>2169</v>
      </c>
      <c r="C161" s="139" t="s">
        <v>29</v>
      </c>
      <c r="D161" s="60">
        <v>4.5</v>
      </c>
      <c r="E161" s="60">
        <v>0</v>
      </c>
      <c r="F161" s="60">
        <v>37.32</v>
      </c>
      <c r="G161" s="60">
        <v>0</v>
      </c>
      <c r="H161" s="60">
        <v>0</v>
      </c>
      <c r="I161" s="60">
        <v>0</v>
      </c>
      <c r="HS161" s="106"/>
      <c r="HT161" s="106"/>
      <c r="HU161" s="106"/>
      <c r="HV161" s="106"/>
      <c r="HW161" s="106"/>
      <c r="HX161" s="106"/>
      <c r="HY161" s="106"/>
      <c r="HZ161" s="106"/>
      <c r="IA161" s="106"/>
      <c r="IB161" s="106"/>
      <c r="IC161" s="106"/>
      <c r="ID161" s="106"/>
      <c r="IE161" s="106"/>
      <c r="IF161" s="106"/>
      <c r="IG161" s="106"/>
      <c r="IH161" s="106"/>
      <c r="II161" s="106"/>
    </row>
    <row r="162" spans="1:243" s="107" customFormat="1" hidden="1">
      <c r="A162" s="97" t="s">
        <v>3598</v>
      </c>
      <c r="B162" s="117" t="s">
        <v>2170</v>
      </c>
      <c r="C162" s="139" t="s">
        <v>29</v>
      </c>
      <c r="D162" s="60">
        <v>0</v>
      </c>
      <c r="E162" s="60">
        <v>0</v>
      </c>
      <c r="F162" s="60">
        <f>E162*1.04</f>
        <v>0</v>
      </c>
      <c r="G162" s="60">
        <f t="shared" ref="G162:H162" si="58">F162*1.0375</f>
        <v>0</v>
      </c>
      <c r="H162" s="60">
        <f t="shared" si="58"/>
        <v>0</v>
      </c>
      <c r="I162" s="60">
        <f t="shared" si="50"/>
        <v>0</v>
      </c>
      <c r="HS162" s="106"/>
      <c r="HT162" s="106"/>
      <c r="HU162" s="106"/>
      <c r="HV162" s="106"/>
      <c r="HW162" s="106"/>
      <c r="HX162" s="106"/>
      <c r="HY162" s="106"/>
      <c r="HZ162" s="106"/>
      <c r="IA162" s="106"/>
      <c r="IB162" s="106"/>
      <c r="IC162" s="106"/>
      <c r="ID162" s="106"/>
      <c r="IE162" s="106"/>
      <c r="IF162" s="106"/>
      <c r="IG162" s="106"/>
      <c r="IH162" s="106"/>
      <c r="II162" s="106"/>
    </row>
    <row r="163" spans="1:243" s="107" customFormat="1" hidden="1">
      <c r="A163" s="97" t="s">
        <v>3599</v>
      </c>
      <c r="B163" s="117" t="s">
        <v>2171</v>
      </c>
      <c r="C163" s="139" t="s">
        <v>29</v>
      </c>
      <c r="D163" s="60">
        <v>0</v>
      </c>
      <c r="E163" s="60">
        <v>0</v>
      </c>
      <c r="F163" s="60">
        <f>E163*1.04</f>
        <v>0</v>
      </c>
      <c r="G163" s="60">
        <f t="shared" ref="G163:H163" si="59">F163*1.0375</f>
        <v>0</v>
      </c>
      <c r="H163" s="60">
        <f t="shared" si="59"/>
        <v>0</v>
      </c>
      <c r="I163" s="60">
        <f t="shared" si="50"/>
        <v>0</v>
      </c>
      <c r="HS163" s="106"/>
      <c r="HT163" s="106"/>
      <c r="HU163" s="106"/>
      <c r="HV163" s="106"/>
      <c r="HW163" s="106"/>
      <c r="HX163" s="106"/>
      <c r="HY163" s="106"/>
      <c r="HZ163" s="106"/>
      <c r="IA163" s="106"/>
      <c r="IB163" s="106"/>
      <c r="IC163" s="106"/>
      <c r="ID163" s="106"/>
      <c r="IE163" s="106"/>
      <c r="IF163" s="106"/>
      <c r="IG163" s="106"/>
      <c r="IH163" s="106"/>
      <c r="II163" s="106"/>
    </row>
    <row r="164" spans="1:243" ht="14.25" customHeight="1">
      <c r="A164" s="129" t="s">
        <v>2228</v>
      </c>
      <c r="B164" s="130" t="s">
        <v>2229</v>
      </c>
      <c r="C164" s="242"/>
      <c r="D164" s="128">
        <f t="shared" ref="D164:I164" si="60">D165+D202</f>
        <v>43343910.400000006</v>
      </c>
      <c r="E164" s="128">
        <f t="shared" si="60"/>
        <v>45006075.600000001</v>
      </c>
      <c r="F164" s="128">
        <f t="shared" si="60"/>
        <v>49155156.519999996</v>
      </c>
      <c r="G164" s="128">
        <f t="shared" si="60"/>
        <v>55326000</v>
      </c>
      <c r="H164" s="128">
        <f t="shared" si="60"/>
        <v>57227800</v>
      </c>
      <c r="I164" s="128">
        <f t="shared" si="60"/>
        <v>60369300</v>
      </c>
    </row>
    <row r="165" spans="1:243" s="20" customFormat="1" ht="13.5" customHeight="1">
      <c r="A165" s="99" t="s">
        <v>2230</v>
      </c>
      <c r="B165" s="116" t="s">
        <v>165</v>
      </c>
      <c r="C165" s="139"/>
      <c r="D165" s="58">
        <f>D176+D166</f>
        <v>34914646.490000002</v>
      </c>
      <c r="E165" s="58">
        <f>SUM(E176+E191)</f>
        <v>36761556.770000003</v>
      </c>
      <c r="F165" s="58">
        <f>SUM(F176+F191)</f>
        <v>39944268.609999999</v>
      </c>
      <c r="G165" s="58">
        <f>SUM(G176+G191)</f>
        <v>45494000</v>
      </c>
      <c r="H165" s="58">
        <f>SUM(H176+H191)</f>
        <v>47313200</v>
      </c>
      <c r="I165" s="58">
        <f>SUM(I176+I191)</f>
        <v>50131300</v>
      </c>
      <c r="HS165" s="106"/>
      <c r="HT165" s="106"/>
      <c r="HU165" s="106"/>
      <c r="HV165" s="106"/>
      <c r="HW165" s="106"/>
      <c r="HX165" s="106"/>
      <c r="HY165" s="106"/>
      <c r="HZ165" s="106"/>
      <c r="IA165" s="106"/>
      <c r="IB165" s="106"/>
      <c r="IC165" s="106"/>
      <c r="ID165" s="106"/>
      <c r="IE165" s="106"/>
      <c r="IF165" s="106"/>
      <c r="IG165" s="106"/>
      <c r="IH165" s="106"/>
      <c r="II165" s="106"/>
    </row>
    <row r="166" spans="1:243" s="138" customFormat="1" ht="18.75" hidden="1" customHeight="1">
      <c r="A166" s="99" t="s">
        <v>2231</v>
      </c>
      <c r="B166" s="116" t="s">
        <v>2232</v>
      </c>
      <c r="C166" s="139"/>
      <c r="D166" s="58">
        <f t="shared" ref="D166:I167" si="61">D167</f>
        <v>12546404.389999999</v>
      </c>
      <c r="E166" s="58">
        <f t="shared" si="61"/>
        <v>0</v>
      </c>
      <c r="F166" s="58">
        <f t="shared" si="61"/>
        <v>0</v>
      </c>
      <c r="G166" s="58">
        <f t="shared" si="61"/>
        <v>0</v>
      </c>
      <c r="H166" s="58">
        <f t="shared" si="61"/>
        <v>0</v>
      </c>
      <c r="I166" s="58">
        <f t="shared" si="61"/>
        <v>0</v>
      </c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/>
      <c r="BJ166" s="140"/>
      <c r="BK166" s="140"/>
      <c r="BL166" s="140"/>
      <c r="BM166" s="140"/>
      <c r="BN166" s="140"/>
      <c r="BO166" s="140"/>
      <c r="BP166" s="140"/>
      <c r="BQ166" s="140"/>
      <c r="BR166" s="140"/>
      <c r="BS166" s="140"/>
      <c r="BT166" s="140"/>
      <c r="BU166" s="140"/>
      <c r="BV166" s="140"/>
      <c r="BW166" s="140"/>
      <c r="BX166" s="140"/>
      <c r="BY166" s="140"/>
      <c r="BZ166" s="140"/>
      <c r="CA166" s="140"/>
      <c r="CB166" s="140"/>
      <c r="CC166" s="140"/>
      <c r="CD166" s="140"/>
      <c r="CE166" s="140"/>
      <c r="CF166" s="140"/>
      <c r="CG166" s="140"/>
      <c r="CH166" s="140"/>
      <c r="CI166" s="140"/>
      <c r="CJ166" s="140"/>
      <c r="CK166" s="140"/>
      <c r="CL166" s="140"/>
      <c r="CM166" s="140"/>
      <c r="CN166" s="140"/>
      <c r="CO166" s="140"/>
      <c r="CP166" s="140"/>
      <c r="CQ166" s="140"/>
      <c r="CR166" s="140"/>
      <c r="CS166" s="140"/>
      <c r="CT166" s="140"/>
      <c r="CU166" s="140"/>
      <c r="CV166" s="140"/>
      <c r="CW166" s="140"/>
      <c r="CX166" s="140"/>
      <c r="CY166" s="140"/>
      <c r="CZ166" s="140"/>
      <c r="DA166" s="140"/>
      <c r="DB166" s="140"/>
      <c r="DC166" s="140"/>
      <c r="DD166" s="140"/>
      <c r="DE166" s="140"/>
      <c r="DF166" s="140"/>
      <c r="DG166" s="140"/>
      <c r="DH166" s="140"/>
      <c r="DI166" s="140"/>
      <c r="DJ166" s="140"/>
      <c r="DK166" s="140"/>
      <c r="DL166" s="140"/>
      <c r="DM166" s="140"/>
      <c r="DN166" s="140"/>
      <c r="DO166" s="140"/>
      <c r="DP166" s="140"/>
      <c r="DQ166" s="140"/>
      <c r="DR166" s="140"/>
      <c r="DS166" s="140"/>
      <c r="DT166" s="140"/>
      <c r="DU166" s="140"/>
      <c r="DV166" s="140"/>
      <c r="DW166" s="140"/>
      <c r="DX166" s="140"/>
      <c r="DY166" s="140"/>
      <c r="DZ166" s="140"/>
      <c r="EA166" s="140"/>
      <c r="EB166" s="140"/>
      <c r="EC166" s="140"/>
      <c r="ED166" s="140"/>
      <c r="EE166" s="140"/>
      <c r="EF166" s="140"/>
      <c r="EG166" s="140"/>
      <c r="EH166" s="140"/>
      <c r="EI166" s="140"/>
      <c r="EJ166" s="140"/>
      <c r="EK166" s="140"/>
      <c r="EL166" s="140"/>
      <c r="EM166" s="140"/>
      <c r="EN166" s="140"/>
      <c r="EO166" s="140"/>
      <c r="EP166" s="140"/>
      <c r="EQ166" s="140"/>
      <c r="ER166" s="140"/>
      <c r="ES166" s="140"/>
      <c r="ET166" s="140"/>
      <c r="EU166" s="140"/>
      <c r="EV166" s="140"/>
      <c r="EW166" s="140"/>
      <c r="EX166" s="140"/>
      <c r="EY166" s="140"/>
      <c r="EZ166" s="140"/>
      <c r="FA166" s="140"/>
      <c r="FB166" s="140"/>
      <c r="FC166" s="140"/>
      <c r="FD166" s="140"/>
      <c r="FE166" s="140"/>
      <c r="FF166" s="140"/>
      <c r="FG166" s="140"/>
      <c r="FH166" s="140"/>
      <c r="FI166" s="140"/>
      <c r="FJ166" s="140"/>
      <c r="FK166" s="140"/>
      <c r="FL166" s="140"/>
      <c r="FM166" s="140"/>
      <c r="FN166" s="140"/>
      <c r="FO166" s="140"/>
      <c r="FP166" s="140"/>
      <c r="FQ166" s="140"/>
      <c r="FR166" s="140"/>
      <c r="FS166" s="140"/>
      <c r="FT166" s="140"/>
      <c r="FU166" s="140"/>
      <c r="FV166" s="140"/>
      <c r="FW166" s="140"/>
      <c r="FX166" s="140"/>
      <c r="FY166" s="140"/>
      <c r="FZ166" s="140"/>
      <c r="GA166" s="140"/>
      <c r="GB166" s="140"/>
      <c r="GC166" s="140"/>
      <c r="GD166" s="140"/>
      <c r="GE166" s="140"/>
      <c r="GF166" s="140"/>
      <c r="GG166" s="140"/>
      <c r="GH166" s="140"/>
      <c r="GI166" s="140"/>
      <c r="GJ166" s="140"/>
      <c r="GK166" s="140"/>
      <c r="GL166" s="140"/>
      <c r="GM166" s="140"/>
      <c r="GN166" s="140"/>
      <c r="GO166" s="140"/>
      <c r="GP166" s="140"/>
      <c r="GQ166" s="140"/>
      <c r="GR166" s="140"/>
      <c r="GS166" s="140"/>
      <c r="GT166" s="140"/>
      <c r="GU166" s="140"/>
      <c r="GV166" s="140"/>
      <c r="GW166" s="140"/>
      <c r="GX166" s="140"/>
      <c r="GY166" s="140"/>
      <c r="GZ166" s="140"/>
      <c r="HA166" s="140"/>
      <c r="HB166" s="140"/>
      <c r="HC166" s="140"/>
      <c r="HD166" s="140"/>
      <c r="HE166" s="140"/>
      <c r="HF166" s="140"/>
      <c r="HG166" s="140"/>
      <c r="HH166" s="140"/>
      <c r="HI166" s="140"/>
      <c r="HJ166" s="140"/>
      <c r="HK166" s="140"/>
      <c r="HL166" s="140"/>
      <c r="HM166" s="140"/>
      <c r="HN166" s="140"/>
      <c r="HO166" s="140"/>
      <c r="HP166" s="140"/>
      <c r="HQ166" s="140"/>
      <c r="HR166" s="140"/>
    </row>
    <row r="167" spans="1:243" s="137" customFormat="1" ht="15.75" hidden="1" customHeight="1">
      <c r="A167" s="99" t="s">
        <v>2233</v>
      </c>
      <c r="B167" s="116" t="s">
        <v>2234</v>
      </c>
      <c r="C167" s="139"/>
      <c r="D167" s="58">
        <f t="shared" si="61"/>
        <v>12546404.389999999</v>
      </c>
      <c r="E167" s="58">
        <f t="shared" si="61"/>
        <v>0</v>
      </c>
      <c r="F167" s="58">
        <f t="shared" si="61"/>
        <v>0</v>
      </c>
      <c r="G167" s="58">
        <f t="shared" si="61"/>
        <v>0</v>
      </c>
      <c r="H167" s="58">
        <f t="shared" si="61"/>
        <v>0</v>
      </c>
      <c r="I167" s="58">
        <f t="shared" si="61"/>
        <v>0</v>
      </c>
      <c r="HS167" s="138"/>
      <c r="HT167" s="138"/>
      <c r="HU167" s="138"/>
      <c r="HV167" s="138"/>
      <c r="HW167" s="138"/>
      <c r="HX167" s="138"/>
      <c r="HY167" s="138"/>
      <c r="HZ167" s="138"/>
      <c r="IA167" s="138"/>
      <c r="IB167" s="138"/>
      <c r="IC167" s="138"/>
      <c r="ID167" s="138"/>
      <c r="IE167" s="138"/>
      <c r="IF167" s="138"/>
      <c r="IG167" s="138"/>
      <c r="IH167" s="138"/>
      <c r="II167" s="138"/>
    </row>
    <row r="168" spans="1:243" s="137" customFormat="1" ht="25.5" hidden="1" customHeight="1">
      <c r="A168" s="99" t="s">
        <v>2235</v>
      </c>
      <c r="B168" s="116" t="s">
        <v>2236</v>
      </c>
      <c r="C168" s="139"/>
      <c r="D168" s="58">
        <f t="shared" ref="D168:I168" si="62">SUM(D170:D175)</f>
        <v>12546404.389999999</v>
      </c>
      <c r="E168" s="58">
        <f t="shared" si="62"/>
        <v>0</v>
      </c>
      <c r="F168" s="58">
        <f t="shared" si="62"/>
        <v>0</v>
      </c>
      <c r="G168" s="58">
        <f t="shared" si="62"/>
        <v>0</v>
      </c>
      <c r="H168" s="58">
        <f t="shared" si="62"/>
        <v>0</v>
      </c>
      <c r="I168" s="58">
        <f t="shared" si="62"/>
        <v>0</v>
      </c>
      <c r="HS168" s="138"/>
      <c r="HT168" s="138"/>
      <c r="HU168" s="138"/>
      <c r="HV168" s="138"/>
      <c r="HW168" s="138"/>
      <c r="HX168" s="138"/>
      <c r="HY168" s="138"/>
      <c r="HZ168" s="138"/>
      <c r="IA168" s="138"/>
      <c r="IB168" s="138"/>
      <c r="IC168" s="138"/>
      <c r="ID168" s="138"/>
      <c r="IE168" s="138"/>
      <c r="IF168" s="138"/>
      <c r="IG168" s="138"/>
      <c r="IH168" s="138"/>
      <c r="II168" s="138"/>
    </row>
    <row r="169" spans="1:243" s="137" customFormat="1" ht="25.5" hidden="1" customHeight="1">
      <c r="A169" s="99" t="s">
        <v>2237</v>
      </c>
      <c r="B169" s="116" t="s">
        <v>2238</v>
      </c>
      <c r="C169" s="139"/>
      <c r="D169" s="58">
        <f t="shared" ref="D169:I169" si="63">SUM(D170:D175)</f>
        <v>12546404.389999999</v>
      </c>
      <c r="E169" s="58">
        <f t="shared" si="63"/>
        <v>0</v>
      </c>
      <c r="F169" s="58">
        <f t="shared" si="63"/>
        <v>0</v>
      </c>
      <c r="G169" s="58">
        <f t="shared" si="63"/>
        <v>0</v>
      </c>
      <c r="H169" s="58">
        <f t="shared" si="63"/>
        <v>0</v>
      </c>
      <c r="I169" s="58">
        <f t="shared" si="63"/>
        <v>0</v>
      </c>
      <c r="HS169" s="138"/>
      <c r="HT169" s="138"/>
      <c r="HU169" s="138"/>
      <c r="HV169" s="138"/>
      <c r="HW169" s="138"/>
      <c r="HX169" s="138"/>
      <c r="HY169" s="138"/>
      <c r="HZ169" s="138"/>
      <c r="IA169" s="138"/>
      <c r="IB169" s="138"/>
      <c r="IC169" s="138"/>
      <c r="ID169" s="138"/>
      <c r="IE169" s="138"/>
      <c r="IF169" s="138"/>
      <c r="IG169" s="138"/>
      <c r="IH169" s="138"/>
      <c r="II169" s="138"/>
    </row>
    <row r="170" spans="1:243" s="138" customFormat="1" hidden="1">
      <c r="A170" s="97" t="s">
        <v>2239</v>
      </c>
      <c r="B170" s="117" t="s">
        <v>174</v>
      </c>
      <c r="C170" s="139" t="s">
        <v>173</v>
      </c>
      <c r="D170" s="60">
        <v>13714.12</v>
      </c>
      <c r="E170" s="60"/>
      <c r="F170" s="60"/>
      <c r="G170" s="60"/>
      <c r="H170" s="60"/>
      <c r="I170" s="6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0"/>
      <c r="BO170" s="140"/>
      <c r="BP170" s="140"/>
      <c r="BQ170" s="140"/>
      <c r="BR170" s="140"/>
      <c r="BS170" s="140"/>
      <c r="BT170" s="140"/>
      <c r="BU170" s="140"/>
      <c r="BV170" s="140"/>
      <c r="BW170" s="140"/>
      <c r="BX170" s="140"/>
      <c r="BY170" s="140"/>
      <c r="BZ170" s="140"/>
      <c r="CA170" s="140"/>
      <c r="CB170" s="140"/>
      <c r="CC170" s="140"/>
      <c r="CD170" s="140"/>
      <c r="CE170" s="140"/>
      <c r="CF170" s="140"/>
      <c r="CG170" s="140"/>
      <c r="CH170" s="140"/>
      <c r="CI170" s="140"/>
      <c r="CJ170" s="140"/>
      <c r="CK170" s="140"/>
      <c r="CL170" s="140"/>
      <c r="CM170" s="140"/>
      <c r="CN170" s="140"/>
      <c r="CO170" s="140"/>
      <c r="CP170" s="140"/>
      <c r="CQ170" s="140"/>
      <c r="CR170" s="140"/>
      <c r="CS170" s="140"/>
      <c r="CT170" s="140"/>
      <c r="CU170" s="140"/>
      <c r="CV170" s="140"/>
      <c r="CW170" s="140"/>
      <c r="CX170" s="140"/>
      <c r="CY170" s="140"/>
      <c r="CZ170" s="140"/>
      <c r="DA170" s="140"/>
      <c r="DB170" s="140"/>
      <c r="DC170" s="140"/>
      <c r="DD170" s="140"/>
      <c r="DE170" s="140"/>
      <c r="DF170" s="140"/>
      <c r="DG170" s="140"/>
      <c r="DH170" s="140"/>
      <c r="DI170" s="140"/>
      <c r="DJ170" s="140"/>
      <c r="DK170" s="140"/>
      <c r="DL170" s="140"/>
      <c r="DM170" s="140"/>
      <c r="DN170" s="140"/>
      <c r="DO170" s="140"/>
      <c r="DP170" s="140"/>
      <c r="DQ170" s="140"/>
      <c r="DR170" s="140"/>
      <c r="DS170" s="140"/>
      <c r="DT170" s="140"/>
      <c r="DU170" s="140"/>
      <c r="DV170" s="140"/>
      <c r="DW170" s="140"/>
      <c r="DX170" s="140"/>
      <c r="DY170" s="140"/>
      <c r="DZ170" s="140"/>
      <c r="EA170" s="140"/>
      <c r="EB170" s="140"/>
      <c r="EC170" s="140"/>
      <c r="ED170" s="140"/>
      <c r="EE170" s="140"/>
      <c r="EF170" s="140"/>
      <c r="EG170" s="140"/>
      <c r="EH170" s="140"/>
      <c r="EI170" s="140"/>
      <c r="EJ170" s="140"/>
      <c r="EK170" s="140"/>
      <c r="EL170" s="140"/>
      <c r="EM170" s="140"/>
      <c r="EN170" s="140"/>
      <c r="EO170" s="140"/>
      <c r="EP170" s="140"/>
      <c r="EQ170" s="140"/>
      <c r="ER170" s="140"/>
      <c r="ES170" s="140"/>
      <c r="ET170" s="140"/>
      <c r="EU170" s="140"/>
      <c r="EV170" s="140"/>
      <c r="EW170" s="140"/>
      <c r="EX170" s="140"/>
      <c r="EY170" s="140"/>
      <c r="EZ170" s="140"/>
      <c r="FA170" s="140"/>
      <c r="FB170" s="140"/>
      <c r="FC170" s="140"/>
      <c r="FD170" s="140"/>
      <c r="FE170" s="140"/>
      <c r="FF170" s="140"/>
      <c r="FG170" s="140"/>
      <c r="FH170" s="140"/>
      <c r="FI170" s="140"/>
      <c r="FJ170" s="140"/>
      <c r="FK170" s="140"/>
      <c r="FL170" s="140"/>
      <c r="FM170" s="140"/>
      <c r="FN170" s="140"/>
      <c r="FO170" s="140"/>
      <c r="FP170" s="140"/>
      <c r="FQ170" s="140"/>
      <c r="FR170" s="140"/>
      <c r="FS170" s="140"/>
      <c r="FT170" s="140"/>
      <c r="FU170" s="140"/>
      <c r="FV170" s="140"/>
      <c r="FW170" s="140"/>
      <c r="FX170" s="140"/>
      <c r="FY170" s="140"/>
      <c r="FZ170" s="140"/>
      <c r="GA170" s="140"/>
      <c r="GB170" s="140"/>
      <c r="GC170" s="140"/>
      <c r="GD170" s="140"/>
      <c r="GE170" s="140"/>
      <c r="GF170" s="140"/>
      <c r="GG170" s="140"/>
      <c r="GH170" s="140"/>
      <c r="GI170" s="140"/>
      <c r="GJ170" s="140"/>
      <c r="GK170" s="140"/>
      <c r="GL170" s="140"/>
      <c r="GM170" s="140"/>
      <c r="GN170" s="140"/>
      <c r="GO170" s="140"/>
      <c r="GP170" s="140"/>
      <c r="GQ170" s="140"/>
      <c r="GR170" s="140"/>
      <c r="GS170" s="140"/>
      <c r="GT170" s="140"/>
      <c r="GU170" s="140"/>
      <c r="GV170" s="140"/>
      <c r="GW170" s="140"/>
      <c r="GX170" s="140"/>
      <c r="GY170" s="140"/>
      <c r="GZ170" s="140"/>
      <c r="HA170" s="140"/>
      <c r="HB170" s="140"/>
      <c r="HC170" s="140"/>
      <c r="HD170" s="140"/>
      <c r="HE170" s="140"/>
      <c r="HF170" s="140"/>
      <c r="HG170" s="140"/>
      <c r="HH170" s="140"/>
      <c r="HI170" s="140"/>
      <c r="HJ170" s="140"/>
      <c r="HK170" s="140"/>
      <c r="HL170" s="140"/>
      <c r="HM170" s="140"/>
      <c r="HN170" s="140"/>
      <c r="HO170" s="140"/>
      <c r="HP170" s="140"/>
      <c r="HQ170" s="140"/>
      <c r="HR170" s="140"/>
    </row>
    <row r="171" spans="1:243" s="138" customFormat="1" hidden="1">
      <c r="A171" s="97" t="s">
        <v>2240</v>
      </c>
      <c r="B171" s="117" t="s">
        <v>176</v>
      </c>
      <c r="C171" s="139" t="s">
        <v>173</v>
      </c>
      <c r="D171" s="60">
        <v>5817090.6299999999</v>
      </c>
      <c r="E171" s="60"/>
      <c r="F171" s="60"/>
      <c r="G171" s="60"/>
      <c r="H171" s="60"/>
      <c r="I171" s="6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40"/>
      <c r="BS171" s="140"/>
      <c r="BT171" s="140"/>
      <c r="BU171" s="140"/>
      <c r="BV171" s="140"/>
      <c r="BW171" s="140"/>
      <c r="BX171" s="140"/>
      <c r="BY171" s="140"/>
      <c r="BZ171" s="140"/>
      <c r="CA171" s="140"/>
      <c r="CB171" s="140"/>
      <c r="CC171" s="140"/>
      <c r="CD171" s="140"/>
      <c r="CE171" s="140"/>
      <c r="CF171" s="140"/>
      <c r="CG171" s="140"/>
      <c r="CH171" s="140"/>
      <c r="CI171" s="140"/>
      <c r="CJ171" s="140"/>
      <c r="CK171" s="140"/>
      <c r="CL171" s="140"/>
      <c r="CM171" s="140"/>
      <c r="CN171" s="140"/>
      <c r="CO171" s="140"/>
      <c r="CP171" s="140"/>
      <c r="CQ171" s="140"/>
      <c r="CR171" s="140"/>
      <c r="CS171" s="140"/>
      <c r="CT171" s="140"/>
      <c r="CU171" s="140"/>
      <c r="CV171" s="140"/>
      <c r="CW171" s="140"/>
      <c r="CX171" s="140"/>
      <c r="CY171" s="140"/>
      <c r="CZ171" s="140"/>
      <c r="DA171" s="140"/>
      <c r="DB171" s="140"/>
      <c r="DC171" s="140"/>
      <c r="DD171" s="140"/>
      <c r="DE171" s="140"/>
      <c r="DF171" s="140"/>
      <c r="DG171" s="140"/>
      <c r="DH171" s="140"/>
      <c r="DI171" s="140"/>
      <c r="DJ171" s="140"/>
      <c r="DK171" s="140"/>
      <c r="DL171" s="140"/>
      <c r="DM171" s="140"/>
      <c r="DN171" s="140"/>
      <c r="DO171" s="140"/>
      <c r="DP171" s="140"/>
      <c r="DQ171" s="140"/>
      <c r="DR171" s="140"/>
      <c r="DS171" s="140"/>
      <c r="DT171" s="140"/>
      <c r="DU171" s="140"/>
      <c r="DV171" s="140"/>
      <c r="DW171" s="140"/>
      <c r="DX171" s="140"/>
      <c r="DY171" s="140"/>
      <c r="DZ171" s="140"/>
      <c r="EA171" s="140"/>
      <c r="EB171" s="140"/>
      <c r="EC171" s="140"/>
      <c r="ED171" s="140"/>
      <c r="EE171" s="140"/>
      <c r="EF171" s="140"/>
      <c r="EG171" s="140"/>
      <c r="EH171" s="140"/>
      <c r="EI171" s="140"/>
      <c r="EJ171" s="140"/>
      <c r="EK171" s="140"/>
      <c r="EL171" s="140"/>
      <c r="EM171" s="140"/>
      <c r="EN171" s="140"/>
      <c r="EO171" s="140"/>
      <c r="EP171" s="140"/>
      <c r="EQ171" s="140"/>
      <c r="ER171" s="140"/>
      <c r="ES171" s="140"/>
      <c r="ET171" s="140"/>
      <c r="EU171" s="140"/>
      <c r="EV171" s="140"/>
      <c r="EW171" s="140"/>
      <c r="EX171" s="140"/>
      <c r="EY171" s="140"/>
      <c r="EZ171" s="140"/>
      <c r="FA171" s="140"/>
      <c r="FB171" s="140"/>
      <c r="FC171" s="140"/>
      <c r="FD171" s="140"/>
      <c r="FE171" s="140"/>
      <c r="FF171" s="140"/>
      <c r="FG171" s="140"/>
      <c r="FH171" s="140"/>
      <c r="FI171" s="140"/>
      <c r="FJ171" s="140"/>
      <c r="FK171" s="140"/>
      <c r="FL171" s="140"/>
      <c r="FM171" s="140"/>
      <c r="FN171" s="140"/>
      <c r="FO171" s="140"/>
      <c r="FP171" s="140"/>
      <c r="FQ171" s="140"/>
      <c r="FR171" s="140"/>
      <c r="FS171" s="140"/>
      <c r="FT171" s="140"/>
      <c r="FU171" s="140"/>
      <c r="FV171" s="140"/>
      <c r="FW171" s="140"/>
      <c r="FX171" s="140"/>
      <c r="FY171" s="140"/>
      <c r="FZ171" s="140"/>
      <c r="GA171" s="140"/>
      <c r="GB171" s="140"/>
      <c r="GC171" s="140"/>
      <c r="GD171" s="140"/>
      <c r="GE171" s="140"/>
      <c r="GF171" s="140"/>
      <c r="GG171" s="140"/>
      <c r="GH171" s="140"/>
      <c r="GI171" s="140"/>
      <c r="GJ171" s="140"/>
      <c r="GK171" s="140"/>
      <c r="GL171" s="140"/>
      <c r="GM171" s="140"/>
      <c r="GN171" s="140"/>
      <c r="GO171" s="140"/>
      <c r="GP171" s="140"/>
      <c r="GQ171" s="140"/>
      <c r="GR171" s="140"/>
      <c r="GS171" s="140"/>
      <c r="GT171" s="140"/>
      <c r="GU171" s="140"/>
      <c r="GV171" s="140"/>
      <c r="GW171" s="140"/>
      <c r="GX171" s="140"/>
      <c r="GY171" s="140"/>
      <c r="GZ171" s="140"/>
      <c r="HA171" s="140"/>
      <c r="HB171" s="140"/>
      <c r="HC171" s="140"/>
      <c r="HD171" s="140"/>
      <c r="HE171" s="140"/>
      <c r="HF171" s="140"/>
      <c r="HG171" s="140"/>
      <c r="HH171" s="140"/>
      <c r="HI171" s="140"/>
      <c r="HJ171" s="140"/>
      <c r="HK171" s="140"/>
      <c r="HL171" s="140"/>
      <c r="HM171" s="140"/>
      <c r="HN171" s="140"/>
      <c r="HO171" s="140"/>
      <c r="HP171" s="140"/>
      <c r="HQ171" s="140"/>
      <c r="HR171" s="140"/>
    </row>
    <row r="172" spans="1:243" s="138" customFormat="1" hidden="1">
      <c r="A172" s="97" t="s">
        <v>2241</v>
      </c>
      <c r="B172" s="117" t="s">
        <v>2242</v>
      </c>
      <c r="C172" s="139" t="s">
        <v>173</v>
      </c>
      <c r="D172" s="60">
        <v>33584.93</v>
      </c>
      <c r="E172" s="60"/>
      <c r="F172" s="60"/>
      <c r="G172" s="60"/>
      <c r="H172" s="60"/>
      <c r="I172" s="6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40"/>
      <c r="BS172" s="140"/>
      <c r="BT172" s="140"/>
      <c r="BU172" s="140"/>
      <c r="BV172" s="140"/>
      <c r="BW172" s="140"/>
      <c r="BX172" s="140"/>
      <c r="BY172" s="140"/>
      <c r="BZ172" s="140"/>
      <c r="CA172" s="140"/>
      <c r="CB172" s="140"/>
      <c r="CC172" s="140"/>
      <c r="CD172" s="140"/>
      <c r="CE172" s="140"/>
      <c r="CF172" s="140"/>
      <c r="CG172" s="140"/>
      <c r="CH172" s="140"/>
      <c r="CI172" s="140"/>
      <c r="CJ172" s="140"/>
      <c r="CK172" s="140"/>
      <c r="CL172" s="140"/>
      <c r="CM172" s="140"/>
      <c r="CN172" s="140"/>
      <c r="CO172" s="140"/>
      <c r="CP172" s="140"/>
      <c r="CQ172" s="140"/>
      <c r="CR172" s="140"/>
      <c r="CS172" s="140"/>
      <c r="CT172" s="140"/>
      <c r="CU172" s="140"/>
      <c r="CV172" s="140"/>
      <c r="CW172" s="140"/>
      <c r="CX172" s="140"/>
      <c r="CY172" s="140"/>
      <c r="CZ172" s="140"/>
      <c r="DA172" s="140"/>
      <c r="DB172" s="140"/>
      <c r="DC172" s="140"/>
      <c r="DD172" s="140"/>
      <c r="DE172" s="140"/>
      <c r="DF172" s="140"/>
      <c r="DG172" s="140"/>
      <c r="DH172" s="140"/>
      <c r="DI172" s="140"/>
      <c r="DJ172" s="140"/>
      <c r="DK172" s="140"/>
      <c r="DL172" s="140"/>
      <c r="DM172" s="140"/>
      <c r="DN172" s="140"/>
      <c r="DO172" s="140"/>
      <c r="DP172" s="140"/>
      <c r="DQ172" s="140"/>
      <c r="DR172" s="140"/>
      <c r="DS172" s="140"/>
      <c r="DT172" s="140"/>
      <c r="DU172" s="140"/>
      <c r="DV172" s="140"/>
      <c r="DW172" s="140"/>
      <c r="DX172" s="140"/>
      <c r="DY172" s="140"/>
      <c r="DZ172" s="140"/>
      <c r="EA172" s="140"/>
      <c r="EB172" s="140"/>
      <c r="EC172" s="140"/>
      <c r="ED172" s="140"/>
      <c r="EE172" s="140"/>
      <c r="EF172" s="140"/>
      <c r="EG172" s="140"/>
      <c r="EH172" s="140"/>
      <c r="EI172" s="140"/>
      <c r="EJ172" s="140"/>
      <c r="EK172" s="140"/>
      <c r="EL172" s="140"/>
      <c r="EM172" s="140"/>
      <c r="EN172" s="140"/>
      <c r="EO172" s="140"/>
      <c r="EP172" s="140"/>
      <c r="EQ172" s="140"/>
      <c r="ER172" s="140"/>
      <c r="ES172" s="140"/>
      <c r="ET172" s="140"/>
      <c r="EU172" s="140"/>
      <c r="EV172" s="140"/>
      <c r="EW172" s="140"/>
      <c r="EX172" s="140"/>
      <c r="EY172" s="140"/>
      <c r="EZ172" s="140"/>
      <c r="FA172" s="140"/>
      <c r="FB172" s="140"/>
      <c r="FC172" s="140"/>
      <c r="FD172" s="140"/>
      <c r="FE172" s="140"/>
      <c r="FF172" s="140"/>
      <c r="FG172" s="140"/>
      <c r="FH172" s="140"/>
      <c r="FI172" s="140"/>
      <c r="FJ172" s="140"/>
      <c r="FK172" s="140"/>
      <c r="FL172" s="140"/>
      <c r="FM172" s="140"/>
      <c r="FN172" s="140"/>
      <c r="FO172" s="140"/>
      <c r="FP172" s="140"/>
      <c r="FQ172" s="140"/>
      <c r="FR172" s="140"/>
      <c r="FS172" s="140"/>
      <c r="FT172" s="140"/>
      <c r="FU172" s="140"/>
      <c r="FV172" s="140"/>
      <c r="FW172" s="140"/>
      <c r="FX172" s="140"/>
      <c r="FY172" s="140"/>
      <c r="FZ172" s="140"/>
      <c r="GA172" s="140"/>
      <c r="GB172" s="140"/>
      <c r="GC172" s="140"/>
      <c r="GD172" s="140"/>
      <c r="GE172" s="140"/>
      <c r="GF172" s="140"/>
      <c r="GG172" s="140"/>
      <c r="GH172" s="140"/>
      <c r="GI172" s="140"/>
      <c r="GJ172" s="140"/>
      <c r="GK172" s="140"/>
      <c r="GL172" s="140"/>
      <c r="GM172" s="140"/>
      <c r="GN172" s="140"/>
      <c r="GO172" s="140"/>
      <c r="GP172" s="140"/>
      <c r="GQ172" s="140"/>
      <c r="GR172" s="140"/>
      <c r="GS172" s="140"/>
      <c r="GT172" s="140"/>
      <c r="GU172" s="140"/>
      <c r="GV172" s="140"/>
      <c r="GW172" s="140"/>
      <c r="GX172" s="140"/>
      <c r="GY172" s="140"/>
      <c r="GZ172" s="140"/>
      <c r="HA172" s="140"/>
      <c r="HB172" s="140"/>
      <c r="HC172" s="140"/>
      <c r="HD172" s="140"/>
      <c r="HE172" s="140"/>
      <c r="HF172" s="140"/>
      <c r="HG172" s="140"/>
      <c r="HH172" s="140"/>
      <c r="HI172" s="140"/>
      <c r="HJ172" s="140"/>
      <c r="HK172" s="140"/>
      <c r="HL172" s="140"/>
      <c r="HM172" s="140"/>
      <c r="HN172" s="140"/>
      <c r="HO172" s="140"/>
      <c r="HP172" s="140"/>
      <c r="HQ172" s="140"/>
      <c r="HR172" s="140"/>
    </row>
    <row r="173" spans="1:243" s="138" customFormat="1" hidden="1">
      <c r="A173" s="97" t="s">
        <v>2243</v>
      </c>
      <c r="B173" s="117" t="s">
        <v>180</v>
      </c>
      <c r="C173" s="139" t="s">
        <v>173</v>
      </c>
      <c r="D173" s="60">
        <v>111111.14</v>
      </c>
      <c r="E173" s="60"/>
      <c r="F173" s="60"/>
      <c r="G173" s="60"/>
      <c r="H173" s="60"/>
      <c r="I173" s="6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/>
      <c r="BH173" s="140"/>
      <c r="BI173" s="140"/>
      <c r="BJ173" s="140"/>
      <c r="BK173" s="140"/>
      <c r="BL173" s="140"/>
      <c r="BM173" s="140"/>
      <c r="BN173" s="140"/>
      <c r="BO173" s="140"/>
      <c r="BP173" s="140"/>
      <c r="BQ173" s="140"/>
      <c r="BR173" s="140"/>
      <c r="BS173" s="140"/>
      <c r="BT173" s="140"/>
      <c r="BU173" s="140"/>
      <c r="BV173" s="140"/>
      <c r="BW173" s="140"/>
      <c r="BX173" s="140"/>
      <c r="BY173" s="140"/>
      <c r="BZ173" s="140"/>
      <c r="CA173" s="140"/>
      <c r="CB173" s="140"/>
      <c r="CC173" s="140"/>
      <c r="CD173" s="140"/>
      <c r="CE173" s="140"/>
      <c r="CF173" s="140"/>
      <c r="CG173" s="140"/>
      <c r="CH173" s="140"/>
      <c r="CI173" s="140"/>
      <c r="CJ173" s="140"/>
      <c r="CK173" s="140"/>
      <c r="CL173" s="140"/>
      <c r="CM173" s="140"/>
      <c r="CN173" s="140"/>
      <c r="CO173" s="140"/>
      <c r="CP173" s="140"/>
      <c r="CQ173" s="140"/>
      <c r="CR173" s="140"/>
      <c r="CS173" s="140"/>
      <c r="CT173" s="140"/>
      <c r="CU173" s="140"/>
      <c r="CV173" s="140"/>
      <c r="CW173" s="140"/>
      <c r="CX173" s="140"/>
      <c r="CY173" s="140"/>
      <c r="CZ173" s="140"/>
      <c r="DA173" s="140"/>
      <c r="DB173" s="140"/>
      <c r="DC173" s="140"/>
      <c r="DD173" s="140"/>
      <c r="DE173" s="140"/>
      <c r="DF173" s="140"/>
      <c r="DG173" s="140"/>
      <c r="DH173" s="140"/>
      <c r="DI173" s="140"/>
      <c r="DJ173" s="140"/>
      <c r="DK173" s="140"/>
      <c r="DL173" s="140"/>
      <c r="DM173" s="140"/>
      <c r="DN173" s="140"/>
      <c r="DO173" s="140"/>
      <c r="DP173" s="140"/>
      <c r="DQ173" s="140"/>
      <c r="DR173" s="140"/>
      <c r="DS173" s="140"/>
      <c r="DT173" s="140"/>
      <c r="DU173" s="140"/>
      <c r="DV173" s="140"/>
      <c r="DW173" s="140"/>
      <c r="DX173" s="140"/>
      <c r="DY173" s="140"/>
      <c r="DZ173" s="140"/>
      <c r="EA173" s="140"/>
      <c r="EB173" s="140"/>
      <c r="EC173" s="140"/>
      <c r="ED173" s="140"/>
      <c r="EE173" s="140"/>
      <c r="EF173" s="140"/>
      <c r="EG173" s="140"/>
      <c r="EH173" s="140"/>
      <c r="EI173" s="140"/>
      <c r="EJ173" s="140"/>
      <c r="EK173" s="140"/>
      <c r="EL173" s="140"/>
      <c r="EM173" s="140"/>
      <c r="EN173" s="140"/>
      <c r="EO173" s="140"/>
      <c r="EP173" s="140"/>
      <c r="EQ173" s="140"/>
      <c r="ER173" s="140"/>
      <c r="ES173" s="140"/>
      <c r="ET173" s="140"/>
      <c r="EU173" s="140"/>
      <c r="EV173" s="140"/>
      <c r="EW173" s="140"/>
      <c r="EX173" s="140"/>
      <c r="EY173" s="140"/>
      <c r="EZ173" s="140"/>
      <c r="FA173" s="140"/>
      <c r="FB173" s="140"/>
      <c r="FC173" s="140"/>
      <c r="FD173" s="140"/>
      <c r="FE173" s="140"/>
      <c r="FF173" s="140"/>
      <c r="FG173" s="140"/>
      <c r="FH173" s="140"/>
      <c r="FI173" s="140"/>
      <c r="FJ173" s="140"/>
      <c r="FK173" s="140"/>
      <c r="FL173" s="140"/>
      <c r="FM173" s="140"/>
      <c r="FN173" s="140"/>
      <c r="FO173" s="140"/>
      <c r="FP173" s="140"/>
      <c r="FQ173" s="140"/>
      <c r="FR173" s="140"/>
      <c r="FS173" s="140"/>
      <c r="FT173" s="140"/>
      <c r="FU173" s="140"/>
      <c r="FV173" s="140"/>
      <c r="FW173" s="140"/>
      <c r="FX173" s="140"/>
      <c r="FY173" s="140"/>
      <c r="FZ173" s="140"/>
      <c r="GA173" s="140"/>
      <c r="GB173" s="140"/>
      <c r="GC173" s="140"/>
      <c r="GD173" s="140"/>
      <c r="GE173" s="140"/>
      <c r="GF173" s="140"/>
      <c r="GG173" s="140"/>
      <c r="GH173" s="140"/>
      <c r="GI173" s="140"/>
      <c r="GJ173" s="140"/>
      <c r="GK173" s="140"/>
      <c r="GL173" s="140"/>
      <c r="GM173" s="140"/>
      <c r="GN173" s="140"/>
      <c r="GO173" s="140"/>
      <c r="GP173" s="140"/>
      <c r="GQ173" s="140"/>
      <c r="GR173" s="140"/>
      <c r="GS173" s="140"/>
      <c r="GT173" s="140"/>
      <c r="GU173" s="140"/>
      <c r="GV173" s="140"/>
      <c r="GW173" s="140"/>
      <c r="GX173" s="140"/>
      <c r="GY173" s="140"/>
      <c r="GZ173" s="140"/>
      <c r="HA173" s="140"/>
      <c r="HB173" s="140"/>
      <c r="HC173" s="140"/>
      <c r="HD173" s="140"/>
      <c r="HE173" s="140"/>
      <c r="HF173" s="140"/>
      <c r="HG173" s="140"/>
      <c r="HH173" s="140"/>
      <c r="HI173" s="140"/>
      <c r="HJ173" s="140"/>
      <c r="HK173" s="140"/>
      <c r="HL173" s="140"/>
      <c r="HM173" s="140"/>
      <c r="HN173" s="140"/>
      <c r="HO173" s="140"/>
      <c r="HP173" s="140"/>
      <c r="HQ173" s="140"/>
      <c r="HR173" s="140"/>
    </row>
    <row r="174" spans="1:243" s="138" customFormat="1" hidden="1">
      <c r="A174" s="97" t="s">
        <v>2244</v>
      </c>
      <c r="B174" s="117" t="s">
        <v>2245</v>
      </c>
      <c r="C174" s="139" t="s">
        <v>173</v>
      </c>
      <c r="D174" s="60">
        <v>5797409.9500000002</v>
      </c>
      <c r="E174" s="60"/>
      <c r="F174" s="60"/>
      <c r="G174" s="60"/>
      <c r="H174" s="60"/>
      <c r="I174" s="6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  <c r="BE174" s="140"/>
      <c r="BF174" s="140"/>
      <c r="BG174" s="140"/>
      <c r="BH174" s="140"/>
      <c r="BI174" s="140"/>
      <c r="BJ174" s="140"/>
      <c r="BK174" s="140"/>
      <c r="BL174" s="140"/>
      <c r="BM174" s="140"/>
      <c r="BN174" s="140"/>
      <c r="BO174" s="140"/>
      <c r="BP174" s="140"/>
      <c r="BQ174" s="140"/>
      <c r="BR174" s="140"/>
      <c r="BS174" s="140"/>
      <c r="BT174" s="140"/>
      <c r="BU174" s="140"/>
      <c r="BV174" s="140"/>
      <c r="BW174" s="140"/>
      <c r="BX174" s="140"/>
      <c r="BY174" s="140"/>
      <c r="BZ174" s="140"/>
      <c r="CA174" s="140"/>
      <c r="CB174" s="140"/>
      <c r="CC174" s="140"/>
      <c r="CD174" s="140"/>
      <c r="CE174" s="140"/>
      <c r="CF174" s="140"/>
      <c r="CG174" s="140"/>
      <c r="CH174" s="140"/>
      <c r="CI174" s="140"/>
      <c r="CJ174" s="140"/>
      <c r="CK174" s="140"/>
      <c r="CL174" s="140"/>
      <c r="CM174" s="140"/>
      <c r="CN174" s="140"/>
      <c r="CO174" s="140"/>
      <c r="CP174" s="140"/>
      <c r="CQ174" s="140"/>
      <c r="CR174" s="140"/>
      <c r="CS174" s="140"/>
      <c r="CT174" s="140"/>
      <c r="CU174" s="140"/>
      <c r="CV174" s="140"/>
      <c r="CW174" s="140"/>
      <c r="CX174" s="140"/>
      <c r="CY174" s="140"/>
      <c r="CZ174" s="140"/>
      <c r="DA174" s="140"/>
      <c r="DB174" s="140"/>
      <c r="DC174" s="140"/>
      <c r="DD174" s="140"/>
      <c r="DE174" s="140"/>
      <c r="DF174" s="140"/>
      <c r="DG174" s="140"/>
      <c r="DH174" s="140"/>
      <c r="DI174" s="140"/>
      <c r="DJ174" s="140"/>
      <c r="DK174" s="140"/>
      <c r="DL174" s="140"/>
      <c r="DM174" s="140"/>
      <c r="DN174" s="140"/>
      <c r="DO174" s="140"/>
      <c r="DP174" s="140"/>
      <c r="DQ174" s="140"/>
      <c r="DR174" s="140"/>
      <c r="DS174" s="140"/>
      <c r="DT174" s="140"/>
      <c r="DU174" s="140"/>
      <c r="DV174" s="140"/>
      <c r="DW174" s="140"/>
      <c r="DX174" s="140"/>
      <c r="DY174" s="140"/>
      <c r="DZ174" s="140"/>
      <c r="EA174" s="140"/>
      <c r="EB174" s="140"/>
      <c r="EC174" s="140"/>
      <c r="ED174" s="140"/>
      <c r="EE174" s="140"/>
      <c r="EF174" s="140"/>
      <c r="EG174" s="140"/>
      <c r="EH174" s="140"/>
      <c r="EI174" s="140"/>
      <c r="EJ174" s="140"/>
      <c r="EK174" s="140"/>
      <c r="EL174" s="140"/>
      <c r="EM174" s="140"/>
      <c r="EN174" s="140"/>
      <c r="EO174" s="140"/>
      <c r="EP174" s="140"/>
      <c r="EQ174" s="140"/>
      <c r="ER174" s="140"/>
      <c r="ES174" s="140"/>
      <c r="ET174" s="140"/>
      <c r="EU174" s="140"/>
      <c r="EV174" s="140"/>
      <c r="EW174" s="140"/>
      <c r="EX174" s="140"/>
      <c r="EY174" s="140"/>
      <c r="EZ174" s="140"/>
      <c r="FA174" s="140"/>
      <c r="FB174" s="140"/>
      <c r="FC174" s="140"/>
      <c r="FD174" s="140"/>
      <c r="FE174" s="140"/>
      <c r="FF174" s="140"/>
      <c r="FG174" s="140"/>
      <c r="FH174" s="140"/>
      <c r="FI174" s="140"/>
      <c r="FJ174" s="140"/>
      <c r="FK174" s="140"/>
      <c r="FL174" s="140"/>
      <c r="FM174" s="140"/>
      <c r="FN174" s="140"/>
      <c r="FO174" s="140"/>
      <c r="FP174" s="140"/>
      <c r="FQ174" s="140"/>
      <c r="FR174" s="140"/>
      <c r="FS174" s="140"/>
      <c r="FT174" s="140"/>
      <c r="FU174" s="140"/>
      <c r="FV174" s="140"/>
      <c r="FW174" s="140"/>
      <c r="FX174" s="140"/>
      <c r="FY174" s="140"/>
      <c r="FZ174" s="140"/>
      <c r="GA174" s="140"/>
      <c r="GB174" s="140"/>
      <c r="GC174" s="140"/>
      <c r="GD174" s="140"/>
      <c r="GE174" s="140"/>
      <c r="GF174" s="140"/>
      <c r="GG174" s="140"/>
      <c r="GH174" s="140"/>
      <c r="GI174" s="140"/>
      <c r="GJ174" s="140"/>
      <c r="GK174" s="140"/>
      <c r="GL174" s="140"/>
      <c r="GM174" s="140"/>
      <c r="GN174" s="140"/>
      <c r="GO174" s="140"/>
      <c r="GP174" s="140"/>
      <c r="GQ174" s="140"/>
      <c r="GR174" s="140"/>
      <c r="GS174" s="140"/>
      <c r="GT174" s="140"/>
      <c r="GU174" s="140"/>
      <c r="GV174" s="140"/>
      <c r="GW174" s="140"/>
      <c r="GX174" s="140"/>
      <c r="GY174" s="140"/>
      <c r="GZ174" s="140"/>
      <c r="HA174" s="140"/>
      <c r="HB174" s="140"/>
      <c r="HC174" s="140"/>
      <c r="HD174" s="140"/>
      <c r="HE174" s="140"/>
      <c r="HF174" s="140"/>
      <c r="HG174" s="140"/>
      <c r="HH174" s="140"/>
      <c r="HI174" s="140"/>
      <c r="HJ174" s="140"/>
      <c r="HK174" s="140"/>
      <c r="HL174" s="140"/>
      <c r="HM174" s="140"/>
      <c r="HN174" s="140"/>
      <c r="HO174" s="140"/>
      <c r="HP174" s="140"/>
      <c r="HQ174" s="140"/>
      <c r="HR174" s="140"/>
    </row>
    <row r="175" spans="1:243" s="138" customFormat="1" hidden="1">
      <c r="A175" s="97" t="s">
        <v>2246</v>
      </c>
      <c r="B175" s="117" t="s">
        <v>2247</v>
      </c>
      <c r="C175" s="139" t="s">
        <v>173</v>
      </c>
      <c r="D175" s="60">
        <v>773493.62</v>
      </c>
      <c r="E175" s="60"/>
      <c r="F175" s="60"/>
      <c r="G175" s="60"/>
      <c r="H175" s="60"/>
      <c r="I175" s="6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0"/>
      <c r="BH175" s="140"/>
      <c r="BI175" s="140"/>
      <c r="BJ175" s="140"/>
      <c r="BK175" s="140"/>
      <c r="BL175" s="140"/>
      <c r="BM175" s="140"/>
      <c r="BN175" s="140"/>
      <c r="BO175" s="140"/>
      <c r="BP175" s="140"/>
      <c r="BQ175" s="140"/>
      <c r="BR175" s="140"/>
      <c r="BS175" s="140"/>
      <c r="BT175" s="140"/>
      <c r="BU175" s="140"/>
      <c r="BV175" s="140"/>
      <c r="BW175" s="140"/>
      <c r="BX175" s="140"/>
      <c r="BY175" s="140"/>
      <c r="BZ175" s="140"/>
      <c r="CA175" s="140"/>
      <c r="CB175" s="140"/>
      <c r="CC175" s="140"/>
      <c r="CD175" s="140"/>
      <c r="CE175" s="140"/>
      <c r="CF175" s="140"/>
      <c r="CG175" s="140"/>
      <c r="CH175" s="140"/>
      <c r="CI175" s="140"/>
      <c r="CJ175" s="140"/>
      <c r="CK175" s="140"/>
      <c r="CL175" s="140"/>
      <c r="CM175" s="140"/>
      <c r="CN175" s="140"/>
      <c r="CO175" s="140"/>
      <c r="CP175" s="140"/>
      <c r="CQ175" s="140"/>
      <c r="CR175" s="140"/>
      <c r="CS175" s="140"/>
      <c r="CT175" s="140"/>
      <c r="CU175" s="140"/>
      <c r="CV175" s="140"/>
      <c r="CW175" s="140"/>
      <c r="CX175" s="140"/>
      <c r="CY175" s="140"/>
      <c r="CZ175" s="140"/>
      <c r="DA175" s="140"/>
      <c r="DB175" s="140"/>
      <c r="DC175" s="140"/>
      <c r="DD175" s="140"/>
      <c r="DE175" s="140"/>
      <c r="DF175" s="140"/>
      <c r="DG175" s="140"/>
      <c r="DH175" s="140"/>
      <c r="DI175" s="140"/>
      <c r="DJ175" s="140"/>
      <c r="DK175" s="140"/>
      <c r="DL175" s="140"/>
      <c r="DM175" s="140"/>
      <c r="DN175" s="140"/>
      <c r="DO175" s="140"/>
      <c r="DP175" s="140"/>
      <c r="DQ175" s="140"/>
      <c r="DR175" s="140"/>
      <c r="DS175" s="140"/>
      <c r="DT175" s="140"/>
      <c r="DU175" s="140"/>
      <c r="DV175" s="140"/>
      <c r="DW175" s="140"/>
      <c r="DX175" s="140"/>
      <c r="DY175" s="140"/>
      <c r="DZ175" s="140"/>
      <c r="EA175" s="140"/>
      <c r="EB175" s="140"/>
      <c r="EC175" s="140"/>
      <c r="ED175" s="140"/>
      <c r="EE175" s="140"/>
      <c r="EF175" s="140"/>
      <c r="EG175" s="140"/>
      <c r="EH175" s="140"/>
      <c r="EI175" s="140"/>
      <c r="EJ175" s="140"/>
      <c r="EK175" s="140"/>
      <c r="EL175" s="140"/>
      <c r="EM175" s="140"/>
      <c r="EN175" s="140"/>
      <c r="EO175" s="140"/>
      <c r="EP175" s="140"/>
      <c r="EQ175" s="140"/>
      <c r="ER175" s="140"/>
      <c r="ES175" s="140"/>
      <c r="ET175" s="140"/>
      <c r="EU175" s="140"/>
      <c r="EV175" s="140"/>
      <c r="EW175" s="140"/>
      <c r="EX175" s="140"/>
      <c r="EY175" s="140"/>
      <c r="EZ175" s="140"/>
      <c r="FA175" s="140"/>
      <c r="FB175" s="140"/>
      <c r="FC175" s="140"/>
      <c r="FD175" s="140"/>
      <c r="FE175" s="140"/>
      <c r="FF175" s="140"/>
      <c r="FG175" s="140"/>
      <c r="FH175" s="140"/>
      <c r="FI175" s="140"/>
      <c r="FJ175" s="140"/>
      <c r="FK175" s="140"/>
      <c r="FL175" s="140"/>
      <c r="FM175" s="140"/>
      <c r="FN175" s="140"/>
      <c r="FO175" s="140"/>
      <c r="FP175" s="140"/>
      <c r="FQ175" s="140"/>
      <c r="FR175" s="140"/>
      <c r="FS175" s="140"/>
      <c r="FT175" s="140"/>
      <c r="FU175" s="140"/>
      <c r="FV175" s="140"/>
      <c r="FW175" s="140"/>
      <c r="FX175" s="140"/>
      <c r="FY175" s="140"/>
      <c r="FZ175" s="140"/>
      <c r="GA175" s="140"/>
      <c r="GB175" s="140"/>
      <c r="GC175" s="140"/>
      <c r="GD175" s="140"/>
      <c r="GE175" s="140"/>
      <c r="GF175" s="140"/>
      <c r="GG175" s="140"/>
      <c r="GH175" s="140"/>
      <c r="GI175" s="140"/>
      <c r="GJ175" s="140"/>
      <c r="GK175" s="140"/>
      <c r="GL175" s="140"/>
      <c r="GM175" s="140"/>
      <c r="GN175" s="140"/>
      <c r="GO175" s="140"/>
      <c r="GP175" s="140"/>
      <c r="GQ175" s="140"/>
      <c r="GR175" s="140"/>
      <c r="GS175" s="140"/>
      <c r="GT175" s="140"/>
      <c r="GU175" s="140"/>
      <c r="GV175" s="140"/>
      <c r="GW175" s="140"/>
      <c r="GX175" s="140"/>
      <c r="GY175" s="140"/>
      <c r="GZ175" s="140"/>
      <c r="HA175" s="140"/>
      <c r="HB175" s="140"/>
      <c r="HC175" s="140"/>
      <c r="HD175" s="140"/>
      <c r="HE175" s="140"/>
      <c r="HF175" s="140"/>
      <c r="HG175" s="140"/>
      <c r="HH175" s="140"/>
      <c r="HI175" s="140"/>
      <c r="HJ175" s="140"/>
      <c r="HK175" s="140"/>
      <c r="HL175" s="140"/>
      <c r="HM175" s="140"/>
      <c r="HN175" s="140"/>
      <c r="HO175" s="140"/>
      <c r="HP175" s="140"/>
      <c r="HQ175" s="140"/>
      <c r="HR175" s="140"/>
    </row>
    <row r="176" spans="1:243" ht="18.75" customHeight="1">
      <c r="A176" s="99" t="s">
        <v>2248</v>
      </c>
      <c r="B176" s="116" t="s">
        <v>2249</v>
      </c>
      <c r="C176" s="139"/>
      <c r="D176" s="58">
        <f t="shared" ref="D176:I176" si="64">D177+D189</f>
        <v>22368242.100000001</v>
      </c>
      <c r="E176" s="58">
        <f t="shared" si="64"/>
        <v>23957102.740000002</v>
      </c>
      <c r="F176" s="58">
        <f t="shared" si="64"/>
        <v>25776003.049999997</v>
      </c>
      <c r="G176" s="58">
        <f t="shared" si="64"/>
        <v>31377000</v>
      </c>
      <c r="H176" s="58">
        <f t="shared" si="64"/>
        <v>32761000</v>
      </c>
      <c r="I176" s="58">
        <f t="shared" si="64"/>
        <v>35146000</v>
      </c>
    </row>
    <row r="177" spans="1:243" ht="18.75" customHeight="1">
      <c r="A177" s="99" t="s">
        <v>2250</v>
      </c>
      <c r="B177" s="116" t="s">
        <v>2251</v>
      </c>
      <c r="C177" s="139"/>
      <c r="D177" s="58">
        <f t="shared" ref="D177:I177" si="65">D178+D185+D187</f>
        <v>22340201.330000002</v>
      </c>
      <c r="E177" s="58">
        <f t="shared" si="65"/>
        <v>23902214.930000003</v>
      </c>
      <c r="F177" s="58">
        <f t="shared" si="65"/>
        <v>25735782.749999996</v>
      </c>
      <c r="G177" s="58">
        <f t="shared" si="65"/>
        <v>31343000</v>
      </c>
      <c r="H177" s="58">
        <f t="shared" si="65"/>
        <v>32726000</v>
      </c>
      <c r="I177" s="58">
        <f t="shared" si="65"/>
        <v>35109000</v>
      </c>
    </row>
    <row r="178" spans="1:243" ht="18.75" customHeight="1">
      <c r="A178" s="99" t="s">
        <v>2252</v>
      </c>
      <c r="B178" s="116" t="s">
        <v>2253</v>
      </c>
      <c r="C178" s="139"/>
      <c r="D178" s="58">
        <f t="shared" ref="D178:I178" si="66">D179</f>
        <v>19455503.430000003</v>
      </c>
      <c r="E178" s="58">
        <f t="shared" si="66"/>
        <v>20612592.380000003</v>
      </c>
      <c r="F178" s="58">
        <f t="shared" si="66"/>
        <v>22242869.359999996</v>
      </c>
      <c r="G178" s="58">
        <f t="shared" si="66"/>
        <v>26841000</v>
      </c>
      <c r="H178" s="58">
        <f t="shared" si="66"/>
        <v>28121000</v>
      </c>
      <c r="I178" s="58">
        <f t="shared" si="66"/>
        <v>30208000</v>
      </c>
    </row>
    <row r="179" spans="1:243" ht="18.75" customHeight="1">
      <c r="A179" s="99" t="s">
        <v>2254</v>
      </c>
      <c r="B179" s="116" t="s">
        <v>2255</v>
      </c>
      <c r="C179" s="139"/>
      <c r="D179" s="58">
        <f t="shared" ref="D179:I179" si="67">SUM(D180:D184)</f>
        <v>19455503.430000003</v>
      </c>
      <c r="E179" s="58">
        <f t="shared" si="67"/>
        <v>20612592.380000003</v>
      </c>
      <c r="F179" s="58">
        <f t="shared" si="67"/>
        <v>22242869.359999996</v>
      </c>
      <c r="G179" s="58">
        <f t="shared" si="67"/>
        <v>26841000</v>
      </c>
      <c r="H179" s="58">
        <f t="shared" si="67"/>
        <v>28121000</v>
      </c>
      <c r="I179" s="58">
        <f t="shared" si="67"/>
        <v>30208000</v>
      </c>
    </row>
    <row r="180" spans="1:243" s="173" customFormat="1" ht="15.75" hidden="1" customHeight="1">
      <c r="A180" s="97" t="s">
        <v>2256</v>
      </c>
      <c r="B180" s="117" t="s">
        <v>198</v>
      </c>
      <c r="C180" s="139" t="s">
        <v>173</v>
      </c>
      <c r="D180" s="60">
        <v>360242.03</v>
      </c>
      <c r="E180" s="60">
        <v>390859.86</v>
      </c>
      <c r="F180" s="60">
        <v>369286.33</v>
      </c>
      <c r="G180" s="60">
        <v>579000</v>
      </c>
      <c r="H180" s="60">
        <v>606000</v>
      </c>
      <c r="I180" s="60">
        <v>634000</v>
      </c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0"/>
      <c r="AC180" s="180"/>
      <c r="AD180" s="180"/>
      <c r="AE180" s="180"/>
      <c r="AF180" s="180"/>
      <c r="AG180" s="180"/>
      <c r="AH180" s="180"/>
      <c r="AI180" s="180"/>
      <c r="AJ180" s="180"/>
      <c r="AK180" s="180"/>
      <c r="AL180" s="180"/>
      <c r="AM180" s="180"/>
      <c r="AN180" s="180"/>
      <c r="AO180" s="180"/>
      <c r="AP180" s="180"/>
      <c r="AQ180" s="180"/>
      <c r="AR180" s="180"/>
      <c r="AS180" s="180"/>
      <c r="AT180" s="180"/>
      <c r="AU180" s="180"/>
      <c r="AV180" s="180"/>
      <c r="AW180" s="180"/>
      <c r="AX180" s="180"/>
      <c r="AY180" s="180"/>
      <c r="AZ180" s="180"/>
      <c r="BA180" s="180"/>
      <c r="BB180" s="180"/>
      <c r="BC180" s="180"/>
      <c r="BD180" s="180"/>
      <c r="BE180" s="180"/>
      <c r="BF180" s="180"/>
      <c r="BG180" s="180"/>
      <c r="BH180" s="180"/>
      <c r="BI180" s="180"/>
      <c r="BJ180" s="180"/>
      <c r="BK180" s="180"/>
      <c r="BL180" s="180"/>
      <c r="BM180" s="180"/>
      <c r="BN180" s="180"/>
      <c r="BO180" s="180"/>
      <c r="BP180" s="180"/>
      <c r="BQ180" s="180"/>
      <c r="BR180" s="180"/>
      <c r="BS180" s="180"/>
      <c r="BT180" s="180"/>
      <c r="BU180" s="180"/>
      <c r="BV180" s="180"/>
      <c r="BW180" s="180"/>
      <c r="BX180" s="180"/>
      <c r="BY180" s="180"/>
      <c r="BZ180" s="180"/>
      <c r="CA180" s="180"/>
      <c r="CB180" s="180"/>
      <c r="CC180" s="180"/>
      <c r="CD180" s="180"/>
      <c r="CE180" s="180"/>
      <c r="CF180" s="180"/>
      <c r="CG180" s="180"/>
      <c r="CH180" s="180"/>
      <c r="CI180" s="180"/>
      <c r="CJ180" s="180"/>
      <c r="CK180" s="180"/>
      <c r="CL180" s="180"/>
      <c r="CM180" s="180"/>
      <c r="CN180" s="180"/>
      <c r="CO180" s="180"/>
      <c r="CP180" s="180"/>
      <c r="CQ180" s="180"/>
      <c r="CR180" s="180"/>
      <c r="CS180" s="180"/>
      <c r="CT180" s="180"/>
      <c r="CU180" s="180"/>
      <c r="CV180" s="180"/>
      <c r="CW180" s="180"/>
      <c r="CX180" s="180"/>
      <c r="CY180" s="180"/>
      <c r="CZ180" s="180"/>
      <c r="DA180" s="180"/>
      <c r="DB180" s="180"/>
      <c r="DC180" s="180"/>
      <c r="DD180" s="180"/>
      <c r="DE180" s="180"/>
      <c r="DF180" s="180"/>
      <c r="DG180" s="180"/>
      <c r="DH180" s="180"/>
      <c r="DI180" s="180"/>
      <c r="DJ180" s="180"/>
      <c r="DK180" s="180"/>
      <c r="DL180" s="180"/>
      <c r="DM180" s="180"/>
      <c r="DN180" s="180"/>
      <c r="DO180" s="180"/>
      <c r="DP180" s="180"/>
      <c r="DQ180" s="180"/>
      <c r="DR180" s="180"/>
      <c r="DS180" s="180"/>
      <c r="DT180" s="180"/>
      <c r="DU180" s="180"/>
      <c r="DV180" s="180"/>
      <c r="DW180" s="180"/>
      <c r="DX180" s="180"/>
      <c r="DY180" s="180"/>
      <c r="DZ180" s="180"/>
      <c r="EA180" s="180"/>
      <c r="EB180" s="180"/>
      <c r="EC180" s="180"/>
      <c r="ED180" s="180"/>
      <c r="EE180" s="180"/>
      <c r="EF180" s="180"/>
      <c r="EG180" s="180"/>
      <c r="EH180" s="180"/>
      <c r="EI180" s="180"/>
      <c r="EJ180" s="180"/>
      <c r="EK180" s="180"/>
      <c r="EL180" s="180"/>
      <c r="EM180" s="180"/>
      <c r="EN180" s="180"/>
      <c r="EO180" s="180"/>
      <c r="EP180" s="180"/>
      <c r="EQ180" s="180"/>
      <c r="ER180" s="180"/>
      <c r="ES180" s="180"/>
      <c r="ET180" s="180"/>
      <c r="EU180" s="180"/>
      <c r="EV180" s="180"/>
      <c r="EW180" s="180"/>
      <c r="EX180" s="180"/>
      <c r="EY180" s="180"/>
      <c r="EZ180" s="180"/>
      <c r="FA180" s="180"/>
      <c r="FB180" s="180"/>
      <c r="FC180" s="180"/>
      <c r="FD180" s="180"/>
      <c r="FE180" s="180"/>
      <c r="FF180" s="180"/>
      <c r="FG180" s="180"/>
      <c r="FH180" s="180"/>
      <c r="FI180" s="180"/>
      <c r="FJ180" s="180"/>
      <c r="FK180" s="180"/>
      <c r="FL180" s="180"/>
      <c r="FM180" s="180"/>
      <c r="FN180" s="180"/>
      <c r="FO180" s="180"/>
      <c r="FP180" s="180"/>
      <c r="FQ180" s="180"/>
      <c r="FR180" s="180"/>
      <c r="FS180" s="180"/>
      <c r="FT180" s="180"/>
      <c r="FU180" s="180"/>
      <c r="FV180" s="180"/>
      <c r="FW180" s="180"/>
      <c r="FX180" s="180"/>
      <c r="FY180" s="180"/>
      <c r="FZ180" s="180"/>
      <c r="GA180" s="180"/>
      <c r="GB180" s="180"/>
      <c r="GC180" s="180"/>
      <c r="GD180" s="180"/>
      <c r="GE180" s="180"/>
      <c r="GF180" s="180"/>
      <c r="GG180" s="180"/>
      <c r="GH180" s="180"/>
      <c r="GI180" s="180"/>
      <c r="GJ180" s="180"/>
      <c r="GK180" s="180"/>
      <c r="GL180" s="180"/>
      <c r="GM180" s="180"/>
      <c r="GN180" s="180"/>
      <c r="GO180" s="180"/>
      <c r="GP180" s="180"/>
      <c r="GQ180" s="180"/>
      <c r="GR180" s="180"/>
      <c r="GS180" s="180"/>
      <c r="GT180" s="180"/>
      <c r="GU180" s="180"/>
      <c r="GV180" s="180"/>
      <c r="GW180" s="180"/>
      <c r="GX180" s="180"/>
      <c r="GY180" s="180"/>
      <c r="GZ180" s="180"/>
      <c r="HA180" s="180"/>
      <c r="HB180" s="180"/>
      <c r="HC180" s="180"/>
      <c r="HD180" s="180"/>
      <c r="HE180" s="180"/>
      <c r="HF180" s="180"/>
      <c r="HG180" s="180"/>
      <c r="HH180" s="180"/>
      <c r="HI180" s="180"/>
      <c r="HJ180" s="180"/>
      <c r="HK180" s="180"/>
      <c r="HL180" s="180"/>
      <c r="HM180" s="180"/>
      <c r="HN180" s="180"/>
      <c r="HO180" s="180"/>
      <c r="HP180" s="180"/>
      <c r="HQ180" s="180"/>
      <c r="HR180" s="180"/>
    </row>
    <row r="181" spans="1:243" s="173" customFormat="1" ht="15.75" hidden="1" customHeight="1">
      <c r="A181" s="97" t="s">
        <v>2257</v>
      </c>
      <c r="B181" s="117" t="s">
        <v>200</v>
      </c>
      <c r="C181" s="139" t="s">
        <v>173</v>
      </c>
      <c r="D181" s="60">
        <v>18620037.850000001</v>
      </c>
      <c r="E181" s="60">
        <v>19718249.370000001</v>
      </c>
      <c r="F181" s="60">
        <v>21737133.34</v>
      </c>
      <c r="G181" s="60">
        <v>26100000</v>
      </c>
      <c r="H181" s="60">
        <v>27200000</v>
      </c>
      <c r="I181" s="60">
        <v>29244000</v>
      </c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80"/>
      <c r="AE181" s="180"/>
      <c r="AF181" s="180"/>
      <c r="AG181" s="180"/>
      <c r="AH181" s="180"/>
      <c r="AI181" s="180"/>
      <c r="AJ181" s="180"/>
      <c r="AK181" s="180"/>
      <c r="AL181" s="180"/>
      <c r="AM181" s="180"/>
      <c r="AN181" s="180"/>
      <c r="AO181" s="180"/>
      <c r="AP181" s="180"/>
      <c r="AQ181" s="180"/>
      <c r="AR181" s="180"/>
      <c r="AS181" s="180"/>
      <c r="AT181" s="180"/>
      <c r="AU181" s="180"/>
      <c r="AV181" s="180"/>
      <c r="AW181" s="180"/>
      <c r="AX181" s="180"/>
      <c r="AY181" s="180"/>
      <c r="AZ181" s="180"/>
      <c r="BA181" s="180"/>
      <c r="BB181" s="180"/>
      <c r="BC181" s="180"/>
      <c r="BD181" s="180"/>
      <c r="BE181" s="180"/>
      <c r="BF181" s="180"/>
      <c r="BG181" s="180"/>
      <c r="BH181" s="180"/>
      <c r="BI181" s="180"/>
      <c r="BJ181" s="180"/>
      <c r="BK181" s="180"/>
      <c r="BL181" s="180"/>
      <c r="BM181" s="180"/>
      <c r="BN181" s="180"/>
      <c r="BO181" s="180"/>
      <c r="BP181" s="180"/>
      <c r="BQ181" s="180"/>
      <c r="BR181" s="180"/>
      <c r="BS181" s="180"/>
      <c r="BT181" s="180"/>
      <c r="BU181" s="180"/>
      <c r="BV181" s="180"/>
      <c r="BW181" s="180"/>
      <c r="BX181" s="180"/>
      <c r="BY181" s="180"/>
      <c r="BZ181" s="180"/>
      <c r="CA181" s="180"/>
      <c r="CB181" s="180"/>
      <c r="CC181" s="180"/>
      <c r="CD181" s="180"/>
      <c r="CE181" s="180"/>
      <c r="CF181" s="180"/>
      <c r="CG181" s="180"/>
      <c r="CH181" s="180"/>
      <c r="CI181" s="180"/>
      <c r="CJ181" s="180"/>
      <c r="CK181" s="180"/>
      <c r="CL181" s="180"/>
      <c r="CM181" s="180"/>
      <c r="CN181" s="180"/>
      <c r="CO181" s="180"/>
      <c r="CP181" s="180"/>
      <c r="CQ181" s="180"/>
      <c r="CR181" s="180"/>
      <c r="CS181" s="180"/>
      <c r="CT181" s="180"/>
      <c r="CU181" s="180"/>
      <c r="CV181" s="180"/>
      <c r="CW181" s="180"/>
      <c r="CX181" s="180"/>
      <c r="CY181" s="180"/>
      <c r="CZ181" s="180"/>
      <c r="DA181" s="180"/>
      <c r="DB181" s="180"/>
      <c r="DC181" s="180"/>
      <c r="DD181" s="180"/>
      <c r="DE181" s="180"/>
      <c r="DF181" s="180"/>
      <c r="DG181" s="180"/>
      <c r="DH181" s="180"/>
      <c r="DI181" s="180"/>
      <c r="DJ181" s="180"/>
      <c r="DK181" s="180"/>
      <c r="DL181" s="180"/>
      <c r="DM181" s="180"/>
      <c r="DN181" s="180"/>
      <c r="DO181" s="180"/>
      <c r="DP181" s="180"/>
      <c r="DQ181" s="180"/>
      <c r="DR181" s="180"/>
      <c r="DS181" s="180"/>
      <c r="DT181" s="180"/>
      <c r="DU181" s="180"/>
      <c r="DV181" s="180"/>
      <c r="DW181" s="180"/>
      <c r="DX181" s="180"/>
      <c r="DY181" s="180"/>
      <c r="DZ181" s="180"/>
      <c r="EA181" s="180"/>
      <c r="EB181" s="180"/>
      <c r="EC181" s="180"/>
      <c r="ED181" s="180"/>
      <c r="EE181" s="180"/>
      <c r="EF181" s="180"/>
      <c r="EG181" s="180"/>
      <c r="EH181" s="180"/>
      <c r="EI181" s="180"/>
      <c r="EJ181" s="180"/>
      <c r="EK181" s="180"/>
      <c r="EL181" s="180"/>
      <c r="EM181" s="180"/>
      <c r="EN181" s="180"/>
      <c r="EO181" s="180"/>
      <c r="EP181" s="180"/>
      <c r="EQ181" s="180"/>
      <c r="ER181" s="180"/>
      <c r="ES181" s="180"/>
      <c r="ET181" s="180"/>
      <c r="EU181" s="180"/>
      <c r="EV181" s="180"/>
      <c r="EW181" s="180"/>
      <c r="EX181" s="180"/>
      <c r="EY181" s="180"/>
      <c r="EZ181" s="180"/>
      <c r="FA181" s="180"/>
      <c r="FB181" s="180"/>
      <c r="FC181" s="180"/>
      <c r="FD181" s="180"/>
      <c r="FE181" s="180"/>
      <c r="FF181" s="180"/>
      <c r="FG181" s="180"/>
      <c r="FH181" s="180"/>
      <c r="FI181" s="180"/>
      <c r="FJ181" s="180"/>
      <c r="FK181" s="180"/>
      <c r="FL181" s="180"/>
      <c r="FM181" s="180"/>
      <c r="FN181" s="180"/>
      <c r="FO181" s="180"/>
      <c r="FP181" s="180"/>
      <c r="FQ181" s="180"/>
      <c r="FR181" s="180"/>
      <c r="FS181" s="180"/>
      <c r="FT181" s="180"/>
      <c r="FU181" s="180"/>
      <c r="FV181" s="180"/>
      <c r="FW181" s="180"/>
      <c r="FX181" s="180"/>
      <c r="FY181" s="180"/>
      <c r="FZ181" s="180"/>
      <c r="GA181" s="180"/>
      <c r="GB181" s="180"/>
      <c r="GC181" s="180"/>
      <c r="GD181" s="180"/>
      <c r="GE181" s="180"/>
      <c r="GF181" s="180"/>
      <c r="GG181" s="180"/>
      <c r="GH181" s="180"/>
      <c r="GI181" s="180"/>
      <c r="GJ181" s="180"/>
      <c r="GK181" s="180"/>
      <c r="GL181" s="180"/>
      <c r="GM181" s="180"/>
      <c r="GN181" s="180"/>
      <c r="GO181" s="180"/>
      <c r="GP181" s="180"/>
      <c r="GQ181" s="180"/>
      <c r="GR181" s="180"/>
      <c r="GS181" s="180"/>
      <c r="GT181" s="180"/>
      <c r="GU181" s="180"/>
      <c r="GV181" s="180"/>
      <c r="GW181" s="180"/>
      <c r="GX181" s="180"/>
      <c r="GY181" s="180"/>
      <c r="GZ181" s="180"/>
      <c r="HA181" s="180"/>
      <c r="HB181" s="180"/>
      <c r="HC181" s="180"/>
      <c r="HD181" s="180"/>
      <c r="HE181" s="180"/>
      <c r="HF181" s="180"/>
      <c r="HG181" s="180"/>
      <c r="HH181" s="180"/>
      <c r="HI181" s="180"/>
      <c r="HJ181" s="180"/>
      <c r="HK181" s="180"/>
      <c r="HL181" s="180"/>
      <c r="HM181" s="180"/>
      <c r="HN181" s="180"/>
      <c r="HO181" s="180"/>
      <c r="HP181" s="180"/>
      <c r="HQ181" s="180"/>
      <c r="HR181" s="180"/>
    </row>
    <row r="182" spans="1:243" s="173" customFormat="1" ht="15.75" hidden="1" customHeight="1">
      <c r="A182" s="97" t="s">
        <v>2258</v>
      </c>
      <c r="B182" s="117" t="s">
        <v>1557</v>
      </c>
      <c r="C182" s="139" t="s">
        <v>173</v>
      </c>
      <c r="D182" s="60">
        <v>73500.42</v>
      </c>
      <c r="E182" s="60">
        <v>84116.52</v>
      </c>
      <c r="F182" s="60">
        <v>74684.039999999994</v>
      </c>
      <c r="G182" s="60">
        <v>92000</v>
      </c>
      <c r="H182" s="60">
        <v>95000</v>
      </c>
      <c r="I182" s="60">
        <v>102000</v>
      </c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  <c r="AB182" s="180"/>
      <c r="AC182" s="180"/>
      <c r="AD182" s="180"/>
      <c r="AE182" s="180"/>
      <c r="AF182" s="180"/>
      <c r="AG182" s="180"/>
      <c r="AH182" s="180"/>
      <c r="AI182" s="180"/>
      <c r="AJ182" s="180"/>
      <c r="AK182" s="180"/>
      <c r="AL182" s="180"/>
      <c r="AM182" s="180"/>
      <c r="AN182" s="180"/>
      <c r="AO182" s="180"/>
      <c r="AP182" s="180"/>
      <c r="AQ182" s="180"/>
      <c r="AR182" s="180"/>
      <c r="AS182" s="180"/>
      <c r="AT182" s="180"/>
      <c r="AU182" s="180"/>
      <c r="AV182" s="180"/>
      <c r="AW182" s="180"/>
      <c r="AX182" s="180"/>
      <c r="AY182" s="180"/>
      <c r="AZ182" s="180"/>
      <c r="BA182" s="180"/>
      <c r="BB182" s="180"/>
      <c r="BC182" s="180"/>
      <c r="BD182" s="180"/>
      <c r="BE182" s="180"/>
      <c r="BF182" s="180"/>
      <c r="BG182" s="180"/>
      <c r="BH182" s="180"/>
      <c r="BI182" s="180"/>
      <c r="BJ182" s="180"/>
      <c r="BK182" s="180"/>
      <c r="BL182" s="180"/>
      <c r="BM182" s="180"/>
      <c r="BN182" s="180"/>
      <c r="BO182" s="180"/>
      <c r="BP182" s="180"/>
      <c r="BQ182" s="180"/>
      <c r="BR182" s="180"/>
      <c r="BS182" s="180"/>
      <c r="BT182" s="180"/>
      <c r="BU182" s="180"/>
      <c r="BV182" s="180"/>
      <c r="BW182" s="180"/>
      <c r="BX182" s="180"/>
      <c r="BY182" s="180"/>
      <c r="BZ182" s="180"/>
      <c r="CA182" s="180"/>
      <c r="CB182" s="180"/>
      <c r="CC182" s="180"/>
      <c r="CD182" s="180"/>
      <c r="CE182" s="180"/>
      <c r="CF182" s="180"/>
      <c r="CG182" s="180"/>
      <c r="CH182" s="180"/>
      <c r="CI182" s="180"/>
      <c r="CJ182" s="180"/>
      <c r="CK182" s="180"/>
      <c r="CL182" s="180"/>
      <c r="CM182" s="180"/>
      <c r="CN182" s="180"/>
      <c r="CO182" s="180"/>
      <c r="CP182" s="180"/>
      <c r="CQ182" s="180"/>
      <c r="CR182" s="180"/>
      <c r="CS182" s="180"/>
      <c r="CT182" s="180"/>
      <c r="CU182" s="180"/>
      <c r="CV182" s="180"/>
      <c r="CW182" s="180"/>
      <c r="CX182" s="180"/>
      <c r="CY182" s="180"/>
      <c r="CZ182" s="180"/>
      <c r="DA182" s="180"/>
      <c r="DB182" s="180"/>
      <c r="DC182" s="180"/>
      <c r="DD182" s="180"/>
      <c r="DE182" s="180"/>
      <c r="DF182" s="180"/>
      <c r="DG182" s="180"/>
      <c r="DH182" s="180"/>
      <c r="DI182" s="180"/>
      <c r="DJ182" s="180"/>
      <c r="DK182" s="180"/>
      <c r="DL182" s="180"/>
      <c r="DM182" s="180"/>
      <c r="DN182" s="180"/>
      <c r="DO182" s="180"/>
      <c r="DP182" s="180"/>
      <c r="DQ182" s="180"/>
      <c r="DR182" s="180"/>
      <c r="DS182" s="180"/>
      <c r="DT182" s="180"/>
      <c r="DU182" s="180"/>
      <c r="DV182" s="180"/>
      <c r="DW182" s="180"/>
      <c r="DX182" s="180"/>
      <c r="DY182" s="180"/>
      <c r="DZ182" s="180"/>
      <c r="EA182" s="180"/>
      <c r="EB182" s="180"/>
      <c r="EC182" s="180"/>
      <c r="ED182" s="180"/>
      <c r="EE182" s="180"/>
      <c r="EF182" s="180"/>
      <c r="EG182" s="180"/>
      <c r="EH182" s="180"/>
      <c r="EI182" s="180"/>
      <c r="EJ182" s="180"/>
      <c r="EK182" s="180"/>
      <c r="EL182" s="180"/>
      <c r="EM182" s="180"/>
      <c r="EN182" s="180"/>
      <c r="EO182" s="180"/>
      <c r="EP182" s="180"/>
      <c r="EQ182" s="180"/>
      <c r="ER182" s="180"/>
      <c r="ES182" s="180"/>
      <c r="ET182" s="180"/>
      <c r="EU182" s="180"/>
      <c r="EV182" s="180"/>
      <c r="EW182" s="180"/>
      <c r="EX182" s="180"/>
      <c r="EY182" s="180"/>
      <c r="EZ182" s="180"/>
      <c r="FA182" s="180"/>
      <c r="FB182" s="180"/>
      <c r="FC182" s="180"/>
      <c r="FD182" s="180"/>
      <c r="FE182" s="180"/>
      <c r="FF182" s="180"/>
      <c r="FG182" s="180"/>
      <c r="FH182" s="180"/>
      <c r="FI182" s="180"/>
      <c r="FJ182" s="180"/>
      <c r="FK182" s="180"/>
      <c r="FL182" s="180"/>
      <c r="FM182" s="180"/>
      <c r="FN182" s="180"/>
      <c r="FO182" s="180"/>
      <c r="FP182" s="180"/>
      <c r="FQ182" s="180"/>
      <c r="FR182" s="180"/>
      <c r="FS182" s="180"/>
      <c r="FT182" s="180"/>
      <c r="FU182" s="180"/>
      <c r="FV182" s="180"/>
      <c r="FW182" s="180"/>
      <c r="FX182" s="180"/>
      <c r="FY182" s="180"/>
      <c r="FZ182" s="180"/>
      <c r="GA182" s="180"/>
      <c r="GB182" s="180"/>
      <c r="GC182" s="180"/>
      <c r="GD182" s="180"/>
      <c r="GE182" s="180"/>
      <c r="GF182" s="180"/>
      <c r="GG182" s="180"/>
      <c r="GH182" s="180"/>
      <c r="GI182" s="180"/>
      <c r="GJ182" s="180"/>
      <c r="GK182" s="180"/>
      <c r="GL182" s="180"/>
      <c r="GM182" s="180"/>
      <c r="GN182" s="180"/>
      <c r="GO182" s="180"/>
      <c r="GP182" s="180"/>
      <c r="GQ182" s="180"/>
      <c r="GR182" s="180"/>
      <c r="GS182" s="180"/>
      <c r="GT182" s="180"/>
      <c r="GU182" s="180"/>
      <c r="GV182" s="180"/>
      <c r="GW182" s="180"/>
      <c r="GX182" s="180"/>
      <c r="GY182" s="180"/>
      <c r="GZ182" s="180"/>
      <c r="HA182" s="180"/>
      <c r="HB182" s="180"/>
      <c r="HC182" s="180"/>
      <c r="HD182" s="180"/>
      <c r="HE182" s="180"/>
      <c r="HF182" s="180"/>
      <c r="HG182" s="180"/>
      <c r="HH182" s="180"/>
      <c r="HI182" s="180"/>
      <c r="HJ182" s="180"/>
      <c r="HK182" s="180"/>
      <c r="HL182" s="180"/>
      <c r="HM182" s="180"/>
      <c r="HN182" s="180"/>
      <c r="HO182" s="180"/>
      <c r="HP182" s="180"/>
      <c r="HQ182" s="180"/>
      <c r="HR182" s="180"/>
    </row>
    <row r="183" spans="1:243" s="173" customFormat="1" ht="15.75" hidden="1" customHeight="1">
      <c r="A183" s="97" t="s">
        <v>2259</v>
      </c>
      <c r="B183" s="117" t="s">
        <v>204</v>
      </c>
      <c r="C183" s="139" t="s">
        <v>173</v>
      </c>
      <c r="D183" s="60">
        <v>384587.14</v>
      </c>
      <c r="E183" s="60">
        <v>385823.94</v>
      </c>
      <c r="F183" s="60">
        <v>45167.91</v>
      </c>
      <c r="G183" s="60">
        <v>49000</v>
      </c>
      <c r="H183" s="60">
        <v>198000</v>
      </c>
      <c r="I183" s="60">
        <v>205000</v>
      </c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  <c r="AE183" s="180"/>
      <c r="AF183" s="180"/>
      <c r="AG183" s="180"/>
      <c r="AH183" s="180"/>
      <c r="AI183" s="180"/>
      <c r="AJ183" s="180"/>
      <c r="AK183" s="180"/>
      <c r="AL183" s="180"/>
      <c r="AM183" s="180"/>
      <c r="AN183" s="180"/>
      <c r="AO183" s="180"/>
      <c r="AP183" s="180"/>
      <c r="AQ183" s="180"/>
      <c r="AR183" s="180"/>
      <c r="AS183" s="180"/>
      <c r="AT183" s="180"/>
      <c r="AU183" s="180"/>
      <c r="AV183" s="180"/>
      <c r="AW183" s="180"/>
      <c r="AX183" s="180"/>
      <c r="AY183" s="180"/>
      <c r="AZ183" s="180"/>
      <c r="BA183" s="180"/>
      <c r="BB183" s="180"/>
      <c r="BC183" s="180"/>
      <c r="BD183" s="180"/>
      <c r="BE183" s="180"/>
      <c r="BF183" s="180"/>
      <c r="BG183" s="180"/>
      <c r="BH183" s="180"/>
      <c r="BI183" s="180"/>
      <c r="BJ183" s="180"/>
      <c r="BK183" s="180"/>
      <c r="BL183" s="180"/>
      <c r="BM183" s="180"/>
      <c r="BN183" s="180"/>
      <c r="BO183" s="180"/>
      <c r="BP183" s="180"/>
      <c r="BQ183" s="180"/>
      <c r="BR183" s="180"/>
      <c r="BS183" s="180"/>
      <c r="BT183" s="180"/>
      <c r="BU183" s="180"/>
      <c r="BV183" s="180"/>
      <c r="BW183" s="180"/>
      <c r="BX183" s="180"/>
      <c r="BY183" s="180"/>
      <c r="BZ183" s="180"/>
      <c r="CA183" s="180"/>
      <c r="CB183" s="180"/>
      <c r="CC183" s="180"/>
      <c r="CD183" s="180"/>
      <c r="CE183" s="180"/>
      <c r="CF183" s="180"/>
      <c r="CG183" s="180"/>
      <c r="CH183" s="180"/>
      <c r="CI183" s="180"/>
      <c r="CJ183" s="180"/>
      <c r="CK183" s="180"/>
      <c r="CL183" s="180"/>
      <c r="CM183" s="180"/>
      <c r="CN183" s="180"/>
      <c r="CO183" s="180"/>
      <c r="CP183" s="180"/>
      <c r="CQ183" s="180"/>
      <c r="CR183" s="180"/>
      <c r="CS183" s="180"/>
      <c r="CT183" s="180"/>
      <c r="CU183" s="180"/>
      <c r="CV183" s="180"/>
      <c r="CW183" s="180"/>
      <c r="CX183" s="180"/>
      <c r="CY183" s="180"/>
      <c r="CZ183" s="180"/>
      <c r="DA183" s="180"/>
      <c r="DB183" s="180"/>
      <c r="DC183" s="180"/>
      <c r="DD183" s="180"/>
      <c r="DE183" s="180"/>
      <c r="DF183" s="180"/>
      <c r="DG183" s="180"/>
      <c r="DH183" s="180"/>
      <c r="DI183" s="180"/>
      <c r="DJ183" s="180"/>
      <c r="DK183" s="180"/>
      <c r="DL183" s="180"/>
      <c r="DM183" s="180"/>
      <c r="DN183" s="180"/>
      <c r="DO183" s="180"/>
      <c r="DP183" s="180"/>
      <c r="DQ183" s="180"/>
      <c r="DR183" s="180"/>
      <c r="DS183" s="180"/>
      <c r="DT183" s="180"/>
      <c r="DU183" s="180"/>
      <c r="DV183" s="180"/>
      <c r="DW183" s="180"/>
      <c r="DX183" s="180"/>
      <c r="DY183" s="180"/>
      <c r="DZ183" s="180"/>
      <c r="EA183" s="180"/>
      <c r="EB183" s="180"/>
      <c r="EC183" s="180"/>
      <c r="ED183" s="180"/>
      <c r="EE183" s="180"/>
      <c r="EF183" s="180"/>
      <c r="EG183" s="180"/>
      <c r="EH183" s="180"/>
      <c r="EI183" s="180"/>
      <c r="EJ183" s="180"/>
      <c r="EK183" s="180"/>
      <c r="EL183" s="180"/>
      <c r="EM183" s="180"/>
      <c r="EN183" s="180"/>
      <c r="EO183" s="180"/>
      <c r="EP183" s="180"/>
      <c r="EQ183" s="180"/>
      <c r="ER183" s="180"/>
      <c r="ES183" s="180"/>
      <c r="ET183" s="180"/>
      <c r="EU183" s="180"/>
      <c r="EV183" s="180"/>
      <c r="EW183" s="180"/>
      <c r="EX183" s="180"/>
      <c r="EY183" s="180"/>
      <c r="EZ183" s="180"/>
      <c r="FA183" s="180"/>
      <c r="FB183" s="180"/>
      <c r="FC183" s="180"/>
      <c r="FD183" s="180"/>
      <c r="FE183" s="180"/>
      <c r="FF183" s="180"/>
      <c r="FG183" s="180"/>
      <c r="FH183" s="180"/>
      <c r="FI183" s="180"/>
      <c r="FJ183" s="180"/>
      <c r="FK183" s="180"/>
      <c r="FL183" s="180"/>
      <c r="FM183" s="180"/>
      <c r="FN183" s="180"/>
      <c r="FO183" s="180"/>
      <c r="FP183" s="180"/>
      <c r="FQ183" s="180"/>
      <c r="FR183" s="180"/>
      <c r="FS183" s="180"/>
      <c r="FT183" s="180"/>
      <c r="FU183" s="180"/>
      <c r="FV183" s="180"/>
      <c r="FW183" s="180"/>
      <c r="FX183" s="180"/>
      <c r="FY183" s="180"/>
      <c r="FZ183" s="180"/>
      <c r="GA183" s="180"/>
      <c r="GB183" s="180"/>
      <c r="GC183" s="180"/>
      <c r="GD183" s="180"/>
      <c r="GE183" s="180"/>
      <c r="GF183" s="180"/>
      <c r="GG183" s="180"/>
      <c r="GH183" s="180"/>
      <c r="GI183" s="180"/>
      <c r="GJ183" s="180"/>
      <c r="GK183" s="180"/>
      <c r="GL183" s="180"/>
      <c r="GM183" s="180"/>
      <c r="GN183" s="180"/>
      <c r="GO183" s="180"/>
      <c r="GP183" s="180"/>
      <c r="GQ183" s="180"/>
      <c r="GR183" s="180"/>
      <c r="GS183" s="180"/>
      <c r="GT183" s="180"/>
      <c r="GU183" s="180"/>
      <c r="GV183" s="180"/>
      <c r="GW183" s="180"/>
      <c r="GX183" s="180"/>
      <c r="GY183" s="180"/>
      <c r="GZ183" s="180"/>
      <c r="HA183" s="180"/>
      <c r="HB183" s="180"/>
      <c r="HC183" s="180"/>
      <c r="HD183" s="180"/>
      <c r="HE183" s="180"/>
      <c r="HF183" s="180"/>
      <c r="HG183" s="180"/>
      <c r="HH183" s="180"/>
      <c r="HI183" s="180"/>
      <c r="HJ183" s="180"/>
      <c r="HK183" s="180"/>
      <c r="HL183" s="180"/>
      <c r="HM183" s="180"/>
      <c r="HN183" s="180"/>
      <c r="HO183" s="180"/>
      <c r="HP183" s="180"/>
      <c r="HQ183" s="180"/>
      <c r="HR183" s="180"/>
    </row>
    <row r="184" spans="1:243" s="173" customFormat="1" ht="15.75" hidden="1" customHeight="1">
      <c r="A184" s="97" t="s">
        <v>2260</v>
      </c>
      <c r="B184" s="117" t="s">
        <v>206</v>
      </c>
      <c r="C184" s="139" t="s">
        <v>173</v>
      </c>
      <c r="D184" s="60">
        <v>17135.990000000002</v>
      </c>
      <c r="E184" s="60">
        <v>33542.69</v>
      </c>
      <c r="F184" s="60">
        <v>16597.740000000002</v>
      </c>
      <c r="G184" s="60">
        <v>21000</v>
      </c>
      <c r="H184" s="60">
        <v>22000</v>
      </c>
      <c r="I184" s="60">
        <v>23000</v>
      </c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80"/>
      <c r="AE184" s="180"/>
      <c r="AF184" s="180"/>
      <c r="AG184" s="180"/>
      <c r="AH184" s="180"/>
      <c r="AI184" s="180"/>
      <c r="AJ184" s="180"/>
      <c r="AK184" s="180"/>
      <c r="AL184" s="180"/>
      <c r="AM184" s="180"/>
      <c r="AN184" s="180"/>
      <c r="AO184" s="180"/>
      <c r="AP184" s="180"/>
      <c r="AQ184" s="180"/>
      <c r="AR184" s="180"/>
      <c r="AS184" s="180"/>
      <c r="AT184" s="180"/>
      <c r="AU184" s="180"/>
      <c r="AV184" s="180"/>
      <c r="AW184" s="180"/>
      <c r="AX184" s="180"/>
      <c r="AY184" s="180"/>
      <c r="AZ184" s="180"/>
      <c r="BA184" s="180"/>
      <c r="BB184" s="180"/>
      <c r="BC184" s="180"/>
      <c r="BD184" s="180"/>
      <c r="BE184" s="180"/>
      <c r="BF184" s="180"/>
      <c r="BG184" s="180"/>
      <c r="BH184" s="180"/>
      <c r="BI184" s="180"/>
      <c r="BJ184" s="180"/>
      <c r="BK184" s="180"/>
      <c r="BL184" s="180"/>
      <c r="BM184" s="180"/>
      <c r="BN184" s="180"/>
      <c r="BO184" s="180"/>
      <c r="BP184" s="180"/>
      <c r="BQ184" s="180"/>
      <c r="BR184" s="180"/>
      <c r="BS184" s="180"/>
      <c r="BT184" s="180"/>
      <c r="BU184" s="180"/>
      <c r="BV184" s="180"/>
      <c r="BW184" s="180"/>
      <c r="BX184" s="180"/>
      <c r="BY184" s="180"/>
      <c r="BZ184" s="180"/>
      <c r="CA184" s="180"/>
      <c r="CB184" s="180"/>
      <c r="CC184" s="180"/>
      <c r="CD184" s="180"/>
      <c r="CE184" s="180"/>
      <c r="CF184" s="180"/>
      <c r="CG184" s="180"/>
      <c r="CH184" s="180"/>
      <c r="CI184" s="180"/>
      <c r="CJ184" s="180"/>
      <c r="CK184" s="180"/>
      <c r="CL184" s="180"/>
      <c r="CM184" s="180"/>
      <c r="CN184" s="180"/>
      <c r="CO184" s="180"/>
      <c r="CP184" s="180"/>
      <c r="CQ184" s="180"/>
      <c r="CR184" s="180"/>
      <c r="CS184" s="180"/>
      <c r="CT184" s="180"/>
      <c r="CU184" s="180"/>
      <c r="CV184" s="180"/>
      <c r="CW184" s="180"/>
      <c r="CX184" s="180"/>
      <c r="CY184" s="180"/>
      <c r="CZ184" s="180"/>
      <c r="DA184" s="180"/>
      <c r="DB184" s="180"/>
      <c r="DC184" s="180"/>
      <c r="DD184" s="180"/>
      <c r="DE184" s="180"/>
      <c r="DF184" s="180"/>
      <c r="DG184" s="180"/>
      <c r="DH184" s="180"/>
      <c r="DI184" s="180"/>
      <c r="DJ184" s="180"/>
      <c r="DK184" s="180"/>
      <c r="DL184" s="180"/>
      <c r="DM184" s="180"/>
      <c r="DN184" s="180"/>
      <c r="DO184" s="180"/>
      <c r="DP184" s="180"/>
      <c r="DQ184" s="180"/>
      <c r="DR184" s="180"/>
      <c r="DS184" s="180"/>
      <c r="DT184" s="180"/>
      <c r="DU184" s="180"/>
      <c r="DV184" s="180"/>
      <c r="DW184" s="180"/>
      <c r="DX184" s="180"/>
      <c r="DY184" s="180"/>
      <c r="DZ184" s="180"/>
      <c r="EA184" s="180"/>
      <c r="EB184" s="180"/>
      <c r="EC184" s="180"/>
      <c r="ED184" s="180"/>
      <c r="EE184" s="180"/>
      <c r="EF184" s="180"/>
      <c r="EG184" s="180"/>
      <c r="EH184" s="180"/>
      <c r="EI184" s="180"/>
      <c r="EJ184" s="180"/>
      <c r="EK184" s="180"/>
      <c r="EL184" s="180"/>
      <c r="EM184" s="180"/>
      <c r="EN184" s="180"/>
      <c r="EO184" s="180"/>
      <c r="EP184" s="180"/>
      <c r="EQ184" s="180"/>
      <c r="ER184" s="180"/>
      <c r="ES184" s="180"/>
      <c r="ET184" s="180"/>
      <c r="EU184" s="180"/>
      <c r="EV184" s="180"/>
      <c r="EW184" s="180"/>
      <c r="EX184" s="180"/>
      <c r="EY184" s="180"/>
      <c r="EZ184" s="180"/>
      <c r="FA184" s="180"/>
      <c r="FB184" s="180"/>
      <c r="FC184" s="180"/>
      <c r="FD184" s="180"/>
      <c r="FE184" s="180"/>
      <c r="FF184" s="180"/>
      <c r="FG184" s="180"/>
      <c r="FH184" s="180"/>
      <c r="FI184" s="180"/>
      <c r="FJ184" s="180"/>
      <c r="FK184" s="180"/>
      <c r="FL184" s="180"/>
      <c r="FM184" s="180"/>
      <c r="FN184" s="180"/>
      <c r="FO184" s="180"/>
      <c r="FP184" s="180"/>
      <c r="FQ184" s="180"/>
      <c r="FR184" s="180"/>
      <c r="FS184" s="180"/>
      <c r="FT184" s="180"/>
      <c r="FU184" s="180"/>
      <c r="FV184" s="180"/>
      <c r="FW184" s="180"/>
      <c r="FX184" s="180"/>
      <c r="FY184" s="180"/>
      <c r="FZ184" s="180"/>
      <c r="GA184" s="180"/>
      <c r="GB184" s="180"/>
      <c r="GC184" s="180"/>
      <c r="GD184" s="180"/>
      <c r="GE184" s="180"/>
      <c r="GF184" s="180"/>
      <c r="GG184" s="180"/>
      <c r="GH184" s="180"/>
      <c r="GI184" s="180"/>
      <c r="GJ184" s="180"/>
      <c r="GK184" s="180"/>
      <c r="GL184" s="180"/>
      <c r="GM184" s="180"/>
      <c r="GN184" s="180"/>
      <c r="GO184" s="180"/>
      <c r="GP184" s="180"/>
      <c r="GQ184" s="180"/>
      <c r="GR184" s="180"/>
      <c r="GS184" s="180"/>
      <c r="GT184" s="180"/>
      <c r="GU184" s="180"/>
      <c r="GV184" s="180"/>
      <c r="GW184" s="180"/>
      <c r="GX184" s="180"/>
      <c r="GY184" s="180"/>
      <c r="GZ184" s="180"/>
      <c r="HA184" s="180"/>
      <c r="HB184" s="180"/>
      <c r="HC184" s="180"/>
      <c r="HD184" s="180"/>
      <c r="HE184" s="180"/>
      <c r="HF184" s="180"/>
      <c r="HG184" s="180"/>
      <c r="HH184" s="180"/>
      <c r="HI184" s="180"/>
      <c r="HJ184" s="180"/>
      <c r="HK184" s="180"/>
      <c r="HL184" s="180"/>
      <c r="HM184" s="180"/>
      <c r="HN184" s="180"/>
      <c r="HO184" s="180"/>
      <c r="HP184" s="180"/>
      <c r="HQ184" s="180"/>
      <c r="HR184" s="180"/>
    </row>
    <row r="185" spans="1:243" s="137" customFormat="1" ht="14.25" customHeight="1">
      <c r="A185" s="99" t="s">
        <v>2269</v>
      </c>
      <c r="B185" s="116" t="s">
        <v>3600</v>
      </c>
      <c r="C185" s="139"/>
      <c r="D185" s="58">
        <f t="shared" ref="D185:I185" si="68">D186</f>
        <v>2836291.56</v>
      </c>
      <c r="E185" s="58">
        <f t="shared" si="68"/>
        <v>3227912.86</v>
      </c>
      <c r="F185" s="58">
        <f t="shared" si="68"/>
        <v>3414969.79</v>
      </c>
      <c r="G185" s="58">
        <f t="shared" si="68"/>
        <v>4400000</v>
      </c>
      <c r="H185" s="58">
        <f t="shared" si="68"/>
        <v>4500000</v>
      </c>
      <c r="I185" s="58">
        <f t="shared" si="68"/>
        <v>4790000</v>
      </c>
      <c r="HS185" s="138"/>
      <c r="HT185" s="138"/>
      <c r="HU185" s="138"/>
      <c r="HV185" s="138"/>
      <c r="HW185" s="138"/>
      <c r="HX185" s="138"/>
      <c r="HY185" s="138"/>
      <c r="HZ185" s="138"/>
      <c r="IA185" s="138"/>
      <c r="IB185" s="138"/>
      <c r="IC185" s="138"/>
      <c r="ID185" s="138"/>
      <c r="IE185" s="138"/>
      <c r="IF185" s="138"/>
      <c r="IG185" s="138"/>
      <c r="IH185" s="138"/>
      <c r="II185" s="138"/>
    </row>
    <row r="186" spans="1:243" s="137" customFormat="1" ht="14.25" hidden="1" customHeight="1">
      <c r="A186" s="99" t="s">
        <v>2270</v>
      </c>
      <c r="B186" s="116" t="s">
        <v>2271</v>
      </c>
      <c r="C186" s="139" t="s">
        <v>173</v>
      </c>
      <c r="D186" s="60">
        <v>2836291.56</v>
      </c>
      <c r="E186" s="60">
        <v>3227912.86</v>
      </c>
      <c r="F186" s="60">
        <v>3414969.79</v>
      </c>
      <c r="G186" s="60">
        <v>4400000</v>
      </c>
      <c r="H186" s="60">
        <v>4500000</v>
      </c>
      <c r="I186" s="60">
        <v>4790000</v>
      </c>
      <c r="HS186" s="138"/>
      <c r="HT186" s="138"/>
      <c r="HU186" s="138"/>
      <c r="HV186" s="138"/>
      <c r="HW186" s="138"/>
      <c r="HX186" s="138"/>
      <c r="HY186" s="138"/>
      <c r="HZ186" s="138"/>
      <c r="IA186" s="138"/>
      <c r="IB186" s="138"/>
      <c r="IC186" s="138"/>
      <c r="ID186" s="138"/>
      <c r="IE186" s="138"/>
      <c r="IF186" s="138"/>
      <c r="IG186" s="138"/>
      <c r="IH186" s="138"/>
      <c r="II186" s="138"/>
    </row>
    <row r="187" spans="1:243" s="137" customFormat="1" ht="14.25" customHeight="1">
      <c r="A187" s="99" t="s">
        <v>2261</v>
      </c>
      <c r="B187" s="116" t="s">
        <v>2262</v>
      </c>
      <c r="C187" s="139"/>
      <c r="D187" s="58">
        <f t="shared" ref="D187:I187" si="69">D188</f>
        <v>48406.34</v>
      </c>
      <c r="E187" s="58">
        <f t="shared" si="69"/>
        <v>61709.69</v>
      </c>
      <c r="F187" s="58">
        <f t="shared" si="69"/>
        <v>77943.600000000006</v>
      </c>
      <c r="G187" s="58">
        <f t="shared" si="69"/>
        <v>102000</v>
      </c>
      <c r="H187" s="58">
        <f t="shared" si="69"/>
        <v>105000</v>
      </c>
      <c r="I187" s="58">
        <f t="shared" si="69"/>
        <v>111000</v>
      </c>
      <c r="HS187" s="138"/>
      <c r="HT187" s="138"/>
      <c r="HU187" s="138"/>
      <c r="HV187" s="138"/>
      <c r="HW187" s="138"/>
      <c r="HX187" s="138"/>
      <c r="HY187" s="138"/>
      <c r="HZ187" s="138"/>
      <c r="IA187" s="138"/>
      <c r="IB187" s="138"/>
      <c r="IC187" s="138"/>
      <c r="ID187" s="138"/>
      <c r="IE187" s="138"/>
      <c r="IF187" s="138"/>
      <c r="IG187" s="138"/>
      <c r="IH187" s="138"/>
      <c r="II187" s="138"/>
    </row>
    <row r="188" spans="1:243" s="137" customFormat="1" ht="14.25" hidden="1" customHeight="1">
      <c r="A188" s="99" t="s">
        <v>2263</v>
      </c>
      <c r="B188" s="116" t="s">
        <v>2264</v>
      </c>
      <c r="C188" s="139" t="s">
        <v>173</v>
      </c>
      <c r="D188" s="60">
        <v>48406.34</v>
      </c>
      <c r="E188" s="60">
        <v>61709.69</v>
      </c>
      <c r="F188" s="60">
        <v>77943.600000000006</v>
      </c>
      <c r="G188" s="60">
        <v>102000</v>
      </c>
      <c r="H188" s="60">
        <v>105000</v>
      </c>
      <c r="I188" s="60">
        <v>111000</v>
      </c>
      <c r="HS188" s="138"/>
      <c r="HT188" s="138"/>
      <c r="HU188" s="138"/>
      <c r="HV188" s="138"/>
      <c r="HW188" s="138"/>
      <c r="HX188" s="138"/>
      <c r="HY188" s="138"/>
      <c r="HZ188" s="138"/>
      <c r="IA188" s="138"/>
      <c r="IB188" s="138"/>
      <c r="IC188" s="138"/>
      <c r="ID188" s="138"/>
      <c r="IE188" s="138"/>
      <c r="IF188" s="138"/>
      <c r="IG188" s="138"/>
      <c r="IH188" s="138"/>
      <c r="II188" s="138"/>
    </row>
    <row r="189" spans="1:243" s="20" customFormat="1" ht="19.5" customHeight="1">
      <c r="A189" s="99" t="s">
        <v>2265</v>
      </c>
      <c r="B189" s="116" t="s">
        <v>2266</v>
      </c>
      <c r="C189" s="139"/>
      <c r="D189" s="58">
        <f t="shared" ref="D189:I189" si="70">D190</f>
        <v>28040.77</v>
      </c>
      <c r="E189" s="58">
        <f t="shared" si="70"/>
        <v>54887.81</v>
      </c>
      <c r="F189" s="58">
        <f t="shared" si="70"/>
        <v>40220.300000000003</v>
      </c>
      <c r="G189" s="58">
        <f t="shared" si="70"/>
        <v>34000</v>
      </c>
      <c r="H189" s="58">
        <f t="shared" si="70"/>
        <v>35000</v>
      </c>
      <c r="I189" s="58">
        <f t="shared" si="70"/>
        <v>37000</v>
      </c>
      <c r="HS189" s="106"/>
      <c r="HT189" s="106"/>
      <c r="HU189" s="106"/>
      <c r="HV189" s="106"/>
      <c r="HW189" s="106"/>
      <c r="HX189" s="106"/>
      <c r="HY189" s="106"/>
      <c r="HZ189" s="106"/>
      <c r="IA189" s="106"/>
      <c r="IB189" s="106"/>
      <c r="IC189" s="106"/>
      <c r="ID189" s="106"/>
      <c r="IE189" s="106"/>
      <c r="IF189" s="106"/>
      <c r="IG189" s="106"/>
      <c r="IH189" s="106"/>
      <c r="II189" s="106"/>
    </row>
    <row r="190" spans="1:243" s="20" customFormat="1" ht="18" hidden="1" customHeight="1">
      <c r="A190" s="99" t="s">
        <v>2267</v>
      </c>
      <c r="B190" s="116" t="s">
        <v>2268</v>
      </c>
      <c r="C190" s="139" t="s">
        <v>173</v>
      </c>
      <c r="D190" s="60">
        <v>28040.77</v>
      </c>
      <c r="E190" s="60">
        <v>54887.81</v>
      </c>
      <c r="F190" s="60">
        <v>40220.300000000003</v>
      </c>
      <c r="G190" s="60">
        <v>34000</v>
      </c>
      <c r="H190" s="60">
        <v>35000</v>
      </c>
      <c r="I190" s="60">
        <v>37000</v>
      </c>
      <c r="HS190" s="106"/>
      <c r="HT190" s="106"/>
      <c r="HU190" s="106"/>
      <c r="HV190" s="106"/>
      <c r="HW190" s="106"/>
      <c r="HX190" s="106"/>
      <c r="HY190" s="106"/>
      <c r="HZ190" s="106"/>
      <c r="IA190" s="106"/>
      <c r="IB190" s="106"/>
      <c r="IC190" s="106"/>
      <c r="ID190" s="106"/>
      <c r="IE190" s="106"/>
      <c r="IF190" s="106"/>
      <c r="IG190" s="106"/>
      <c r="IH190" s="106"/>
      <c r="II190" s="106"/>
    </row>
    <row r="191" spans="1:243" s="138" customFormat="1" ht="18.75" customHeight="1">
      <c r="A191" s="99" t="s">
        <v>3411</v>
      </c>
      <c r="B191" s="116" t="s">
        <v>216</v>
      </c>
      <c r="C191" s="139"/>
      <c r="D191" s="58">
        <f t="shared" ref="D191:I192" si="71">D192</f>
        <v>0</v>
      </c>
      <c r="E191" s="58">
        <f t="shared" si="71"/>
        <v>12804454.030000001</v>
      </c>
      <c r="F191" s="58">
        <f t="shared" si="71"/>
        <v>14168265.560000001</v>
      </c>
      <c r="G191" s="58">
        <f t="shared" si="71"/>
        <v>14117000</v>
      </c>
      <c r="H191" s="58">
        <f t="shared" si="71"/>
        <v>14552200</v>
      </c>
      <c r="I191" s="58">
        <f t="shared" si="71"/>
        <v>14985300</v>
      </c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40"/>
      <c r="AT191" s="140"/>
      <c r="AU191" s="140"/>
      <c r="AV191" s="140"/>
      <c r="AW191" s="140"/>
      <c r="AX191" s="140"/>
      <c r="AY191" s="140"/>
      <c r="AZ191" s="140"/>
      <c r="BA191" s="140"/>
      <c r="BB191" s="140"/>
      <c r="BC191" s="140"/>
      <c r="BD191" s="140"/>
      <c r="BE191" s="140"/>
      <c r="BF191" s="140"/>
      <c r="BG191" s="140"/>
      <c r="BH191" s="140"/>
      <c r="BI191" s="140"/>
      <c r="BJ191" s="140"/>
      <c r="BK191" s="140"/>
      <c r="BL191" s="140"/>
      <c r="BM191" s="140"/>
      <c r="BN191" s="140"/>
      <c r="BO191" s="140"/>
      <c r="BP191" s="140"/>
      <c r="BQ191" s="140"/>
      <c r="BR191" s="140"/>
      <c r="BS191" s="140"/>
      <c r="BT191" s="140"/>
      <c r="BU191" s="140"/>
      <c r="BV191" s="140"/>
      <c r="BW191" s="140"/>
      <c r="BX191" s="140"/>
      <c r="BY191" s="140"/>
      <c r="BZ191" s="140"/>
      <c r="CA191" s="140"/>
      <c r="CB191" s="140"/>
      <c r="CC191" s="140"/>
      <c r="CD191" s="140"/>
      <c r="CE191" s="140"/>
      <c r="CF191" s="140"/>
      <c r="CG191" s="140"/>
      <c r="CH191" s="140"/>
      <c r="CI191" s="140"/>
      <c r="CJ191" s="140"/>
      <c r="CK191" s="140"/>
      <c r="CL191" s="140"/>
      <c r="CM191" s="140"/>
      <c r="CN191" s="140"/>
      <c r="CO191" s="140"/>
      <c r="CP191" s="140"/>
      <c r="CQ191" s="140"/>
      <c r="CR191" s="140"/>
      <c r="CS191" s="140"/>
      <c r="CT191" s="140"/>
      <c r="CU191" s="140"/>
      <c r="CV191" s="140"/>
      <c r="CW191" s="140"/>
      <c r="CX191" s="140"/>
      <c r="CY191" s="140"/>
      <c r="CZ191" s="140"/>
      <c r="DA191" s="140"/>
      <c r="DB191" s="140"/>
      <c r="DC191" s="140"/>
      <c r="DD191" s="140"/>
      <c r="DE191" s="140"/>
      <c r="DF191" s="140"/>
      <c r="DG191" s="140"/>
      <c r="DH191" s="140"/>
      <c r="DI191" s="140"/>
      <c r="DJ191" s="140"/>
      <c r="DK191" s="140"/>
      <c r="DL191" s="140"/>
      <c r="DM191" s="140"/>
      <c r="DN191" s="140"/>
      <c r="DO191" s="140"/>
      <c r="DP191" s="140"/>
      <c r="DQ191" s="140"/>
      <c r="DR191" s="140"/>
      <c r="DS191" s="140"/>
      <c r="DT191" s="140"/>
      <c r="DU191" s="140"/>
      <c r="DV191" s="140"/>
      <c r="DW191" s="140"/>
      <c r="DX191" s="140"/>
      <c r="DY191" s="140"/>
      <c r="DZ191" s="140"/>
      <c r="EA191" s="140"/>
      <c r="EB191" s="140"/>
      <c r="EC191" s="140"/>
      <c r="ED191" s="140"/>
      <c r="EE191" s="140"/>
      <c r="EF191" s="140"/>
      <c r="EG191" s="140"/>
      <c r="EH191" s="140"/>
      <c r="EI191" s="140"/>
      <c r="EJ191" s="140"/>
      <c r="EK191" s="140"/>
      <c r="EL191" s="140"/>
      <c r="EM191" s="140"/>
      <c r="EN191" s="140"/>
      <c r="EO191" s="140"/>
      <c r="EP191" s="140"/>
      <c r="EQ191" s="140"/>
      <c r="ER191" s="140"/>
      <c r="ES191" s="140"/>
      <c r="ET191" s="140"/>
      <c r="EU191" s="140"/>
      <c r="EV191" s="140"/>
      <c r="EW191" s="140"/>
      <c r="EX191" s="140"/>
      <c r="EY191" s="140"/>
      <c r="EZ191" s="140"/>
      <c r="FA191" s="140"/>
      <c r="FB191" s="140"/>
      <c r="FC191" s="140"/>
      <c r="FD191" s="140"/>
      <c r="FE191" s="140"/>
      <c r="FF191" s="140"/>
      <c r="FG191" s="140"/>
      <c r="FH191" s="140"/>
      <c r="FI191" s="140"/>
      <c r="FJ191" s="140"/>
      <c r="FK191" s="140"/>
      <c r="FL191" s="140"/>
      <c r="FM191" s="140"/>
      <c r="FN191" s="140"/>
      <c r="FO191" s="140"/>
      <c r="FP191" s="140"/>
      <c r="FQ191" s="140"/>
      <c r="FR191" s="140"/>
      <c r="FS191" s="140"/>
      <c r="FT191" s="140"/>
      <c r="FU191" s="140"/>
      <c r="FV191" s="140"/>
      <c r="FW191" s="140"/>
      <c r="FX191" s="140"/>
      <c r="FY191" s="140"/>
      <c r="FZ191" s="140"/>
      <c r="GA191" s="140"/>
      <c r="GB191" s="140"/>
      <c r="GC191" s="140"/>
      <c r="GD191" s="140"/>
      <c r="GE191" s="140"/>
      <c r="GF191" s="140"/>
      <c r="GG191" s="140"/>
      <c r="GH191" s="140"/>
      <c r="GI191" s="140"/>
      <c r="GJ191" s="140"/>
      <c r="GK191" s="140"/>
      <c r="GL191" s="140"/>
      <c r="GM191" s="140"/>
      <c r="GN191" s="140"/>
      <c r="GO191" s="140"/>
      <c r="GP191" s="140"/>
      <c r="GQ191" s="140"/>
      <c r="GR191" s="140"/>
      <c r="GS191" s="140"/>
      <c r="GT191" s="140"/>
      <c r="GU191" s="140"/>
      <c r="GV191" s="140"/>
      <c r="GW191" s="140"/>
      <c r="GX191" s="140"/>
      <c r="GY191" s="140"/>
      <c r="GZ191" s="140"/>
      <c r="HA191" s="140"/>
      <c r="HB191" s="140"/>
      <c r="HC191" s="140"/>
      <c r="HD191" s="140"/>
      <c r="HE191" s="140"/>
      <c r="HF191" s="140"/>
      <c r="HG191" s="140"/>
      <c r="HH191" s="140"/>
      <c r="HI191" s="140"/>
      <c r="HJ191" s="140"/>
      <c r="HK191" s="140"/>
      <c r="HL191" s="140"/>
      <c r="HM191" s="140"/>
      <c r="HN191" s="140"/>
      <c r="HO191" s="140"/>
      <c r="HP191" s="140"/>
      <c r="HQ191" s="140"/>
      <c r="HR191" s="140"/>
    </row>
    <row r="192" spans="1:243" s="137" customFormat="1" ht="16.5" hidden="1" customHeight="1">
      <c r="A192" s="99" t="s">
        <v>3412</v>
      </c>
      <c r="B192" s="116" t="s">
        <v>3413</v>
      </c>
      <c r="C192" s="139"/>
      <c r="D192" s="58">
        <f t="shared" si="71"/>
        <v>0</v>
      </c>
      <c r="E192" s="58">
        <f t="shared" si="71"/>
        <v>12804454.030000001</v>
      </c>
      <c r="F192" s="58">
        <f t="shared" si="71"/>
        <v>14168265.560000001</v>
      </c>
      <c r="G192" s="58">
        <f t="shared" si="71"/>
        <v>14117000</v>
      </c>
      <c r="H192" s="58">
        <f t="shared" si="71"/>
        <v>14552200</v>
      </c>
      <c r="I192" s="58">
        <f t="shared" si="71"/>
        <v>14985300</v>
      </c>
      <c r="HS192" s="138"/>
      <c r="HT192" s="138"/>
      <c r="HU192" s="138"/>
      <c r="HV192" s="138"/>
      <c r="HW192" s="138"/>
      <c r="HX192" s="138"/>
      <c r="HY192" s="138"/>
      <c r="HZ192" s="138"/>
      <c r="IA192" s="138"/>
      <c r="IB192" s="138"/>
      <c r="IC192" s="138"/>
      <c r="ID192" s="138"/>
      <c r="IE192" s="138"/>
      <c r="IF192" s="138"/>
      <c r="IG192" s="138"/>
      <c r="IH192" s="138"/>
      <c r="II192" s="138"/>
    </row>
    <row r="193" spans="1:243" s="137" customFormat="1" ht="16.5" hidden="1" customHeight="1">
      <c r="A193" s="99" t="s">
        <v>3414</v>
      </c>
      <c r="B193" s="116" t="s">
        <v>3413</v>
      </c>
      <c r="C193" s="139"/>
      <c r="D193" s="58">
        <f t="shared" ref="D193:I193" si="72">SUM(D196:D201)</f>
        <v>0</v>
      </c>
      <c r="E193" s="58">
        <f t="shared" si="72"/>
        <v>12804454.030000001</v>
      </c>
      <c r="F193" s="58">
        <f t="shared" si="72"/>
        <v>14168265.560000001</v>
      </c>
      <c r="G193" s="58">
        <f t="shared" si="72"/>
        <v>14117000</v>
      </c>
      <c r="H193" s="58">
        <f t="shared" si="72"/>
        <v>14552200</v>
      </c>
      <c r="I193" s="58">
        <f t="shared" si="72"/>
        <v>14985300</v>
      </c>
      <c r="HS193" s="138"/>
      <c r="HT193" s="138"/>
      <c r="HU193" s="138"/>
      <c r="HV193" s="138"/>
      <c r="HW193" s="138"/>
      <c r="HX193" s="138"/>
      <c r="HY193" s="138"/>
      <c r="HZ193" s="138"/>
      <c r="IA193" s="138"/>
      <c r="IB193" s="138"/>
      <c r="IC193" s="138"/>
      <c r="ID193" s="138"/>
      <c r="IE193" s="138"/>
      <c r="IF193" s="138"/>
      <c r="IG193" s="138"/>
      <c r="IH193" s="138"/>
      <c r="II193" s="138"/>
    </row>
    <row r="194" spans="1:243" s="137" customFormat="1" ht="16.5" hidden="1" customHeight="1">
      <c r="A194" s="99" t="s">
        <v>3415</v>
      </c>
      <c r="B194" s="116" t="s">
        <v>3416</v>
      </c>
      <c r="C194" s="139"/>
      <c r="D194" s="58"/>
      <c r="E194" s="58">
        <f>E195</f>
        <v>12804454.030000001</v>
      </c>
      <c r="F194" s="58">
        <f>F195</f>
        <v>14168265.560000001</v>
      </c>
      <c r="G194" s="58">
        <f>G195</f>
        <v>14117000</v>
      </c>
      <c r="H194" s="58">
        <f>H195</f>
        <v>14552200</v>
      </c>
      <c r="I194" s="58">
        <f>I195</f>
        <v>14985300</v>
      </c>
      <c r="HS194" s="138"/>
      <c r="HT194" s="138"/>
      <c r="HU194" s="138"/>
      <c r="HV194" s="138"/>
      <c r="HW194" s="138"/>
      <c r="HX194" s="138"/>
      <c r="HY194" s="138"/>
      <c r="HZ194" s="138"/>
      <c r="IA194" s="138"/>
      <c r="IB194" s="138"/>
      <c r="IC194" s="138"/>
      <c r="ID194" s="138"/>
      <c r="IE194" s="138"/>
      <c r="IF194" s="138"/>
      <c r="IG194" s="138"/>
      <c r="IH194" s="138"/>
      <c r="II194" s="138"/>
    </row>
    <row r="195" spans="1:243" s="137" customFormat="1" ht="16.5" hidden="1" customHeight="1">
      <c r="A195" s="99" t="s">
        <v>3417</v>
      </c>
      <c r="B195" s="116" t="s">
        <v>3492</v>
      </c>
      <c r="C195" s="139"/>
      <c r="D195" s="58">
        <f t="shared" ref="D195:I195" si="73">SUM(D196:D201)</f>
        <v>0</v>
      </c>
      <c r="E195" s="58">
        <f t="shared" si="73"/>
        <v>12804454.030000001</v>
      </c>
      <c r="F195" s="58">
        <f t="shared" si="73"/>
        <v>14168265.560000001</v>
      </c>
      <c r="G195" s="58">
        <f t="shared" si="73"/>
        <v>14117000</v>
      </c>
      <c r="H195" s="58">
        <f t="shared" si="73"/>
        <v>14552200</v>
      </c>
      <c r="I195" s="58">
        <f t="shared" si="73"/>
        <v>14985300</v>
      </c>
      <c r="HS195" s="138"/>
      <c r="HT195" s="138"/>
      <c r="HU195" s="138"/>
      <c r="HV195" s="138"/>
      <c r="HW195" s="138"/>
      <c r="HX195" s="138"/>
      <c r="HY195" s="138"/>
      <c r="HZ195" s="138"/>
      <c r="IA195" s="138"/>
      <c r="IB195" s="138"/>
      <c r="IC195" s="138"/>
      <c r="ID195" s="138"/>
      <c r="IE195" s="138"/>
      <c r="IF195" s="138"/>
      <c r="IG195" s="138"/>
      <c r="IH195" s="138"/>
      <c r="II195" s="138"/>
    </row>
    <row r="196" spans="1:243" s="138" customFormat="1" hidden="1">
      <c r="A196" s="97" t="s">
        <v>3418</v>
      </c>
      <c r="B196" s="117" t="s">
        <v>174</v>
      </c>
      <c r="C196" s="139" t="s">
        <v>173</v>
      </c>
      <c r="D196" s="60"/>
      <c r="E196" s="60">
        <v>12796.4</v>
      </c>
      <c r="F196" s="60">
        <v>64427.46</v>
      </c>
      <c r="G196" s="60">
        <v>72000</v>
      </c>
      <c r="H196" s="60">
        <v>74000</v>
      </c>
      <c r="I196" s="60">
        <v>76000</v>
      </c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140"/>
      <c r="AY196" s="140"/>
      <c r="AZ196" s="140"/>
      <c r="BA196" s="140"/>
      <c r="BB196" s="140"/>
      <c r="BC196" s="140"/>
      <c r="BD196" s="140"/>
      <c r="BE196" s="140"/>
      <c r="BF196" s="140"/>
      <c r="BG196" s="140"/>
      <c r="BH196" s="140"/>
      <c r="BI196" s="140"/>
      <c r="BJ196" s="140"/>
      <c r="BK196" s="140"/>
      <c r="BL196" s="140"/>
      <c r="BM196" s="140"/>
      <c r="BN196" s="140"/>
      <c r="BO196" s="140"/>
      <c r="BP196" s="140"/>
      <c r="BQ196" s="140"/>
      <c r="BR196" s="140"/>
      <c r="BS196" s="140"/>
      <c r="BT196" s="140"/>
      <c r="BU196" s="140"/>
      <c r="BV196" s="140"/>
      <c r="BW196" s="140"/>
      <c r="BX196" s="140"/>
      <c r="BY196" s="140"/>
      <c r="BZ196" s="140"/>
      <c r="CA196" s="140"/>
      <c r="CB196" s="140"/>
      <c r="CC196" s="140"/>
      <c r="CD196" s="140"/>
      <c r="CE196" s="140"/>
      <c r="CF196" s="140"/>
      <c r="CG196" s="140"/>
      <c r="CH196" s="140"/>
      <c r="CI196" s="140"/>
      <c r="CJ196" s="140"/>
      <c r="CK196" s="140"/>
      <c r="CL196" s="140"/>
      <c r="CM196" s="140"/>
      <c r="CN196" s="140"/>
      <c r="CO196" s="140"/>
      <c r="CP196" s="140"/>
      <c r="CQ196" s="140"/>
      <c r="CR196" s="140"/>
      <c r="CS196" s="140"/>
      <c r="CT196" s="140"/>
      <c r="CU196" s="140"/>
      <c r="CV196" s="140"/>
      <c r="CW196" s="140"/>
      <c r="CX196" s="140"/>
      <c r="CY196" s="140"/>
      <c r="CZ196" s="140"/>
      <c r="DA196" s="140"/>
      <c r="DB196" s="140"/>
      <c r="DC196" s="140"/>
      <c r="DD196" s="140"/>
      <c r="DE196" s="140"/>
      <c r="DF196" s="140"/>
      <c r="DG196" s="140"/>
      <c r="DH196" s="140"/>
      <c r="DI196" s="140"/>
      <c r="DJ196" s="140"/>
      <c r="DK196" s="140"/>
      <c r="DL196" s="140"/>
      <c r="DM196" s="140"/>
      <c r="DN196" s="140"/>
      <c r="DO196" s="140"/>
      <c r="DP196" s="140"/>
      <c r="DQ196" s="140"/>
      <c r="DR196" s="140"/>
      <c r="DS196" s="140"/>
      <c r="DT196" s="140"/>
      <c r="DU196" s="140"/>
      <c r="DV196" s="140"/>
      <c r="DW196" s="140"/>
      <c r="DX196" s="140"/>
      <c r="DY196" s="140"/>
      <c r="DZ196" s="140"/>
      <c r="EA196" s="140"/>
      <c r="EB196" s="140"/>
      <c r="EC196" s="140"/>
      <c r="ED196" s="140"/>
      <c r="EE196" s="140"/>
      <c r="EF196" s="140"/>
      <c r="EG196" s="140"/>
      <c r="EH196" s="140"/>
      <c r="EI196" s="140"/>
      <c r="EJ196" s="140"/>
      <c r="EK196" s="140"/>
      <c r="EL196" s="140"/>
      <c r="EM196" s="140"/>
      <c r="EN196" s="140"/>
      <c r="EO196" s="140"/>
      <c r="EP196" s="140"/>
      <c r="EQ196" s="140"/>
      <c r="ER196" s="140"/>
      <c r="ES196" s="140"/>
      <c r="ET196" s="140"/>
      <c r="EU196" s="140"/>
      <c r="EV196" s="140"/>
      <c r="EW196" s="140"/>
      <c r="EX196" s="140"/>
      <c r="EY196" s="140"/>
      <c r="EZ196" s="140"/>
      <c r="FA196" s="140"/>
      <c r="FB196" s="140"/>
      <c r="FC196" s="140"/>
      <c r="FD196" s="140"/>
      <c r="FE196" s="140"/>
      <c r="FF196" s="140"/>
      <c r="FG196" s="140"/>
      <c r="FH196" s="140"/>
      <c r="FI196" s="140"/>
      <c r="FJ196" s="140"/>
      <c r="FK196" s="140"/>
      <c r="FL196" s="140"/>
      <c r="FM196" s="140"/>
      <c r="FN196" s="140"/>
      <c r="FO196" s="140"/>
      <c r="FP196" s="140"/>
      <c r="FQ196" s="140"/>
      <c r="FR196" s="140"/>
      <c r="FS196" s="140"/>
      <c r="FT196" s="140"/>
      <c r="FU196" s="140"/>
      <c r="FV196" s="140"/>
      <c r="FW196" s="140"/>
      <c r="FX196" s="140"/>
      <c r="FY196" s="140"/>
      <c r="FZ196" s="140"/>
      <c r="GA196" s="140"/>
      <c r="GB196" s="140"/>
      <c r="GC196" s="140"/>
      <c r="GD196" s="140"/>
      <c r="GE196" s="140"/>
      <c r="GF196" s="140"/>
      <c r="GG196" s="140"/>
      <c r="GH196" s="140"/>
      <c r="GI196" s="140"/>
      <c r="GJ196" s="140"/>
      <c r="GK196" s="140"/>
      <c r="GL196" s="140"/>
      <c r="GM196" s="140"/>
      <c r="GN196" s="140"/>
      <c r="GO196" s="140"/>
      <c r="GP196" s="140"/>
      <c r="GQ196" s="140"/>
      <c r="GR196" s="140"/>
      <c r="GS196" s="140"/>
      <c r="GT196" s="140"/>
      <c r="GU196" s="140"/>
      <c r="GV196" s="140"/>
      <c r="GW196" s="140"/>
      <c r="GX196" s="140"/>
      <c r="GY196" s="140"/>
      <c r="GZ196" s="140"/>
      <c r="HA196" s="140"/>
      <c r="HB196" s="140"/>
      <c r="HC196" s="140"/>
      <c r="HD196" s="140"/>
      <c r="HE196" s="140"/>
      <c r="HF196" s="140"/>
      <c r="HG196" s="140"/>
      <c r="HH196" s="140"/>
      <c r="HI196" s="140"/>
      <c r="HJ196" s="140"/>
      <c r="HK196" s="140"/>
      <c r="HL196" s="140"/>
      <c r="HM196" s="140"/>
      <c r="HN196" s="140"/>
      <c r="HO196" s="140"/>
      <c r="HP196" s="140"/>
      <c r="HQ196" s="140"/>
      <c r="HR196" s="140"/>
    </row>
    <row r="197" spans="1:243" s="138" customFormat="1" hidden="1">
      <c r="A197" s="97" t="s">
        <v>3419</v>
      </c>
      <c r="B197" s="117" t="s">
        <v>176</v>
      </c>
      <c r="C197" s="139" t="s">
        <v>173</v>
      </c>
      <c r="D197" s="60"/>
      <c r="E197" s="60">
        <v>5887630.6200000001</v>
      </c>
      <c r="F197" s="60">
        <v>6333577.79</v>
      </c>
      <c r="G197" s="60">
        <v>6300000</v>
      </c>
      <c r="H197" s="60">
        <v>6500000</v>
      </c>
      <c r="I197" s="60">
        <v>6700000</v>
      </c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  <c r="AY197" s="140"/>
      <c r="AZ197" s="140"/>
      <c r="BA197" s="140"/>
      <c r="BB197" s="140"/>
      <c r="BC197" s="140"/>
      <c r="BD197" s="140"/>
      <c r="BE197" s="140"/>
      <c r="BF197" s="140"/>
      <c r="BG197" s="140"/>
      <c r="BH197" s="140"/>
      <c r="BI197" s="140"/>
      <c r="BJ197" s="140"/>
      <c r="BK197" s="140"/>
      <c r="BL197" s="140"/>
      <c r="BM197" s="140"/>
      <c r="BN197" s="140"/>
      <c r="BO197" s="140"/>
      <c r="BP197" s="140"/>
      <c r="BQ197" s="140"/>
      <c r="BR197" s="140"/>
      <c r="BS197" s="140"/>
      <c r="BT197" s="140"/>
      <c r="BU197" s="140"/>
      <c r="BV197" s="140"/>
      <c r="BW197" s="140"/>
      <c r="BX197" s="140"/>
      <c r="BY197" s="140"/>
      <c r="BZ197" s="140"/>
      <c r="CA197" s="140"/>
      <c r="CB197" s="140"/>
      <c r="CC197" s="140"/>
      <c r="CD197" s="140"/>
      <c r="CE197" s="140"/>
      <c r="CF197" s="140"/>
      <c r="CG197" s="140"/>
      <c r="CH197" s="140"/>
      <c r="CI197" s="140"/>
      <c r="CJ197" s="140"/>
      <c r="CK197" s="140"/>
      <c r="CL197" s="140"/>
      <c r="CM197" s="140"/>
      <c r="CN197" s="140"/>
      <c r="CO197" s="140"/>
      <c r="CP197" s="140"/>
      <c r="CQ197" s="140"/>
      <c r="CR197" s="140"/>
      <c r="CS197" s="140"/>
      <c r="CT197" s="140"/>
      <c r="CU197" s="140"/>
      <c r="CV197" s="140"/>
      <c r="CW197" s="140"/>
      <c r="CX197" s="140"/>
      <c r="CY197" s="140"/>
      <c r="CZ197" s="140"/>
      <c r="DA197" s="140"/>
      <c r="DB197" s="140"/>
      <c r="DC197" s="140"/>
      <c r="DD197" s="140"/>
      <c r="DE197" s="140"/>
      <c r="DF197" s="140"/>
      <c r="DG197" s="140"/>
      <c r="DH197" s="140"/>
      <c r="DI197" s="140"/>
      <c r="DJ197" s="140"/>
      <c r="DK197" s="140"/>
      <c r="DL197" s="140"/>
      <c r="DM197" s="140"/>
      <c r="DN197" s="140"/>
      <c r="DO197" s="140"/>
      <c r="DP197" s="140"/>
      <c r="DQ197" s="140"/>
      <c r="DR197" s="140"/>
      <c r="DS197" s="140"/>
      <c r="DT197" s="140"/>
      <c r="DU197" s="140"/>
      <c r="DV197" s="140"/>
      <c r="DW197" s="140"/>
      <c r="DX197" s="140"/>
      <c r="DY197" s="140"/>
      <c r="DZ197" s="140"/>
      <c r="EA197" s="140"/>
      <c r="EB197" s="140"/>
      <c r="EC197" s="140"/>
      <c r="ED197" s="140"/>
      <c r="EE197" s="140"/>
      <c r="EF197" s="140"/>
      <c r="EG197" s="140"/>
      <c r="EH197" s="140"/>
      <c r="EI197" s="140"/>
      <c r="EJ197" s="140"/>
      <c r="EK197" s="140"/>
      <c r="EL197" s="140"/>
      <c r="EM197" s="140"/>
      <c r="EN197" s="140"/>
      <c r="EO197" s="140"/>
      <c r="EP197" s="140"/>
      <c r="EQ197" s="140"/>
      <c r="ER197" s="140"/>
      <c r="ES197" s="140"/>
      <c r="ET197" s="140"/>
      <c r="EU197" s="140"/>
      <c r="EV197" s="140"/>
      <c r="EW197" s="140"/>
      <c r="EX197" s="140"/>
      <c r="EY197" s="140"/>
      <c r="EZ197" s="140"/>
      <c r="FA197" s="140"/>
      <c r="FB197" s="140"/>
      <c r="FC197" s="140"/>
      <c r="FD197" s="140"/>
      <c r="FE197" s="140"/>
      <c r="FF197" s="140"/>
      <c r="FG197" s="140"/>
      <c r="FH197" s="140"/>
      <c r="FI197" s="140"/>
      <c r="FJ197" s="140"/>
      <c r="FK197" s="140"/>
      <c r="FL197" s="140"/>
      <c r="FM197" s="140"/>
      <c r="FN197" s="140"/>
      <c r="FO197" s="140"/>
      <c r="FP197" s="140"/>
      <c r="FQ197" s="140"/>
      <c r="FR197" s="140"/>
      <c r="FS197" s="140"/>
      <c r="FT197" s="140"/>
      <c r="FU197" s="140"/>
      <c r="FV197" s="140"/>
      <c r="FW197" s="140"/>
      <c r="FX197" s="140"/>
      <c r="FY197" s="140"/>
      <c r="FZ197" s="140"/>
      <c r="GA197" s="140"/>
      <c r="GB197" s="140"/>
      <c r="GC197" s="140"/>
      <c r="GD197" s="140"/>
      <c r="GE197" s="140"/>
      <c r="GF197" s="140"/>
      <c r="GG197" s="140"/>
      <c r="GH197" s="140"/>
      <c r="GI197" s="140"/>
      <c r="GJ197" s="140"/>
      <c r="GK197" s="140"/>
      <c r="GL197" s="140"/>
      <c r="GM197" s="140"/>
      <c r="GN197" s="140"/>
      <c r="GO197" s="140"/>
      <c r="GP197" s="140"/>
      <c r="GQ197" s="140"/>
      <c r="GR197" s="140"/>
      <c r="GS197" s="140"/>
      <c r="GT197" s="140"/>
      <c r="GU197" s="140"/>
      <c r="GV197" s="140"/>
      <c r="GW197" s="140"/>
      <c r="GX197" s="140"/>
      <c r="GY197" s="140"/>
      <c r="GZ197" s="140"/>
      <c r="HA197" s="140"/>
      <c r="HB197" s="140"/>
      <c r="HC197" s="140"/>
      <c r="HD197" s="140"/>
      <c r="HE197" s="140"/>
      <c r="HF197" s="140"/>
      <c r="HG197" s="140"/>
      <c r="HH197" s="140"/>
      <c r="HI197" s="140"/>
      <c r="HJ197" s="140"/>
      <c r="HK197" s="140"/>
      <c r="HL197" s="140"/>
      <c r="HM197" s="140"/>
      <c r="HN197" s="140"/>
      <c r="HO197" s="140"/>
      <c r="HP197" s="140"/>
      <c r="HQ197" s="140"/>
      <c r="HR197" s="140"/>
    </row>
    <row r="198" spans="1:243" s="138" customFormat="1" hidden="1">
      <c r="A198" s="97" t="s">
        <v>3420</v>
      </c>
      <c r="B198" s="117" t="s">
        <v>2242</v>
      </c>
      <c r="C198" s="139" t="s">
        <v>173</v>
      </c>
      <c r="D198" s="60"/>
      <c r="E198" s="60">
        <v>41462.86</v>
      </c>
      <c r="F198" s="60">
        <v>41269.58</v>
      </c>
      <c r="G198" s="60">
        <v>45000</v>
      </c>
      <c r="H198" s="60">
        <v>47000</v>
      </c>
      <c r="I198" s="60">
        <v>48000</v>
      </c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140"/>
      <c r="AY198" s="140"/>
      <c r="AZ198" s="140"/>
      <c r="BA198" s="140"/>
      <c r="BB198" s="140"/>
      <c r="BC198" s="140"/>
      <c r="BD198" s="140"/>
      <c r="BE198" s="140"/>
      <c r="BF198" s="140"/>
      <c r="BG198" s="140"/>
      <c r="BH198" s="140"/>
      <c r="BI198" s="140"/>
      <c r="BJ198" s="140"/>
      <c r="BK198" s="140"/>
      <c r="BL198" s="140"/>
      <c r="BM198" s="140"/>
      <c r="BN198" s="140"/>
      <c r="BO198" s="140"/>
      <c r="BP198" s="140"/>
      <c r="BQ198" s="140"/>
      <c r="BR198" s="140"/>
      <c r="BS198" s="140"/>
      <c r="BT198" s="140"/>
      <c r="BU198" s="140"/>
      <c r="BV198" s="140"/>
      <c r="BW198" s="140"/>
      <c r="BX198" s="140"/>
      <c r="BY198" s="140"/>
      <c r="BZ198" s="140"/>
      <c r="CA198" s="140"/>
      <c r="CB198" s="140"/>
      <c r="CC198" s="140"/>
      <c r="CD198" s="140"/>
      <c r="CE198" s="140"/>
      <c r="CF198" s="140"/>
      <c r="CG198" s="140"/>
      <c r="CH198" s="140"/>
      <c r="CI198" s="140"/>
      <c r="CJ198" s="140"/>
      <c r="CK198" s="140"/>
      <c r="CL198" s="140"/>
      <c r="CM198" s="140"/>
      <c r="CN198" s="140"/>
      <c r="CO198" s="140"/>
      <c r="CP198" s="140"/>
      <c r="CQ198" s="140"/>
      <c r="CR198" s="140"/>
      <c r="CS198" s="140"/>
      <c r="CT198" s="140"/>
      <c r="CU198" s="140"/>
      <c r="CV198" s="140"/>
      <c r="CW198" s="140"/>
      <c r="CX198" s="140"/>
      <c r="CY198" s="140"/>
      <c r="CZ198" s="140"/>
      <c r="DA198" s="140"/>
      <c r="DB198" s="140"/>
      <c r="DC198" s="140"/>
      <c r="DD198" s="140"/>
      <c r="DE198" s="140"/>
      <c r="DF198" s="140"/>
      <c r="DG198" s="140"/>
      <c r="DH198" s="140"/>
      <c r="DI198" s="140"/>
      <c r="DJ198" s="140"/>
      <c r="DK198" s="140"/>
      <c r="DL198" s="140"/>
      <c r="DM198" s="140"/>
      <c r="DN198" s="140"/>
      <c r="DO198" s="140"/>
      <c r="DP198" s="140"/>
      <c r="DQ198" s="140"/>
      <c r="DR198" s="140"/>
      <c r="DS198" s="140"/>
      <c r="DT198" s="140"/>
      <c r="DU198" s="140"/>
      <c r="DV198" s="140"/>
      <c r="DW198" s="140"/>
      <c r="DX198" s="140"/>
      <c r="DY198" s="140"/>
      <c r="DZ198" s="140"/>
      <c r="EA198" s="140"/>
      <c r="EB198" s="140"/>
      <c r="EC198" s="140"/>
      <c r="ED198" s="140"/>
      <c r="EE198" s="140"/>
      <c r="EF198" s="140"/>
      <c r="EG198" s="140"/>
      <c r="EH198" s="140"/>
      <c r="EI198" s="140"/>
      <c r="EJ198" s="140"/>
      <c r="EK198" s="140"/>
      <c r="EL198" s="140"/>
      <c r="EM198" s="140"/>
      <c r="EN198" s="140"/>
      <c r="EO198" s="140"/>
      <c r="EP198" s="140"/>
      <c r="EQ198" s="140"/>
      <c r="ER198" s="140"/>
      <c r="ES198" s="140"/>
      <c r="ET198" s="140"/>
      <c r="EU198" s="140"/>
      <c r="EV198" s="140"/>
      <c r="EW198" s="140"/>
      <c r="EX198" s="140"/>
      <c r="EY198" s="140"/>
      <c r="EZ198" s="140"/>
      <c r="FA198" s="140"/>
      <c r="FB198" s="140"/>
      <c r="FC198" s="140"/>
      <c r="FD198" s="140"/>
      <c r="FE198" s="140"/>
      <c r="FF198" s="140"/>
      <c r="FG198" s="140"/>
      <c r="FH198" s="140"/>
      <c r="FI198" s="140"/>
      <c r="FJ198" s="140"/>
      <c r="FK198" s="140"/>
      <c r="FL198" s="140"/>
      <c r="FM198" s="140"/>
      <c r="FN198" s="140"/>
      <c r="FO198" s="140"/>
      <c r="FP198" s="140"/>
      <c r="FQ198" s="140"/>
      <c r="FR198" s="140"/>
      <c r="FS198" s="140"/>
      <c r="FT198" s="140"/>
      <c r="FU198" s="140"/>
      <c r="FV198" s="140"/>
      <c r="FW198" s="140"/>
      <c r="FX198" s="140"/>
      <c r="FY198" s="140"/>
      <c r="FZ198" s="140"/>
      <c r="GA198" s="140"/>
      <c r="GB198" s="140"/>
      <c r="GC198" s="140"/>
      <c r="GD198" s="140"/>
      <c r="GE198" s="140"/>
      <c r="GF198" s="140"/>
      <c r="GG198" s="140"/>
      <c r="GH198" s="140"/>
      <c r="GI198" s="140"/>
      <c r="GJ198" s="140"/>
      <c r="GK198" s="140"/>
      <c r="GL198" s="140"/>
      <c r="GM198" s="140"/>
      <c r="GN198" s="140"/>
      <c r="GO198" s="140"/>
      <c r="GP198" s="140"/>
      <c r="GQ198" s="140"/>
      <c r="GR198" s="140"/>
      <c r="GS198" s="140"/>
      <c r="GT198" s="140"/>
      <c r="GU198" s="140"/>
      <c r="GV198" s="140"/>
      <c r="GW198" s="140"/>
      <c r="GX198" s="140"/>
      <c r="GY198" s="140"/>
      <c r="GZ198" s="140"/>
      <c r="HA198" s="140"/>
      <c r="HB198" s="140"/>
      <c r="HC198" s="140"/>
      <c r="HD198" s="140"/>
      <c r="HE198" s="140"/>
      <c r="HF198" s="140"/>
      <c r="HG198" s="140"/>
      <c r="HH198" s="140"/>
      <c r="HI198" s="140"/>
      <c r="HJ198" s="140"/>
      <c r="HK198" s="140"/>
      <c r="HL198" s="140"/>
      <c r="HM198" s="140"/>
      <c r="HN198" s="140"/>
      <c r="HO198" s="140"/>
      <c r="HP198" s="140"/>
      <c r="HQ198" s="140"/>
      <c r="HR198" s="140"/>
    </row>
    <row r="199" spans="1:243" s="138" customFormat="1" hidden="1">
      <c r="A199" s="97" t="s">
        <v>3421</v>
      </c>
      <c r="B199" s="117" t="s">
        <v>180</v>
      </c>
      <c r="C199" s="139" t="s">
        <v>173</v>
      </c>
      <c r="D199" s="60"/>
      <c r="E199" s="60">
        <v>95862.97</v>
      </c>
      <c r="F199" s="60">
        <v>0</v>
      </c>
      <c r="G199" s="60">
        <v>0</v>
      </c>
      <c r="H199" s="60">
        <v>1200</v>
      </c>
      <c r="I199" s="60">
        <v>1300</v>
      </c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140"/>
      <c r="AY199" s="140"/>
      <c r="AZ199" s="140"/>
      <c r="BA199" s="140"/>
      <c r="BB199" s="140"/>
      <c r="BC199" s="140"/>
      <c r="BD199" s="140"/>
      <c r="BE199" s="140"/>
      <c r="BF199" s="140"/>
      <c r="BG199" s="140"/>
      <c r="BH199" s="140"/>
      <c r="BI199" s="140"/>
      <c r="BJ199" s="140"/>
      <c r="BK199" s="140"/>
      <c r="BL199" s="140"/>
      <c r="BM199" s="140"/>
      <c r="BN199" s="140"/>
      <c r="BO199" s="140"/>
      <c r="BP199" s="140"/>
      <c r="BQ199" s="140"/>
      <c r="BR199" s="140"/>
      <c r="BS199" s="140"/>
      <c r="BT199" s="140"/>
      <c r="BU199" s="140"/>
      <c r="BV199" s="140"/>
      <c r="BW199" s="140"/>
      <c r="BX199" s="140"/>
      <c r="BY199" s="140"/>
      <c r="BZ199" s="140"/>
      <c r="CA199" s="140"/>
      <c r="CB199" s="140"/>
      <c r="CC199" s="140"/>
      <c r="CD199" s="140"/>
      <c r="CE199" s="140"/>
      <c r="CF199" s="140"/>
      <c r="CG199" s="140"/>
      <c r="CH199" s="140"/>
      <c r="CI199" s="140"/>
      <c r="CJ199" s="140"/>
      <c r="CK199" s="140"/>
      <c r="CL199" s="140"/>
      <c r="CM199" s="140"/>
      <c r="CN199" s="140"/>
      <c r="CO199" s="140"/>
      <c r="CP199" s="140"/>
      <c r="CQ199" s="140"/>
      <c r="CR199" s="140"/>
      <c r="CS199" s="140"/>
      <c r="CT199" s="140"/>
      <c r="CU199" s="140"/>
      <c r="CV199" s="140"/>
      <c r="CW199" s="140"/>
      <c r="CX199" s="140"/>
      <c r="CY199" s="140"/>
      <c r="CZ199" s="140"/>
      <c r="DA199" s="140"/>
      <c r="DB199" s="140"/>
      <c r="DC199" s="140"/>
      <c r="DD199" s="140"/>
      <c r="DE199" s="140"/>
      <c r="DF199" s="140"/>
      <c r="DG199" s="140"/>
      <c r="DH199" s="140"/>
      <c r="DI199" s="140"/>
      <c r="DJ199" s="140"/>
      <c r="DK199" s="140"/>
      <c r="DL199" s="140"/>
      <c r="DM199" s="140"/>
      <c r="DN199" s="140"/>
      <c r="DO199" s="140"/>
      <c r="DP199" s="140"/>
      <c r="DQ199" s="140"/>
      <c r="DR199" s="140"/>
      <c r="DS199" s="140"/>
      <c r="DT199" s="140"/>
      <c r="DU199" s="140"/>
      <c r="DV199" s="140"/>
      <c r="DW199" s="140"/>
      <c r="DX199" s="140"/>
      <c r="DY199" s="140"/>
      <c r="DZ199" s="140"/>
      <c r="EA199" s="140"/>
      <c r="EB199" s="140"/>
      <c r="EC199" s="140"/>
      <c r="ED199" s="140"/>
      <c r="EE199" s="140"/>
      <c r="EF199" s="140"/>
      <c r="EG199" s="140"/>
      <c r="EH199" s="140"/>
      <c r="EI199" s="140"/>
      <c r="EJ199" s="140"/>
      <c r="EK199" s="140"/>
      <c r="EL199" s="140"/>
      <c r="EM199" s="140"/>
      <c r="EN199" s="140"/>
      <c r="EO199" s="140"/>
      <c r="EP199" s="140"/>
      <c r="EQ199" s="140"/>
      <c r="ER199" s="140"/>
      <c r="ES199" s="140"/>
      <c r="ET199" s="140"/>
      <c r="EU199" s="140"/>
      <c r="EV199" s="140"/>
      <c r="EW199" s="140"/>
      <c r="EX199" s="140"/>
      <c r="EY199" s="140"/>
      <c r="EZ199" s="140"/>
      <c r="FA199" s="140"/>
      <c r="FB199" s="140"/>
      <c r="FC199" s="140"/>
      <c r="FD199" s="140"/>
      <c r="FE199" s="140"/>
      <c r="FF199" s="140"/>
      <c r="FG199" s="140"/>
      <c r="FH199" s="140"/>
      <c r="FI199" s="140"/>
      <c r="FJ199" s="140"/>
      <c r="FK199" s="140"/>
      <c r="FL199" s="140"/>
      <c r="FM199" s="140"/>
      <c r="FN199" s="140"/>
      <c r="FO199" s="140"/>
      <c r="FP199" s="140"/>
      <c r="FQ199" s="140"/>
      <c r="FR199" s="140"/>
      <c r="FS199" s="140"/>
      <c r="FT199" s="140"/>
      <c r="FU199" s="140"/>
      <c r="FV199" s="140"/>
      <c r="FW199" s="140"/>
      <c r="FX199" s="140"/>
      <c r="FY199" s="140"/>
      <c r="FZ199" s="140"/>
      <c r="GA199" s="140"/>
      <c r="GB199" s="140"/>
      <c r="GC199" s="140"/>
      <c r="GD199" s="140"/>
      <c r="GE199" s="140"/>
      <c r="GF199" s="140"/>
      <c r="GG199" s="140"/>
      <c r="GH199" s="140"/>
      <c r="GI199" s="140"/>
      <c r="GJ199" s="140"/>
      <c r="GK199" s="140"/>
      <c r="GL199" s="140"/>
      <c r="GM199" s="140"/>
      <c r="GN199" s="140"/>
      <c r="GO199" s="140"/>
      <c r="GP199" s="140"/>
      <c r="GQ199" s="140"/>
      <c r="GR199" s="140"/>
      <c r="GS199" s="140"/>
      <c r="GT199" s="140"/>
      <c r="GU199" s="140"/>
      <c r="GV199" s="140"/>
      <c r="GW199" s="140"/>
      <c r="GX199" s="140"/>
      <c r="GY199" s="140"/>
      <c r="GZ199" s="140"/>
      <c r="HA199" s="140"/>
      <c r="HB199" s="140"/>
      <c r="HC199" s="140"/>
      <c r="HD199" s="140"/>
      <c r="HE199" s="140"/>
      <c r="HF199" s="140"/>
      <c r="HG199" s="140"/>
      <c r="HH199" s="140"/>
      <c r="HI199" s="140"/>
      <c r="HJ199" s="140"/>
      <c r="HK199" s="140"/>
      <c r="HL199" s="140"/>
      <c r="HM199" s="140"/>
      <c r="HN199" s="140"/>
      <c r="HO199" s="140"/>
      <c r="HP199" s="140"/>
      <c r="HQ199" s="140"/>
      <c r="HR199" s="140"/>
    </row>
    <row r="200" spans="1:243" s="138" customFormat="1" hidden="1">
      <c r="A200" s="97" t="s">
        <v>3422</v>
      </c>
      <c r="B200" s="117" t="s">
        <v>2245</v>
      </c>
      <c r="C200" s="139" t="s">
        <v>173</v>
      </c>
      <c r="D200" s="60"/>
      <c r="E200" s="60">
        <v>5947848.9800000004</v>
      </c>
      <c r="F200" s="60">
        <v>6813164.8600000003</v>
      </c>
      <c r="G200" s="60">
        <v>6800000</v>
      </c>
      <c r="H200" s="60">
        <v>7000000</v>
      </c>
      <c r="I200" s="60">
        <v>7200000</v>
      </c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  <c r="BE200" s="140"/>
      <c r="BF200" s="140"/>
      <c r="BG200" s="140"/>
      <c r="BH200" s="140"/>
      <c r="BI200" s="140"/>
      <c r="BJ200" s="140"/>
      <c r="BK200" s="140"/>
      <c r="BL200" s="140"/>
      <c r="BM200" s="140"/>
      <c r="BN200" s="140"/>
      <c r="BO200" s="140"/>
      <c r="BP200" s="140"/>
      <c r="BQ200" s="140"/>
      <c r="BR200" s="140"/>
      <c r="BS200" s="140"/>
      <c r="BT200" s="140"/>
      <c r="BU200" s="140"/>
      <c r="BV200" s="140"/>
      <c r="BW200" s="140"/>
      <c r="BX200" s="140"/>
      <c r="BY200" s="140"/>
      <c r="BZ200" s="140"/>
      <c r="CA200" s="140"/>
      <c r="CB200" s="140"/>
      <c r="CC200" s="140"/>
      <c r="CD200" s="140"/>
      <c r="CE200" s="140"/>
      <c r="CF200" s="140"/>
      <c r="CG200" s="140"/>
      <c r="CH200" s="140"/>
      <c r="CI200" s="140"/>
      <c r="CJ200" s="140"/>
      <c r="CK200" s="140"/>
      <c r="CL200" s="140"/>
      <c r="CM200" s="140"/>
      <c r="CN200" s="140"/>
      <c r="CO200" s="140"/>
      <c r="CP200" s="140"/>
      <c r="CQ200" s="140"/>
      <c r="CR200" s="140"/>
      <c r="CS200" s="140"/>
      <c r="CT200" s="140"/>
      <c r="CU200" s="140"/>
      <c r="CV200" s="140"/>
      <c r="CW200" s="140"/>
      <c r="CX200" s="140"/>
      <c r="CY200" s="140"/>
      <c r="CZ200" s="140"/>
      <c r="DA200" s="140"/>
      <c r="DB200" s="140"/>
      <c r="DC200" s="140"/>
      <c r="DD200" s="140"/>
      <c r="DE200" s="140"/>
      <c r="DF200" s="140"/>
      <c r="DG200" s="140"/>
      <c r="DH200" s="140"/>
      <c r="DI200" s="140"/>
      <c r="DJ200" s="140"/>
      <c r="DK200" s="140"/>
      <c r="DL200" s="140"/>
      <c r="DM200" s="140"/>
      <c r="DN200" s="140"/>
      <c r="DO200" s="140"/>
      <c r="DP200" s="140"/>
      <c r="DQ200" s="140"/>
      <c r="DR200" s="140"/>
      <c r="DS200" s="140"/>
      <c r="DT200" s="140"/>
      <c r="DU200" s="140"/>
      <c r="DV200" s="140"/>
      <c r="DW200" s="140"/>
      <c r="DX200" s="140"/>
      <c r="DY200" s="140"/>
      <c r="DZ200" s="140"/>
      <c r="EA200" s="140"/>
      <c r="EB200" s="140"/>
      <c r="EC200" s="140"/>
      <c r="ED200" s="140"/>
      <c r="EE200" s="140"/>
      <c r="EF200" s="140"/>
      <c r="EG200" s="140"/>
      <c r="EH200" s="140"/>
      <c r="EI200" s="140"/>
      <c r="EJ200" s="140"/>
      <c r="EK200" s="140"/>
      <c r="EL200" s="140"/>
      <c r="EM200" s="140"/>
      <c r="EN200" s="140"/>
      <c r="EO200" s="140"/>
      <c r="EP200" s="140"/>
      <c r="EQ200" s="140"/>
      <c r="ER200" s="140"/>
      <c r="ES200" s="140"/>
      <c r="ET200" s="140"/>
      <c r="EU200" s="140"/>
      <c r="EV200" s="140"/>
      <c r="EW200" s="140"/>
      <c r="EX200" s="140"/>
      <c r="EY200" s="140"/>
      <c r="EZ200" s="140"/>
      <c r="FA200" s="140"/>
      <c r="FB200" s="140"/>
      <c r="FC200" s="140"/>
      <c r="FD200" s="140"/>
      <c r="FE200" s="140"/>
      <c r="FF200" s="140"/>
      <c r="FG200" s="140"/>
      <c r="FH200" s="140"/>
      <c r="FI200" s="140"/>
      <c r="FJ200" s="140"/>
      <c r="FK200" s="140"/>
      <c r="FL200" s="140"/>
      <c r="FM200" s="140"/>
      <c r="FN200" s="140"/>
      <c r="FO200" s="140"/>
      <c r="FP200" s="140"/>
      <c r="FQ200" s="140"/>
      <c r="FR200" s="140"/>
      <c r="FS200" s="140"/>
      <c r="FT200" s="140"/>
      <c r="FU200" s="140"/>
      <c r="FV200" s="140"/>
      <c r="FW200" s="140"/>
      <c r="FX200" s="140"/>
      <c r="FY200" s="140"/>
      <c r="FZ200" s="140"/>
      <c r="GA200" s="140"/>
      <c r="GB200" s="140"/>
      <c r="GC200" s="140"/>
      <c r="GD200" s="140"/>
      <c r="GE200" s="140"/>
      <c r="GF200" s="140"/>
      <c r="GG200" s="140"/>
      <c r="GH200" s="140"/>
      <c r="GI200" s="140"/>
      <c r="GJ200" s="140"/>
      <c r="GK200" s="140"/>
      <c r="GL200" s="140"/>
      <c r="GM200" s="140"/>
      <c r="GN200" s="140"/>
      <c r="GO200" s="140"/>
      <c r="GP200" s="140"/>
      <c r="GQ200" s="140"/>
      <c r="GR200" s="140"/>
      <c r="GS200" s="140"/>
      <c r="GT200" s="140"/>
      <c r="GU200" s="140"/>
      <c r="GV200" s="140"/>
      <c r="GW200" s="140"/>
      <c r="GX200" s="140"/>
      <c r="GY200" s="140"/>
      <c r="GZ200" s="140"/>
      <c r="HA200" s="140"/>
      <c r="HB200" s="140"/>
      <c r="HC200" s="140"/>
      <c r="HD200" s="140"/>
      <c r="HE200" s="140"/>
      <c r="HF200" s="140"/>
      <c r="HG200" s="140"/>
      <c r="HH200" s="140"/>
      <c r="HI200" s="140"/>
      <c r="HJ200" s="140"/>
      <c r="HK200" s="140"/>
      <c r="HL200" s="140"/>
      <c r="HM200" s="140"/>
      <c r="HN200" s="140"/>
      <c r="HO200" s="140"/>
      <c r="HP200" s="140"/>
      <c r="HQ200" s="140"/>
      <c r="HR200" s="140"/>
    </row>
    <row r="201" spans="1:243" s="138" customFormat="1" hidden="1">
      <c r="A201" s="97" t="s">
        <v>3423</v>
      </c>
      <c r="B201" s="117" t="s">
        <v>2247</v>
      </c>
      <c r="C201" s="139" t="s">
        <v>173</v>
      </c>
      <c r="D201" s="60"/>
      <c r="E201" s="60">
        <v>818852.2</v>
      </c>
      <c r="F201" s="60">
        <v>915825.87</v>
      </c>
      <c r="G201" s="60">
        <v>900000</v>
      </c>
      <c r="H201" s="60">
        <v>930000</v>
      </c>
      <c r="I201" s="60">
        <v>960000</v>
      </c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40"/>
      <c r="BA201" s="140"/>
      <c r="BB201" s="140"/>
      <c r="BC201" s="140"/>
      <c r="BD201" s="140"/>
      <c r="BE201" s="140"/>
      <c r="BF201" s="140"/>
      <c r="BG201" s="140"/>
      <c r="BH201" s="140"/>
      <c r="BI201" s="140"/>
      <c r="BJ201" s="140"/>
      <c r="BK201" s="140"/>
      <c r="BL201" s="140"/>
      <c r="BM201" s="140"/>
      <c r="BN201" s="140"/>
      <c r="BO201" s="140"/>
      <c r="BP201" s="140"/>
      <c r="BQ201" s="140"/>
      <c r="BR201" s="140"/>
      <c r="BS201" s="140"/>
      <c r="BT201" s="140"/>
      <c r="BU201" s="140"/>
      <c r="BV201" s="140"/>
      <c r="BW201" s="140"/>
      <c r="BX201" s="140"/>
      <c r="BY201" s="140"/>
      <c r="BZ201" s="140"/>
      <c r="CA201" s="140"/>
      <c r="CB201" s="140"/>
      <c r="CC201" s="140"/>
      <c r="CD201" s="140"/>
      <c r="CE201" s="140"/>
      <c r="CF201" s="140"/>
      <c r="CG201" s="140"/>
      <c r="CH201" s="140"/>
      <c r="CI201" s="140"/>
      <c r="CJ201" s="140"/>
      <c r="CK201" s="140"/>
      <c r="CL201" s="140"/>
      <c r="CM201" s="140"/>
      <c r="CN201" s="140"/>
      <c r="CO201" s="140"/>
      <c r="CP201" s="140"/>
      <c r="CQ201" s="140"/>
      <c r="CR201" s="140"/>
      <c r="CS201" s="140"/>
      <c r="CT201" s="140"/>
      <c r="CU201" s="140"/>
      <c r="CV201" s="140"/>
      <c r="CW201" s="140"/>
      <c r="CX201" s="140"/>
      <c r="CY201" s="140"/>
      <c r="CZ201" s="140"/>
      <c r="DA201" s="140"/>
      <c r="DB201" s="140"/>
      <c r="DC201" s="140"/>
      <c r="DD201" s="140"/>
      <c r="DE201" s="140"/>
      <c r="DF201" s="140"/>
      <c r="DG201" s="140"/>
      <c r="DH201" s="140"/>
      <c r="DI201" s="140"/>
      <c r="DJ201" s="140"/>
      <c r="DK201" s="140"/>
      <c r="DL201" s="140"/>
      <c r="DM201" s="140"/>
      <c r="DN201" s="140"/>
      <c r="DO201" s="140"/>
      <c r="DP201" s="140"/>
      <c r="DQ201" s="140"/>
      <c r="DR201" s="140"/>
      <c r="DS201" s="140"/>
      <c r="DT201" s="140"/>
      <c r="DU201" s="140"/>
      <c r="DV201" s="140"/>
      <c r="DW201" s="140"/>
      <c r="DX201" s="140"/>
      <c r="DY201" s="140"/>
      <c r="DZ201" s="140"/>
      <c r="EA201" s="140"/>
      <c r="EB201" s="140"/>
      <c r="EC201" s="140"/>
      <c r="ED201" s="140"/>
      <c r="EE201" s="140"/>
      <c r="EF201" s="140"/>
      <c r="EG201" s="140"/>
      <c r="EH201" s="140"/>
      <c r="EI201" s="140"/>
      <c r="EJ201" s="140"/>
      <c r="EK201" s="140"/>
      <c r="EL201" s="140"/>
      <c r="EM201" s="140"/>
      <c r="EN201" s="140"/>
      <c r="EO201" s="140"/>
      <c r="EP201" s="140"/>
      <c r="EQ201" s="140"/>
      <c r="ER201" s="140"/>
      <c r="ES201" s="140"/>
      <c r="ET201" s="140"/>
      <c r="EU201" s="140"/>
      <c r="EV201" s="140"/>
      <c r="EW201" s="140"/>
      <c r="EX201" s="140"/>
      <c r="EY201" s="140"/>
      <c r="EZ201" s="140"/>
      <c r="FA201" s="140"/>
      <c r="FB201" s="140"/>
      <c r="FC201" s="140"/>
      <c r="FD201" s="140"/>
      <c r="FE201" s="140"/>
      <c r="FF201" s="140"/>
      <c r="FG201" s="140"/>
      <c r="FH201" s="140"/>
      <c r="FI201" s="140"/>
      <c r="FJ201" s="140"/>
      <c r="FK201" s="140"/>
      <c r="FL201" s="140"/>
      <c r="FM201" s="140"/>
      <c r="FN201" s="140"/>
      <c r="FO201" s="140"/>
      <c r="FP201" s="140"/>
      <c r="FQ201" s="140"/>
      <c r="FR201" s="140"/>
      <c r="FS201" s="140"/>
      <c r="FT201" s="140"/>
      <c r="FU201" s="140"/>
      <c r="FV201" s="140"/>
      <c r="FW201" s="140"/>
      <c r="FX201" s="140"/>
      <c r="FY201" s="140"/>
      <c r="FZ201" s="140"/>
      <c r="GA201" s="140"/>
      <c r="GB201" s="140"/>
      <c r="GC201" s="140"/>
      <c r="GD201" s="140"/>
      <c r="GE201" s="140"/>
      <c r="GF201" s="140"/>
      <c r="GG201" s="140"/>
      <c r="GH201" s="140"/>
      <c r="GI201" s="140"/>
      <c r="GJ201" s="140"/>
      <c r="GK201" s="140"/>
      <c r="GL201" s="140"/>
      <c r="GM201" s="140"/>
      <c r="GN201" s="140"/>
      <c r="GO201" s="140"/>
      <c r="GP201" s="140"/>
      <c r="GQ201" s="140"/>
      <c r="GR201" s="140"/>
      <c r="GS201" s="140"/>
      <c r="GT201" s="140"/>
      <c r="GU201" s="140"/>
      <c r="GV201" s="140"/>
      <c r="GW201" s="140"/>
      <c r="GX201" s="140"/>
      <c r="GY201" s="140"/>
      <c r="GZ201" s="140"/>
      <c r="HA201" s="140"/>
      <c r="HB201" s="140"/>
      <c r="HC201" s="140"/>
      <c r="HD201" s="140"/>
      <c r="HE201" s="140"/>
      <c r="HF201" s="140"/>
      <c r="HG201" s="140"/>
      <c r="HH201" s="140"/>
      <c r="HI201" s="140"/>
      <c r="HJ201" s="140"/>
      <c r="HK201" s="140"/>
      <c r="HL201" s="140"/>
      <c r="HM201" s="140"/>
      <c r="HN201" s="140"/>
      <c r="HO201" s="140"/>
      <c r="HP201" s="140"/>
      <c r="HQ201" s="140"/>
      <c r="HR201" s="140"/>
    </row>
    <row r="202" spans="1:243" s="137" customFormat="1" ht="18" customHeight="1">
      <c r="A202" s="99" t="s">
        <v>2272</v>
      </c>
      <c r="B202" s="116" t="s">
        <v>2273</v>
      </c>
      <c r="C202" s="139"/>
      <c r="D202" s="58">
        <f t="shared" ref="D202:I202" si="74">D203</f>
        <v>8429263.9100000001</v>
      </c>
      <c r="E202" s="58">
        <f t="shared" si="74"/>
        <v>8244518.8300000001</v>
      </c>
      <c r="F202" s="58">
        <f t="shared" si="74"/>
        <v>9210887.9100000001</v>
      </c>
      <c r="G202" s="58">
        <f t="shared" si="74"/>
        <v>9832000</v>
      </c>
      <c r="H202" s="58">
        <f t="shared" si="74"/>
        <v>9914600</v>
      </c>
      <c r="I202" s="58">
        <f t="shared" si="74"/>
        <v>10238000</v>
      </c>
      <c r="HS202" s="138"/>
      <c r="HT202" s="138"/>
      <c r="HU202" s="138"/>
      <c r="HV202" s="138"/>
      <c r="HW202" s="138"/>
      <c r="HX202" s="138"/>
      <c r="HY202" s="138"/>
      <c r="HZ202" s="138"/>
      <c r="IA202" s="138"/>
      <c r="IB202" s="138"/>
      <c r="IC202" s="138"/>
      <c r="ID202" s="138"/>
      <c r="IE202" s="138"/>
      <c r="IF202" s="138"/>
      <c r="IG202" s="138"/>
      <c r="IH202" s="138"/>
      <c r="II202" s="138"/>
    </row>
    <row r="203" spans="1:243" ht="18.75" customHeight="1">
      <c r="A203" s="99" t="s">
        <v>2274</v>
      </c>
      <c r="B203" s="116" t="s">
        <v>2273</v>
      </c>
      <c r="C203" s="139"/>
      <c r="D203" s="58">
        <f t="shared" ref="D203:I203" si="75">SUM(D204:D207)</f>
        <v>8429263.9100000001</v>
      </c>
      <c r="E203" s="58">
        <f t="shared" si="75"/>
        <v>8244518.8300000001</v>
      </c>
      <c r="F203" s="58">
        <f t="shared" si="75"/>
        <v>9210887.9100000001</v>
      </c>
      <c r="G203" s="58">
        <f t="shared" si="75"/>
        <v>9832000</v>
      </c>
      <c r="H203" s="58">
        <f t="shared" si="75"/>
        <v>9914600</v>
      </c>
      <c r="I203" s="58">
        <f t="shared" si="75"/>
        <v>10238000</v>
      </c>
    </row>
    <row r="204" spans="1:243" s="20" customFormat="1" ht="24.75" hidden="1" customHeight="1">
      <c r="A204" s="97" t="s">
        <v>2275</v>
      </c>
      <c r="B204" s="117" t="s">
        <v>2276</v>
      </c>
      <c r="C204" s="139" t="s">
        <v>224</v>
      </c>
      <c r="D204" s="60">
        <v>8255366.0899999999</v>
      </c>
      <c r="E204" s="60">
        <v>8087535.9699999997</v>
      </c>
      <c r="F204" s="60">
        <v>9100790.9700000007</v>
      </c>
      <c r="G204" s="60">
        <v>9688000</v>
      </c>
      <c r="H204" s="60">
        <v>9796000</v>
      </c>
      <c r="I204" s="60">
        <v>10115000</v>
      </c>
      <c r="HS204" s="106"/>
      <c r="HT204" s="106"/>
      <c r="HU204" s="106"/>
      <c r="HV204" s="106"/>
      <c r="HW204" s="106"/>
      <c r="HX204" s="106"/>
      <c r="HY204" s="106"/>
      <c r="HZ204" s="106"/>
      <c r="IA204" s="106"/>
      <c r="IB204" s="106"/>
      <c r="IC204" s="106"/>
      <c r="ID204" s="106"/>
      <c r="IE204" s="106"/>
      <c r="IF204" s="106"/>
      <c r="IG204" s="106"/>
      <c r="IH204" s="106"/>
      <c r="II204" s="106"/>
    </row>
    <row r="205" spans="1:243" s="180" customFormat="1" ht="18" hidden="1">
      <c r="A205" s="97" t="s">
        <v>2277</v>
      </c>
      <c r="B205" s="117" t="s">
        <v>2278</v>
      </c>
      <c r="C205" s="139" t="s">
        <v>224</v>
      </c>
      <c r="D205" s="60">
        <v>4921.74</v>
      </c>
      <c r="E205" s="60">
        <v>5375.81</v>
      </c>
      <c r="F205" s="60">
        <v>3981.46</v>
      </c>
      <c r="G205" s="60">
        <v>4200</v>
      </c>
      <c r="H205" s="60">
        <v>4300</v>
      </c>
      <c r="I205" s="60">
        <v>4500</v>
      </c>
      <c r="HS205" s="173"/>
      <c r="HT205" s="173"/>
      <c r="HU205" s="173"/>
      <c r="HV205" s="173"/>
      <c r="HW205" s="173"/>
      <c r="HX205" s="173"/>
      <c r="HY205" s="173"/>
      <c r="HZ205" s="173"/>
      <c r="IA205" s="173"/>
      <c r="IB205" s="173"/>
      <c r="IC205" s="173"/>
      <c r="ID205" s="173"/>
      <c r="IE205" s="173"/>
      <c r="IF205" s="173"/>
      <c r="IG205" s="173"/>
      <c r="IH205" s="173"/>
      <c r="II205" s="173"/>
    </row>
    <row r="206" spans="1:243" s="107" customFormat="1" ht="18" hidden="1">
      <c r="A206" s="97" t="s">
        <v>2279</v>
      </c>
      <c r="B206" s="117" t="s">
        <v>2280</v>
      </c>
      <c r="C206" s="139" t="s">
        <v>224</v>
      </c>
      <c r="D206" s="60">
        <v>124236.41</v>
      </c>
      <c r="E206" s="60">
        <v>105689.98</v>
      </c>
      <c r="F206" s="60">
        <v>72560.78</v>
      </c>
      <c r="G206" s="60">
        <v>105300</v>
      </c>
      <c r="H206" s="60">
        <v>78100</v>
      </c>
      <c r="I206" s="60">
        <v>81000</v>
      </c>
      <c r="HS206" s="106"/>
      <c r="HT206" s="106"/>
      <c r="HU206" s="106"/>
      <c r="HV206" s="106"/>
      <c r="HW206" s="106"/>
      <c r="HX206" s="106"/>
      <c r="HY206" s="106"/>
      <c r="HZ206" s="106"/>
      <c r="IA206" s="106"/>
      <c r="IB206" s="106"/>
      <c r="IC206" s="106"/>
      <c r="ID206" s="106"/>
      <c r="IE206" s="106"/>
      <c r="IF206" s="106"/>
      <c r="IG206" s="106"/>
      <c r="IH206" s="106"/>
      <c r="II206" s="106"/>
    </row>
    <row r="207" spans="1:243" ht="17.25" hidden="1" customHeight="1">
      <c r="A207" s="97" t="s">
        <v>2281</v>
      </c>
      <c r="B207" s="117" t="s">
        <v>2282</v>
      </c>
      <c r="C207" s="139" t="s">
        <v>224</v>
      </c>
      <c r="D207" s="60">
        <v>44739.67</v>
      </c>
      <c r="E207" s="60">
        <v>45917.07</v>
      </c>
      <c r="F207" s="60">
        <v>33554.699999999997</v>
      </c>
      <c r="G207" s="60">
        <v>34500</v>
      </c>
      <c r="H207" s="60">
        <v>36200</v>
      </c>
      <c r="I207" s="60">
        <v>37500</v>
      </c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106"/>
      <c r="BD207" s="106"/>
      <c r="BE207" s="106"/>
      <c r="BF207" s="106"/>
      <c r="BG207" s="106"/>
      <c r="BH207" s="106"/>
      <c r="BI207" s="106"/>
      <c r="BJ207" s="106"/>
      <c r="BK207" s="106"/>
      <c r="BL207" s="106"/>
      <c r="BM207" s="106"/>
      <c r="BN207" s="106"/>
      <c r="BO207" s="106"/>
      <c r="BP207" s="106"/>
      <c r="BQ207" s="106"/>
      <c r="BR207" s="106"/>
      <c r="BS207" s="106"/>
      <c r="BT207" s="106"/>
      <c r="BU207" s="106"/>
      <c r="BV207" s="106"/>
      <c r="BW207" s="106"/>
      <c r="BX207" s="106"/>
      <c r="BY207" s="106"/>
      <c r="BZ207" s="106"/>
      <c r="CA207" s="106"/>
      <c r="CB207" s="106"/>
      <c r="CC207" s="106"/>
      <c r="CD207" s="106"/>
      <c r="CE207" s="106"/>
      <c r="CF207" s="106"/>
      <c r="CG207" s="106"/>
      <c r="CH207" s="106"/>
      <c r="CI207" s="106"/>
      <c r="CJ207" s="106"/>
      <c r="CK207" s="106"/>
      <c r="CL207" s="106"/>
      <c r="CM207" s="106"/>
      <c r="CN207" s="106"/>
      <c r="CO207" s="106"/>
      <c r="CP207" s="106"/>
      <c r="CQ207" s="106"/>
      <c r="CR207" s="106"/>
      <c r="CS207" s="106"/>
      <c r="CT207" s="106"/>
      <c r="CU207" s="106"/>
      <c r="CV207" s="106"/>
      <c r="CW207" s="106"/>
      <c r="CX207" s="106"/>
      <c r="CY207" s="106"/>
      <c r="CZ207" s="106"/>
      <c r="DA207" s="106"/>
      <c r="DB207" s="106"/>
      <c r="DC207" s="106"/>
      <c r="DD207" s="106"/>
      <c r="DE207" s="106"/>
      <c r="DF207" s="106"/>
      <c r="DG207" s="106"/>
      <c r="DH207" s="106"/>
      <c r="DI207" s="106"/>
      <c r="DJ207" s="106"/>
      <c r="DK207" s="106"/>
      <c r="DL207" s="106"/>
      <c r="DM207" s="106"/>
      <c r="DN207" s="106"/>
      <c r="DO207" s="106"/>
      <c r="DP207" s="106"/>
      <c r="DQ207" s="106"/>
      <c r="DR207" s="106"/>
      <c r="DS207" s="106"/>
      <c r="DT207" s="106"/>
      <c r="DU207" s="106"/>
      <c r="DV207" s="106"/>
      <c r="DW207" s="106"/>
      <c r="DX207" s="106"/>
      <c r="DY207" s="106"/>
      <c r="DZ207" s="106"/>
      <c r="EA207" s="106"/>
      <c r="EB207" s="106"/>
      <c r="EC207" s="106"/>
      <c r="ED207" s="106"/>
      <c r="EE207" s="106"/>
      <c r="EF207" s="106"/>
      <c r="EG207" s="106"/>
      <c r="EH207" s="106"/>
      <c r="EI207" s="106"/>
      <c r="EJ207" s="106"/>
      <c r="EK207" s="106"/>
      <c r="EL207" s="106"/>
      <c r="EM207" s="106"/>
      <c r="EN207" s="106"/>
      <c r="EO207" s="106"/>
      <c r="EP207" s="106"/>
      <c r="EQ207" s="106"/>
      <c r="ER207" s="106"/>
      <c r="ES207" s="106"/>
      <c r="ET207" s="106"/>
      <c r="EU207" s="106"/>
      <c r="EV207" s="106"/>
      <c r="EW207" s="106"/>
      <c r="EX207" s="106"/>
      <c r="EY207" s="106"/>
      <c r="EZ207" s="106"/>
      <c r="FA207" s="106"/>
      <c r="FB207" s="106"/>
      <c r="FC207" s="106"/>
      <c r="FD207" s="106"/>
      <c r="FE207" s="106"/>
      <c r="FF207" s="106"/>
      <c r="FG207" s="106"/>
      <c r="FH207" s="106"/>
      <c r="FI207" s="106"/>
      <c r="FJ207" s="106"/>
      <c r="FK207" s="106"/>
      <c r="FL207" s="106"/>
      <c r="FM207" s="106"/>
      <c r="FN207" s="106"/>
      <c r="FO207" s="106"/>
      <c r="FP207" s="106"/>
      <c r="FQ207" s="106"/>
      <c r="FR207" s="106"/>
      <c r="FS207" s="106"/>
      <c r="FT207" s="106"/>
      <c r="FU207" s="106"/>
      <c r="FV207" s="106"/>
      <c r="FW207" s="106"/>
      <c r="FX207" s="106"/>
      <c r="FY207" s="106"/>
      <c r="FZ207" s="106"/>
      <c r="GA207" s="106"/>
      <c r="GB207" s="106"/>
      <c r="GC207" s="106"/>
      <c r="GD207" s="106"/>
      <c r="GE207" s="106"/>
      <c r="GF207" s="106"/>
      <c r="GG207" s="106"/>
      <c r="GH207" s="106"/>
      <c r="GI207" s="106"/>
      <c r="GJ207" s="106"/>
      <c r="GK207" s="106"/>
      <c r="GL207" s="106"/>
      <c r="GM207" s="106"/>
      <c r="GN207" s="106"/>
      <c r="GO207" s="106"/>
      <c r="GP207" s="106"/>
      <c r="GQ207" s="106"/>
      <c r="GR207" s="106"/>
      <c r="GS207" s="106"/>
      <c r="GT207" s="106"/>
      <c r="GU207" s="106"/>
      <c r="GV207" s="106"/>
      <c r="GW207" s="106"/>
      <c r="GX207" s="106"/>
      <c r="GY207" s="106"/>
      <c r="GZ207" s="106"/>
      <c r="HA207" s="106"/>
      <c r="HB207" s="106"/>
      <c r="HC207" s="106"/>
      <c r="HD207" s="106"/>
      <c r="HE207" s="106"/>
      <c r="HF207" s="106"/>
      <c r="HG207" s="106"/>
      <c r="HH207" s="106"/>
      <c r="HI207" s="106"/>
      <c r="HJ207" s="106"/>
      <c r="HK207" s="106"/>
      <c r="HL207" s="106"/>
      <c r="HM207" s="106"/>
      <c r="HN207" s="106"/>
      <c r="HO207" s="106"/>
      <c r="HP207" s="106"/>
      <c r="HQ207" s="106"/>
      <c r="HR207" s="106"/>
    </row>
    <row r="208" spans="1:243" ht="14.25" customHeight="1">
      <c r="A208" s="129" t="s">
        <v>2283</v>
      </c>
      <c r="B208" s="130" t="s">
        <v>227</v>
      </c>
      <c r="C208" s="242"/>
      <c r="D208" s="128">
        <f t="shared" ref="D208:I208" si="76">D209+D221+D387</f>
        <v>46355865.890000001</v>
      </c>
      <c r="E208" s="128">
        <f t="shared" si="76"/>
        <v>66041966.920000009</v>
      </c>
      <c r="F208" s="128">
        <f t="shared" si="76"/>
        <v>40604448.399999999</v>
      </c>
      <c r="G208" s="128">
        <f t="shared" si="76"/>
        <v>34017695.730000004</v>
      </c>
      <c r="H208" s="128">
        <f t="shared" si="76"/>
        <v>38760600</v>
      </c>
      <c r="I208" s="128">
        <f t="shared" si="76"/>
        <v>41304780</v>
      </c>
    </row>
    <row r="209" spans="1:243" s="20" customFormat="1" ht="13.5" customHeight="1">
      <c r="A209" s="99" t="s">
        <v>2284</v>
      </c>
      <c r="B209" s="116" t="s">
        <v>2285</v>
      </c>
      <c r="C209" s="139"/>
      <c r="D209" s="58">
        <f t="shared" ref="D209:I209" si="77">D210+D216</f>
        <v>856787.98</v>
      </c>
      <c r="E209" s="58">
        <f t="shared" si="77"/>
        <v>712502.30999999994</v>
      </c>
      <c r="F209" s="58">
        <f t="shared" si="77"/>
        <v>115292.72</v>
      </c>
      <c r="G209" s="58">
        <f t="shared" si="77"/>
        <v>314000</v>
      </c>
      <c r="H209" s="58">
        <f t="shared" si="77"/>
        <v>326800</v>
      </c>
      <c r="I209" s="58">
        <f t="shared" si="77"/>
        <v>338350</v>
      </c>
      <c r="HS209" s="106"/>
      <c r="HT209" s="106"/>
      <c r="HU209" s="106"/>
      <c r="HV209" s="106"/>
      <c r="HW209" s="106"/>
      <c r="HX209" s="106"/>
      <c r="HY209" s="106"/>
      <c r="HZ209" s="106"/>
      <c r="IA209" s="106"/>
      <c r="IB209" s="106"/>
      <c r="IC209" s="106"/>
      <c r="ID209" s="106"/>
      <c r="IE209" s="106"/>
      <c r="IF209" s="106"/>
      <c r="IG209" s="106"/>
      <c r="IH209" s="106"/>
      <c r="II209" s="106"/>
    </row>
    <row r="210" spans="1:243" ht="18.75" customHeight="1">
      <c r="A210" s="99" t="s">
        <v>2286</v>
      </c>
      <c r="B210" s="116" t="s">
        <v>2287</v>
      </c>
      <c r="C210" s="139"/>
      <c r="D210" s="58">
        <f t="shared" ref="D210:I210" si="78">D211</f>
        <v>18427.489999999998</v>
      </c>
      <c r="E210" s="58">
        <f t="shared" si="78"/>
        <v>28434.98</v>
      </c>
      <c r="F210" s="58">
        <f t="shared" si="78"/>
        <v>13327.81</v>
      </c>
      <c r="G210" s="58">
        <f t="shared" si="78"/>
        <v>14000</v>
      </c>
      <c r="H210" s="58">
        <f t="shared" si="78"/>
        <v>15000</v>
      </c>
      <c r="I210" s="58">
        <f t="shared" si="78"/>
        <v>16000</v>
      </c>
    </row>
    <row r="211" spans="1:243" s="20" customFormat="1" ht="15.75" customHeight="1">
      <c r="A211" s="99" t="s">
        <v>2288</v>
      </c>
      <c r="B211" s="116" t="s">
        <v>2289</v>
      </c>
      <c r="C211" s="139"/>
      <c r="D211" s="58">
        <f t="shared" ref="D211:I211" si="79">D212+D214</f>
        <v>18427.489999999998</v>
      </c>
      <c r="E211" s="58">
        <f t="shared" si="79"/>
        <v>28434.98</v>
      </c>
      <c r="F211" s="58">
        <f t="shared" si="79"/>
        <v>13327.81</v>
      </c>
      <c r="G211" s="58">
        <f t="shared" si="79"/>
        <v>14000</v>
      </c>
      <c r="H211" s="58">
        <f t="shared" si="79"/>
        <v>15000</v>
      </c>
      <c r="I211" s="58">
        <f t="shared" si="79"/>
        <v>16000</v>
      </c>
      <c r="HS211" s="106"/>
      <c r="HT211" s="106"/>
      <c r="HU211" s="106"/>
      <c r="HV211" s="106"/>
      <c r="HW211" s="106"/>
      <c r="HX211" s="106"/>
      <c r="HY211" s="106"/>
      <c r="HZ211" s="106"/>
      <c r="IA211" s="106"/>
      <c r="IB211" s="106"/>
      <c r="IC211" s="106"/>
      <c r="ID211" s="106"/>
      <c r="IE211" s="106"/>
      <c r="IF211" s="106"/>
      <c r="IG211" s="106"/>
      <c r="IH211" s="106"/>
      <c r="II211" s="106"/>
    </row>
    <row r="212" spans="1:243" s="137" customFormat="1" ht="16.5" customHeight="1">
      <c r="A212" s="99" t="s">
        <v>2290</v>
      </c>
      <c r="B212" s="116" t="s">
        <v>2291</v>
      </c>
      <c r="C212" s="139"/>
      <c r="D212" s="58">
        <f t="shared" ref="D212:I212" si="80">D213</f>
        <v>18351.23</v>
      </c>
      <c r="E212" s="58">
        <f t="shared" si="80"/>
        <v>28197.63</v>
      </c>
      <c r="F212" s="58">
        <f t="shared" si="80"/>
        <v>13104.07</v>
      </c>
      <c r="G212" s="58">
        <f t="shared" si="80"/>
        <v>13700</v>
      </c>
      <c r="H212" s="58">
        <f t="shared" si="80"/>
        <v>14600</v>
      </c>
      <c r="I212" s="58">
        <f t="shared" si="80"/>
        <v>15500</v>
      </c>
      <c r="HS212" s="138"/>
      <c r="HT212" s="138"/>
      <c r="HU212" s="138"/>
      <c r="HV212" s="138"/>
      <c r="HW212" s="138"/>
      <c r="HX212" s="138"/>
      <c r="HY212" s="138"/>
      <c r="HZ212" s="138"/>
      <c r="IA212" s="138"/>
      <c r="IB212" s="138"/>
      <c r="IC212" s="138"/>
      <c r="ID212" s="138"/>
      <c r="IE212" s="138"/>
      <c r="IF212" s="138"/>
      <c r="IG212" s="138"/>
      <c r="IH212" s="138"/>
      <c r="II212" s="138"/>
    </row>
    <row r="213" spans="1:243" s="137" customFormat="1" ht="13.5" hidden="1" customHeight="1">
      <c r="A213" s="99" t="s">
        <v>2292</v>
      </c>
      <c r="B213" s="116" t="s">
        <v>233</v>
      </c>
      <c r="C213" s="139" t="s">
        <v>29</v>
      </c>
      <c r="D213" s="58">
        <v>18351.23</v>
      </c>
      <c r="E213" s="58">
        <v>28197.63</v>
      </c>
      <c r="F213" s="58">
        <v>13104.07</v>
      </c>
      <c r="G213" s="58">
        <v>13700</v>
      </c>
      <c r="H213" s="58">
        <v>14600</v>
      </c>
      <c r="I213" s="58">
        <v>15500</v>
      </c>
      <c r="HS213" s="138"/>
      <c r="HT213" s="138"/>
      <c r="HU213" s="138"/>
      <c r="HV213" s="138"/>
      <c r="HW213" s="138"/>
      <c r="HX213" s="138"/>
      <c r="HY213" s="138"/>
      <c r="HZ213" s="138"/>
      <c r="IA213" s="138"/>
      <c r="IB213" s="138"/>
      <c r="IC213" s="138"/>
      <c r="ID213" s="138"/>
      <c r="IE213" s="138"/>
      <c r="IF213" s="138"/>
      <c r="IG213" s="138"/>
      <c r="IH213" s="138"/>
      <c r="II213" s="138"/>
    </row>
    <row r="214" spans="1:243" s="137" customFormat="1" ht="13.5" customHeight="1">
      <c r="A214" s="99" t="s">
        <v>2293</v>
      </c>
      <c r="B214" s="116" t="s">
        <v>2294</v>
      </c>
      <c r="C214" s="139"/>
      <c r="D214" s="58">
        <f t="shared" ref="D214:I214" si="81">D215</f>
        <v>76.260000000000005</v>
      </c>
      <c r="E214" s="58">
        <f t="shared" si="81"/>
        <v>237.35</v>
      </c>
      <c r="F214" s="58">
        <f t="shared" si="81"/>
        <v>223.74</v>
      </c>
      <c r="G214" s="58">
        <f t="shared" si="81"/>
        <v>300</v>
      </c>
      <c r="H214" s="58">
        <f t="shared" si="81"/>
        <v>400</v>
      </c>
      <c r="I214" s="58">
        <f t="shared" si="81"/>
        <v>500</v>
      </c>
      <c r="HS214" s="138"/>
      <c r="HT214" s="138"/>
      <c r="HU214" s="138"/>
      <c r="HV214" s="138"/>
      <c r="HW214" s="138"/>
      <c r="HX214" s="138"/>
      <c r="HY214" s="138"/>
      <c r="HZ214" s="138"/>
      <c r="IA214" s="138"/>
      <c r="IB214" s="138"/>
      <c r="IC214" s="138"/>
      <c r="ID214" s="138"/>
      <c r="IE214" s="138"/>
      <c r="IF214" s="138"/>
      <c r="IG214" s="138"/>
      <c r="IH214" s="138"/>
      <c r="II214" s="138"/>
    </row>
    <row r="215" spans="1:243" s="137" customFormat="1" ht="13.5" hidden="1" customHeight="1">
      <c r="A215" s="99" t="s">
        <v>2295</v>
      </c>
      <c r="B215" s="116" t="s">
        <v>233</v>
      </c>
      <c r="C215" s="139" t="s">
        <v>29</v>
      </c>
      <c r="D215" s="58">
        <v>76.260000000000005</v>
      </c>
      <c r="E215" s="58">
        <v>237.35</v>
      </c>
      <c r="F215" s="58">
        <v>223.74</v>
      </c>
      <c r="G215" s="58">
        <v>300</v>
      </c>
      <c r="H215" s="58">
        <v>400</v>
      </c>
      <c r="I215" s="58">
        <v>500</v>
      </c>
      <c r="HS215" s="138"/>
      <c r="HT215" s="138"/>
      <c r="HU215" s="138"/>
      <c r="HV215" s="138"/>
      <c r="HW215" s="138"/>
      <c r="HX215" s="138"/>
      <c r="HY215" s="138"/>
      <c r="HZ215" s="138"/>
      <c r="IA215" s="138"/>
      <c r="IB215" s="138"/>
      <c r="IC215" s="138"/>
      <c r="ID215" s="138"/>
      <c r="IE215" s="138"/>
      <c r="IF215" s="138"/>
      <c r="IG215" s="138"/>
      <c r="IH215" s="138"/>
      <c r="II215" s="138"/>
    </row>
    <row r="216" spans="1:243" s="137" customFormat="1" ht="21.75" customHeight="1">
      <c r="A216" s="99" t="s">
        <v>2296</v>
      </c>
      <c r="B216" s="116" t="s">
        <v>2297</v>
      </c>
      <c r="C216" s="139"/>
      <c r="D216" s="58">
        <f>D217</f>
        <v>838360.49</v>
      </c>
      <c r="E216" s="58">
        <f t="shared" ref="E216:I217" si="82">E217</f>
        <v>684067.33</v>
      </c>
      <c r="F216" s="58">
        <f t="shared" si="82"/>
        <v>101964.91</v>
      </c>
      <c r="G216" s="58">
        <f t="shared" si="82"/>
        <v>300000</v>
      </c>
      <c r="H216" s="58">
        <f t="shared" si="82"/>
        <v>311800</v>
      </c>
      <c r="I216" s="58">
        <f t="shared" si="82"/>
        <v>322350</v>
      </c>
      <c r="HS216" s="138"/>
      <c r="HT216" s="138"/>
      <c r="HU216" s="138"/>
      <c r="HV216" s="138"/>
      <c r="HW216" s="138"/>
      <c r="HX216" s="138"/>
      <c r="HY216" s="138"/>
      <c r="HZ216" s="138"/>
      <c r="IA216" s="138"/>
      <c r="IB216" s="138"/>
      <c r="IC216" s="138"/>
      <c r="ID216" s="138"/>
      <c r="IE216" s="138"/>
      <c r="IF216" s="138"/>
      <c r="IG216" s="138"/>
      <c r="IH216" s="138"/>
      <c r="II216" s="138"/>
    </row>
    <row r="217" spans="1:243" s="137" customFormat="1" ht="24.75" customHeight="1">
      <c r="A217" s="99" t="s">
        <v>2298</v>
      </c>
      <c r="B217" s="116" t="s">
        <v>2297</v>
      </c>
      <c r="C217" s="139"/>
      <c r="D217" s="58">
        <f>D218</f>
        <v>838360.49</v>
      </c>
      <c r="E217" s="58">
        <f t="shared" si="82"/>
        <v>684067.33</v>
      </c>
      <c r="F217" s="58">
        <f t="shared" si="82"/>
        <v>101964.91</v>
      </c>
      <c r="G217" s="58">
        <f t="shared" si="82"/>
        <v>300000</v>
      </c>
      <c r="H217" s="58">
        <f t="shared" si="82"/>
        <v>311800</v>
      </c>
      <c r="I217" s="58">
        <f t="shared" si="82"/>
        <v>322350</v>
      </c>
      <c r="HS217" s="138"/>
      <c r="HT217" s="138"/>
      <c r="HU217" s="138"/>
      <c r="HV217" s="138"/>
      <c r="HW217" s="138"/>
      <c r="HX217" s="138"/>
      <c r="HY217" s="138"/>
      <c r="HZ217" s="138"/>
      <c r="IA217" s="138"/>
      <c r="IB217" s="138"/>
      <c r="IC217" s="138"/>
      <c r="ID217" s="138"/>
      <c r="IE217" s="138"/>
      <c r="IF217" s="138"/>
      <c r="IG217" s="138"/>
      <c r="IH217" s="138"/>
      <c r="II217" s="138"/>
    </row>
    <row r="218" spans="1:243" s="137" customFormat="1" ht="26.25" customHeight="1">
      <c r="A218" s="99" t="s">
        <v>2299</v>
      </c>
      <c r="B218" s="116" t="s">
        <v>2297</v>
      </c>
      <c r="C218" s="139"/>
      <c r="D218" s="58">
        <f t="shared" ref="D218:I218" si="83">D219+D220</f>
        <v>838360.49</v>
      </c>
      <c r="E218" s="58">
        <f t="shared" si="83"/>
        <v>684067.33</v>
      </c>
      <c r="F218" s="58">
        <f t="shared" si="83"/>
        <v>101964.91</v>
      </c>
      <c r="G218" s="58">
        <f t="shared" si="83"/>
        <v>300000</v>
      </c>
      <c r="H218" s="58">
        <f t="shared" si="83"/>
        <v>311800</v>
      </c>
      <c r="I218" s="58">
        <f t="shared" si="83"/>
        <v>322350</v>
      </c>
      <c r="HS218" s="138"/>
      <c r="HT218" s="138"/>
      <c r="HU218" s="138"/>
      <c r="HV218" s="138"/>
      <c r="HW218" s="138"/>
      <c r="HX218" s="138"/>
      <c r="HY218" s="138"/>
      <c r="HZ218" s="138"/>
      <c r="IA218" s="138"/>
      <c r="IB218" s="138"/>
      <c r="IC218" s="138"/>
      <c r="ID218" s="138"/>
      <c r="IE218" s="138"/>
      <c r="IF218" s="138"/>
      <c r="IG218" s="138"/>
      <c r="IH218" s="138"/>
      <c r="II218" s="138"/>
    </row>
    <row r="219" spans="1:243" s="137" customFormat="1" ht="13.5" customHeight="1">
      <c r="A219" s="99" t="s">
        <v>2300</v>
      </c>
      <c r="B219" s="116" t="s">
        <v>2301</v>
      </c>
      <c r="C219" s="139" t="s">
        <v>29</v>
      </c>
      <c r="D219" s="58">
        <v>638360.49</v>
      </c>
      <c r="E219" s="58">
        <v>684067.33</v>
      </c>
      <c r="F219" s="58">
        <v>101964.91</v>
      </c>
      <c r="G219" s="58">
        <v>300000</v>
      </c>
      <c r="H219" s="58">
        <v>311800</v>
      </c>
      <c r="I219" s="58">
        <v>322350</v>
      </c>
      <c r="HS219" s="138"/>
      <c r="HT219" s="138"/>
      <c r="HU219" s="138"/>
      <c r="HV219" s="138"/>
      <c r="HW219" s="138"/>
      <c r="HX219" s="138"/>
      <c r="HY219" s="138"/>
      <c r="HZ219" s="138"/>
      <c r="IA219" s="138"/>
      <c r="IB219" s="138"/>
      <c r="IC219" s="138"/>
      <c r="ID219" s="138"/>
      <c r="IE219" s="138"/>
      <c r="IF219" s="138"/>
      <c r="IG219" s="138"/>
      <c r="IH219" s="138"/>
      <c r="II219" s="138"/>
    </row>
    <row r="220" spans="1:243" s="137" customFormat="1" ht="13.5" customHeight="1">
      <c r="A220" s="99" t="s">
        <v>2302</v>
      </c>
      <c r="B220" s="116" t="s">
        <v>2303</v>
      </c>
      <c r="C220" s="139" t="s">
        <v>29</v>
      </c>
      <c r="D220" s="58">
        <v>200000</v>
      </c>
      <c r="E220" s="58"/>
      <c r="F220" s="58"/>
      <c r="G220" s="58"/>
      <c r="H220" s="58"/>
      <c r="I220" s="58"/>
      <c r="HS220" s="138"/>
      <c r="HT220" s="138"/>
      <c r="HU220" s="138"/>
      <c r="HV220" s="138"/>
      <c r="HW220" s="138"/>
      <c r="HX220" s="138"/>
      <c r="HY220" s="138"/>
      <c r="HZ220" s="138"/>
      <c r="IA220" s="138"/>
      <c r="IB220" s="138"/>
      <c r="IC220" s="138"/>
      <c r="ID220" s="138"/>
      <c r="IE220" s="138"/>
      <c r="IF220" s="138"/>
      <c r="IG220" s="138"/>
      <c r="IH220" s="138"/>
      <c r="II220" s="138"/>
    </row>
    <row r="221" spans="1:243" s="20" customFormat="1" ht="13.5" customHeight="1">
      <c r="A221" s="99" t="s">
        <v>2304</v>
      </c>
      <c r="B221" s="116" t="s">
        <v>2305</v>
      </c>
      <c r="C221" s="139"/>
      <c r="D221" s="58">
        <f>D222+D384</f>
        <v>45065960.030000001</v>
      </c>
      <c r="E221" s="58">
        <f>E222</f>
        <v>63857704.940000005</v>
      </c>
      <c r="F221" s="58">
        <f>F222</f>
        <v>38994759.960000001</v>
      </c>
      <c r="G221" s="58">
        <f>G222</f>
        <v>32153695.73</v>
      </c>
      <c r="H221" s="58">
        <f>H222</f>
        <v>36825200</v>
      </c>
      <c r="I221" s="58">
        <f>I222</f>
        <v>39305430</v>
      </c>
      <c r="HS221" s="106"/>
      <c r="HT221" s="106"/>
      <c r="HU221" s="106"/>
      <c r="HV221" s="106"/>
      <c r="HW221" s="106"/>
      <c r="HX221" s="106"/>
      <c r="HY221" s="106"/>
      <c r="HZ221" s="106"/>
      <c r="IA221" s="106"/>
      <c r="IB221" s="106"/>
      <c r="IC221" s="106"/>
      <c r="ID221" s="106"/>
      <c r="IE221" s="106"/>
      <c r="IF221" s="106"/>
      <c r="IG221" s="106"/>
      <c r="IH221" s="106"/>
      <c r="II221" s="106"/>
    </row>
    <row r="222" spans="1:243" ht="13.5" customHeight="1">
      <c r="A222" s="99" t="s">
        <v>2306</v>
      </c>
      <c r="B222" s="116" t="s">
        <v>2307</v>
      </c>
      <c r="C222" s="139"/>
      <c r="D222" s="58">
        <f t="shared" ref="D222:I222" si="84">D223+D376</f>
        <v>45065368.25</v>
      </c>
      <c r="E222" s="58">
        <f t="shared" si="84"/>
        <v>63857704.940000005</v>
      </c>
      <c r="F222" s="58">
        <f t="shared" si="84"/>
        <v>38994759.960000001</v>
      </c>
      <c r="G222" s="58">
        <f t="shared" si="84"/>
        <v>32153695.73</v>
      </c>
      <c r="H222" s="58">
        <f t="shared" si="84"/>
        <v>36825200</v>
      </c>
      <c r="I222" s="58">
        <f t="shared" si="84"/>
        <v>39305430</v>
      </c>
    </row>
    <row r="223" spans="1:243" s="20" customFormat="1" ht="13.5" customHeight="1">
      <c r="A223" s="99" t="s">
        <v>2308</v>
      </c>
      <c r="B223" s="116" t="s">
        <v>245</v>
      </c>
      <c r="C223" s="139"/>
      <c r="D223" s="58">
        <f t="shared" ref="D223:I223" si="85">D224</f>
        <v>6076894.4900000002</v>
      </c>
      <c r="E223" s="58">
        <f t="shared" si="85"/>
        <v>9341348.6799999997</v>
      </c>
      <c r="F223" s="58">
        <f t="shared" si="85"/>
        <v>5695906.540000001</v>
      </c>
      <c r="G223" s="58">
        <f t="shared" si="85"/>
        <v>4962695.7300000004</v>
      </c>
      <c r="H223" s="58">
        <f>H224</f>
        <v>5888200</v>
      </c>
      <c r="I223" s="58">
        <f t="shared" si="85"/>
        <v>6831430</v>
      </c>
      <c r="HS223" s="106"/>
      <c r="HT223" s="106"/>
      <c r="HU223" s="106"/>
      <c r="HV223" s="106"/>
      <c r="HW223" s="106"/>
      <c r="HX223" s="106"/>
      <c r="HY223" s="106"/>
      <c r="HZ223" s="106"/>
      <c r="IA223" s="106"/>
      <c r="IB223" s="106"/>
      <c r="IC223" s="106"/>
      <c r="ID223" s="106"/>
      <c r="IE223" s="106"/>
      <c r="IF223" s="106"/>
      <c r="IG223" s="106"/>
      <c r="IH223" s="106"/>
      <c r="II223" s="106"/>
    </row>
    <row r="224" spans="1:243" s="20" customFormat="1" ht="13.5" customHeight="1">
      <c r="A224" s="99" t="s">
        <v>2309</v>
      </c>
      <c r="B224" s="116" t="s">
        <v>2310</v>
      </c>
      <c r="C224" s="139"/>
      <c r="D224" s="58">
        <f t="shared" ref="D224:H224" si="86">SUM(D225+D370)</f>
        <v>6076894.4900000002</v>
      </c>
      <c r="E224" s="58">
        <f t="shared" si="86"/>
        <v>9341348.6799999997</v>
      </c>
      <c r="F224" s="58">
        <f t="shared" si="86"/>
        <v>5695906.540000001</v>
      </c>
      <c r="G224" s="58">
        <f t="shared" si="86"/>
        <v>4962695.7300000004</v>
      </c>
      <c r="H224" s="58">
        <f t="shared" si="86"/>
        <v>5888200</v>
      </c>
      <c r="I224" s="58">
        <f>SUM(I225+I370)</f>
        <v>6831430</v>
      </c>
      <c r="HS224" s="106"/>
      <c r="HT224" s="106"/>
      <c r="HU224" s="106"/>
      <c r="HV224" s="106"/>
      <c r="HW224" s="106"/>
      <c r="HX224" s="106"/>
      <c r="HY224" s="106"/>
      <c r="HZ224" s="106"/>
      <c r="IA224" s="106"/>
      <c r="IB224" s="106"/>
      <c r="IC224" s="106"/>
      <c r="ID224" s="106"/>
      <c r="IE224" s="106"/>
      <c r="IF224" s="106"/>
      <c r="IG224" s="106"/>
      <c r="IH224" s="106"/>
      <c r="II224" s="106"/>
    </row>
    <row r="225" spans="1:243" s="20" customFormat="1" ht="13.5" customHeight="1">
      <c r="A225" s="99" t="s">
        <v>2311</v>
      </c>
      <c r="B225" s="116" t="s">
        <v>2312</v>
      </c>
      <c r="C225" s="139"/>
      <c r="D225" s="58">
        <f t="shared" ref="D225:G225" si="87">SUM(D226+D227+D262+D263+D264+D265+D283+D305+D306)</f>
        <v>3913123.75</v>
      </c>
      <c r="E225" s="58">
        <f t="shared" si="87"/>
        <v>6658156.0500000007</v>
      </c>
      <c r="F225" s="58">
        <f t="shared" si="87"/>
        <v>3772480.7300000004</v>
      </c>
      <c r="G225" s="58">
        <f t="shared" si="87"/>
        <v>1964200</v>
      </c>
      <c r="H225" s="58">
        <f>SUM(H226+H227+H262+H263+H264+H265+H283+H305+H306)</f>
        <v>2854110</v>
      </c>
      <c r="I225" s="58">
        <f>SUM(I226+I227+I262+I263+I264+I265+I283+I305+I306)</f>
        <v>3619020</v>
      </c>
      <c r="HS225" s="106"/>
      <c r="HT225" s="106"/>
      <c r="HU225" s="106"/>
      <c r="HV225" s="106"/>
      <c r="HW225" s="106"/>
      <c r="HX225" s="106"/>
      <c r="HY225" s="106"/>
      <c r="HZ225" s="106"/>
      <c r="IA225" s="106"/>
      <c r="IB225" s="106"/>
      <c r="IC225" s="106"/>
      <c r="ID225" s="106"/>
      <c r="IE225" s="106"/>
      <c r="IF225" s="106"/>
      <c r="IG225" s="106"/>
      <c r="IH225" s="106"/>
      <c r="II225" s="106"/>
    </row>
    <row r="226" spans="1:243" s="195" customFormat="1" ht="23.25" customHeight="1">
      <c r="A226" s="185" t="s">
        <v>2313</v>
      </c>
      <c r="B226" s="186" t="s">
        <v>2314</v>
      </c>
      <c r="C226" s="139" t="s">
        <v>249</v>
      </c>
      <c r="D226" s="60">
        <v>325945.02</v>
      </c>
      <c r="E226" s="60">
        <v>48550.2</v>
      </c>
      <c r="F226" s="60">
        <v>17062.37</v>
      </c>
      <c r="G226" s="60">
        <v>18000</v>
      </c>
      <c r="H226" s="60">
        <v>18500</v>
      </c>
      <c r="I226" s="60">
        <v>19000</v>
      </c>
      <c r="J226" s="194"/>
      <c r="K226" s="194"/>
      <c r="L226" s="194"/>
      <c r="M226" s="194"/>
      <c r="N226" s="194"/>
      <c r="O226" s="194"/>
      <c r="P226" s="194"/>
      <c r="Q226" s="194"/>
      <c r="R226" s="194"/>
      <c r="S226" s="194"/>
      <c r="T226" s="194"/>
      <c r="U226" s="194"/>
      <c r="V226" s="194"/>
      <c r="W226" s="194"/>
      <c r="X226" s="194"/>
      <c r="Y226" s="194"/>
      <c r="Z226" s="194"/>
      <c r="AA226" s="194"/>
      <c r="AB226" s="194"/>
      <c r="AC226" s="194"/>
      <c r="AD226" s="194"/>
      <c r="AE226" s="194"/>
      <c r="AF226" s="194"/>
      <c r="AG226" s="194"/>
      <c r="AH226" s="194"/>
      <c r="AI226" s="194"/>
      <c r="AJ226" s="194"/>
      <c r="AK226" s="194"/>
      <c r="AL226" s="194"/>
      <c r="AM226" s="194"/>
      <c r="AN226" s="194"/>
      <c r="AO226" s="194"/>
      <c r="AP226" s="194"/>
      <c r="AQ226" s="194"/>
      <c r="AR226" s="194"/>
      <c r="AS226" s="194"/>
      <c r="AT226" s="194"/>
      <c r="AU226" s="194"/>
      <c r="AV226" s="194"/>
      <c r="AW226" s="194"/>
      <c r="AX226" s="194"/>
      <c r="AY226" s="194"/>
      <c r="AZ226" s="194"/>
      <c r="BA226" s="194"/>
      <c r="BB226" s="194"/>
      <c r="BC226" s="194"/>
      <c r="BD226" s="194"/>
      <c r="BE226" s="194"/>
      <c r="BF226" s="194"/>
      <c r="BG226" s="194"/>
      <c r="BH226" s="194"/>
      <c r="BI226" s="194"/>
      <c r="BJ226" s="194"/>
      <c r="BK226" s="194"/>
      <c r="BL226" s="194"/>
      <c r="BM226" s="194"/>
      <c r="BN226" s="194"/>
      <c r="BO226" s="194"/>
      <c r="BP226" s="194"/>
      <c r="BQ226" s="194"/>
      <c r="BR226" s="194"/>
      <c r="BS226" s="194"/>
      <c r="BT226" s="194"/>
      <c r="BU226" s="194"/>
      <c r="BV226" s="194"/>
      <c r="BW226" s="194"/>
      <c r="BX226" s="194"/>
      <c r="BY226" s="194"/>
      <c r="BZ226" s="194"/>
      <c r="CA226" s="194"/>
      <c r="CB226" s="194"/>
      <c r="CC226" s="194"/>
      <c r="CD226" s="194"/>
      <c r="CE226" s="194"/>
      <c r="CF226" s="194"/>
      <c r="CG226" s="194"/>
      <c r="CH226" s="194"/>
      <c r="CI226" s="194"/>
      <c r="CJ226" s="194"/>
      <c r="CK226" s="194"/>
      <c r="CL226" s="194"/>
      <c r="CM226" s="194"/>
      <c r="CN226" s="194"/>
      <c r="CO226" s="194"/>
      <c r="CP226" s="194"/>
      <c r="CQ226" s="194"/>
      <c r="CR226" s="194"/>
      <c r="CS226" s="194"/>
      <c r="CT226" s="194"/>
      <c r="CU226" s="194"/>
      <c r="CV226" s="194"/>
      <c r="CW226" s="194"/>
      <c r="CX226" s="194"/>
      <c r="CY226" s="194"/>
      <c r="CZ226" s="194"/>
      <c r="DA226" s="194"/>
      <c r="DB226" s="194"/>
      <c r="DC226" s="194"/>
      <c r="DD226" s="194"/>
      <c r="DE226" s="194"/>
      <c r="DF226" s="194"/>
      <c r="DG226" s="194"/>
      <c r="DH226" s="194"/>
      <c r="DI226" s="194"/>
      <c r="DJ226" s="194"/>
      <c r="DK226" s="194"/>
      <c r="DL226" s="194"/>
      <c r="DM226" s="194"/>
      <c r="DN226" s="194"/>
      <c r="DO226" s="194"/>
      <c r="DP226" s="194"/>
      <c r="DQ226" s="194"/>
      <c r="DR226" s="194"/>
      <c r="DS226" s="194"/>
      <c r="DT226" s="194"/>
      <c r="DU226" s="194"/>
      <c r="DV226" s="194"/>
      <c r="DW226" s="194"/>
      <c r="DX226" s="194"/>
      <c r="DY226" s="194"/>
      <c r="DZ226" s="194"/>
      <c r="EA226" s="194"/>
      <c r="EB226" s="194"/>
      <c r="EC226" s="194"/>
      <c r="ED226" s="194"/>
      <c r="EE226" s="194"/>
      <c r="EF226" s="194"/>
      <c r="EG226" s="194"/>
      <c r="EH226" s="194"/>
      <c r="EI226" s="194"/>
      <c r="EJ226" s="194"/>
      <c r="EK226" s="194"/>
      <c r="EL226" s="194"/>
      <c r="EM226" s="194"/>
      <c r="EN226" s="194"/>
      <c r="EO226" s="194"/>
      <c r="EP226" s="194"/>
      <c r="EQ226" s="194"/>
      <c r="ER226" s="194"/>
      <c r="ES226" s="194"/>
      <c r="ET226" s="194"/>
      <c r="EU226" s="194"/>
      <c r="EV226" s="194"/>
      <c r="EW226" s="194"/>
      <c r="EX226" s="194"/>
      <c r="EY226" s="194"/>
      <c r="EZ226" s="194"/>
      <c r="FA226" s="194"/>
      <c r="FB226" s="194"/>
      <c r="FC226" s="194"/>
      <c r="FD226" s="194"/>
      <c r="FE226" s="194"/>
      <c r="FF226" s="194"/>
      <c r="FG226" s="194"/>
      <c r="FH226" s="194"/>
      <c r="FI226" s="194"/>
      <c r="FJ226" s="194"/>
      <c r="FK226" s="194"/>
      <c r="FL226" s="194"/>
      <c r="FM226" s="194"/>
      <c r="FN226" s="194"/>
      <c r="FO226" s="194"/>
      <c r="FP226" s="194"/>
      <c r="FQ226" s="194"/>
      <c r="FR226" s="194"/>
      <c r="FS226" s="194"/>
      <c r="FT226" s="194"/>
      <c r="FU226" s="194"/>
      <c r="FV226" s="194"/>
      <c r="FW226" s="194"/>
      <c r="FX226" s="194"/>
      <c r="FY226" s="194"/>
      <c r="FZ226" s="194"/>
      <c r="GA226" s="194"/>
      <c r="GB226" s="194"/>
      <c r="GC226" s="194"/>
      <c r="GD226" s="194"/>
      <c r="GE226" s="194"/>
      <c r="GF226" s="194"/>
      <c r="GG226" s="194"/>
      <c r="GH226" s="194"/>
      <c r="GI226" s="194"/>
      <c r="GJ226" s="194"/>
      <c r="GK226" s="194"/>
      <c r="GL226" s="194"/>
      <c r="GM226" s="194"/>
      <c r="GN226" s="194"/>
      <c r="GO226" s="194"/>
      <c r="GP226" s="194"/>
      <c r="GQ226" s="194"/>
      <c r="GR226" s="194"/>
      <c r="GS226" s="194"/>
      <c r="GT226" s="194"/>
      <c r="GU226" s="194"/>
      <c r="GV226" s="194"/>
      <c r="GW226" s="194"/>
      <c r="GX226" s="194"/>
      <c r="GY226" s="194"/>
      <c r="GZ226" s="194"/>
      <c r="HA226" s="194"/>
      <c r="HB226" s="194"/>
      <c r="HC226" s="194"/>
      <c r="HD226" s="194"/>
      <c r="HE226" s="194"/>
      <c r="HF226" s="194"/>
      <c r="HG226" s="194"/>
      <c r="HH226" s="194"/>
      <c r="HI226" s="194"/>
      <c r="HJ226" s="194"/>
      <c r="HK226" s="194"/>
      <c r="HL226" s="194"/>
      <c r="HM226" s="194"/>
      <c r="HN226" s="194"/>
      <c r="HO226" s="194"/>
      <c r="HP226" s="194"/>
      <c r="HQ226" s="194"/>
      <c r="HR226" s="194"/>
    </row>
    <row r="227" spans="1:243" s="173" customFormat="1" ht="22.5" customHeight="1">
      <c r="A227" s="185" t="s">
        <v>2315</v>
      </c>
      <c r="B227" s="186" t="s">
        <v>2316</v>
      </c>
      <c r="C227" s="139"/>
      <c r="D227" s="58">
        <f t="shared" ref="D227:H227" si="88">SUM(D228:D261)</f>
        <v>377116.35</v>
      </c>
      <c r="E227" s="58">
        <f t="shared" si="88"/>
        <v>212671.72999999998</v>
      </c>
      <c r="F227" s="58">
        <f t="shared" si="88"/>
        <v>94092.44</v>
      </c>
      <c r="G227" s="58">
        <f t="shared" si="88"/>
        <v>67600</v>
      </c>
      <c r="H227" s="58">
        <f t="shared" si="88"/>
        <v>70550</v>
      </c>
      <c r="I227" s="58">
        <f>SUM(I228:I261)</f>
        <v>73300</v>
      </c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180"/>
      <c r="AR227" s="180"/>
      <c r="AS227" s="180"/>
      <c r="AT227" s="180"/>
      <c r="AU227" s="180"/>
      <c r="AV227" s="180"/>
      <c r="AW227" s="180"/>
      <c r="AX227" s="180"/>
      <c r="AY227" s="180"/>
      <c r="AZ227" s="180"/>
      <c r="BA227" s="180"/>
      <c r="BB227" s="180"/>
      <c r="BC227" s="180"/>
      <c r="BD227" s="180"/>
      <c r="BE227" s="180"/>
      <c r="BF227" s="180"/>
      <c r="BG227" s="180"/>
      <c r="BH227" s="180"/>
      <c r="BI227" s="180"/>
      <c r="BJ227" s="180"/>
      <c r="BK227" s="180"/>
      <c r="BL227" s="180"/>
      <c r="BM227" s="180"/>
      <c r="BN227" s="180"/>
      <c r="BO227" s="180"/>
      <c r="BP227" s="180"/>
      <c r="BQ227" s="180"/>
      <c r="BR227" s="180"/>
      <c r="BS227" s="180"/>
      <c r="BT227" s="180"/>
      <c r="BU227" s="180"/>
      <c r="BV227" s="180"/>
      <c r="BW227" s="180"/>
      <c r="BX227" s="180"/>
      <c r="BY227" s="180"/>
      <c r="BZ227" s="180"/>
      <c r="CA227" s="180"/>
      <c r="CB227" s="180"/>
      <c r="CC227" s="180"/>
      <c r="CD227" s="180"/>
      <c r="CE227" s="180"/>
      <c r="CF227" s="180"/>
      <c r="CG227" s="180"/>
      <c r="CH227" s="180"/>
      <c r="CI227" s="180"/>
      <c r="CJ227" s="180"/>
      <c r="CK227" s="180"/>
      <c r="CL227" s="180"/>
      <c r="CM227" s="180"/>
      <c r="CN227" s="180"/>
      <c r="CO227" s="180"/>
      <c r="CP227" s="180"/>
      <c r="CQ227" s="180"/>
      <c r="CR227" s="180"/>
      <c r="CS227" s="180"/>
      <c r="CT227" s="180"/>
      <c r="CU227" s="180"/>
      <c r="CV227" s="180"/>
      <c r="CW227" s="180"/>
      <c r="CX227" s="180"/>
      <c r="CY227" s="180"/>
      <c r="CZ227" s="180"/>
      <c r="DA227" s="180"/>
      <c r="DB227" s="180"/>
      <c r="DC227" s="180"/>
      <c r="DD227" s="180"/>
      <c r="DE227" s="180"/>
      <c r="DF227" s="180"/>
      <c r="DG227" s="180"/>
      <c r="DH227" s="180"/>
      <c r="DI227" s="180"/>
      <c r="DJ227" s="180"/>
      <c r="DK227" s="180"/>
      <c r="DL227" s="180"/>
      <c r="DM227" s="180"/>
      <c r="DN227" s="180"/>
      <c r="DO227" s="180"/>
      <c r="DP227" s="180"/>
      <c r="DQ227" s="180"/>
      <c r="DR227" s="180"/>
      <c r="DS227" s="180"/>
      <c r="DT227" s="180"/>
      <c r="DU227" s="180"/>
      <c r="DV227" s="180"/>
      <c r="DW227" s="180"/>
      <c r="DX227" s="180"/>
      <c r="DY227" s="180"/>
      <c r="DZ227" s="180"/>
      <c r="EA227" s="180"/>
      <c r="EB227" s="180"/>
      <c r="EC227" s="180"/>
      <c r="ED227" s="180"/>
      <c r="EE227" s="180"/>
      <c r="EF227" s="180"/>
      <c r="EG227" s="180"/>
      <c r="EH227" s="180"/>
      <c r="EI227" s="180"/>
      <c r="EJ227" s="180"/>
      <c r="EK227" s="180"/>
      <c r="EL227" s="180"/>
      <c r="EM227" s="180"/>
      <c r="EN227" s="180"/>
      <c r="EO227" s="180"/>
      <c r="EP227" s="180"/>
      <c r="EQ227" s="180"/>
      <c r="ER227" s="180"/>
      <c r="ES227" s="180"/>
      <c r="ET227" s="180"/>
      <c r="EU227" s="180"/>
      <c r="EV227" s="180"/>
      <c r="EW227" s="180"/>
      <c r="EX227" s="180"/>
      <c r="EY227" s="180"/>
      <c r="EZ227" s="180"/>
      <c r="FA227" s="180"/>
      <c r="FB227" s="180"/>
      <c r="FC227" s="180"/>
      <c r="FD227" s="180"/>
      <c r="FE227" s="180"/>
      <c r="FF227" s="180"/>
      <c r="FG227" s="180"/>
      <c r="FH227" s="180"/>
      <c r="FI227" s="180"/>
      <c r="FJ227" s="180"/>
      <c r="FK227" s="180"/>
      <c r="FL227" s="180"/>
      <c r="FM227" s="180"/>
      <c r="FN227" s="180"/>
      <c r="FO227" s="180"/>
      <c r="FP227" s="180"/>
      <c r="FQ227" s="180"/>
      <c r="FR227" s="180"/>
      <c r="FS227" s="180"/>
      <c r="FT227" s="180"/>
      <c r="FU227" s="180"/>
      <c r="FV227" s="180"/>
      <c r="FW227" s="180"/>
      <c r="FX227" s="180"/>
      <c r="FY227" s="180"/>
      <c r="FZ227" s="180"/>
      <c r="GA227" s="180"/>
      <c r="GB227" s="180"/>
      <c r="GC227" s="180"/>
      <c r="GD227" s="180"/>
      <c r="GE227" s="180"/>
      <c r="GF227" s="180"/>
      <c r="GG227" s="180"/>
      <c r="GH227" s="180"/>
      <c r="GI227" s="180"/>
      <c r="GJ227" s="180"/>
      <c r="GK227" s="180"/>
      <c r="GL227" s="180"/>
      <c r="GM227" s="180"/>
      <c r="GN227" s="180"/>
      <c r="GO227" s="180"/>
      <c r="GP227" s="180"/>
      <c r="GQ227" s="180"/>
      <c r="GR227" s="180"/>
      <c r="GS227" s="180"/>
      <c r="GT227" s="180"/>
      <c r="GU227" s="180"/>
      <c r="GV227" s="180"/>
      <c r="GW227" s="180"/>
      <c r="GX227" s="180"/>
      <c r="GY227" s="180"/>
      <c r="GZ227" s="180"/>
      <c r="HA227" s="180"/>
      <c r="HB227" s="180"/>
      <c r="HC227" s="180"/>
      <c r="HD227" s="180"/>
      <c r="HE227" s="180"/>
      <c r="HF227" s="180"/>
      <c r="HG227" s="180"/>
      <c r="HH227" s="180"/>
      <c r="HI227" s="180"/>
      <c r="HJ227" s="180"/>
      <c r="HK227" s="180"/>
      <c r="HL227" s="180"/>
      <c r="HM227" s="180"/>
      <c r="HN227" s="180"/>
      <c r="HO227" s="180"/>
      <c r="HP227" s="180"/>
      <c r="HQ227" s="180"/>
      <c r="HR227" s="180"/>
    </row>
    <row r="228" spans="1:243" s="195" customFormat="1" ht="12.75" hidden="1" customHeight="1">
      <c r="A228" s="97" t="s">
        <v>2317</v>
      </c>
      <c r="B228" s="117" t="s">
        <v>2318</v>
      </c>
      <c r="C228" s="139" t="s">
        <v>2319</v>
      </c>
      <c r="D228" s="60"/>
      <c r="E228" s="60">
        <v>34197.699999999997</v>
      </c>
      <c r="F228" s="60">
        <v>8692.9500000000007</v>
      </c>
      <c r="G228" s="60">
        <v>9000</v>
      </c>
      <c r="H228" s="60">
        <v>9400</v>
      </c>
      <c r="I228" s="60">
        <v>9700</v>
      </c>
      <c r="J228" s="194"/>
      <c r="K228" s="194"/>
      <c r="L228" s="194"/>
      <c r="M228" s="194"/>
      <c r="N228" s="194"/>
      <c r="O228" s="194"/>
      <c r="P228" s="194"/>
      <c r="Q228" s="194"/>
      <c r="R228" s="194"/>
      <c r="S228" s="194"/>
      <c r="T228" s="194"/>
      <c r="U228" s="194"/>
      <c r="V228" s="194"/>
      <c r="W228" s="194"/>
      <c r="X228" s="194"/>
      <c r="Y228" s="194"/>
      <c r="Z228" s="194"/>
      <c r="AA228" s="194"/>
      <c r="AB228" s="194"/>
      <c r="AC228" s="194"/>
      <c r="AD228" s="194"/>
      <c r="AE228" s="194"/>
      <c r="AF228" s="194"/>
      <c r="AG228" s="194"/>
      <c r="AH228" s="194"/>
      <c r="AI228" s="194"/>
      <c r="AJ228" s="194"/>
      <c r="AK228" s="194"/>
      <c r="AL228" s="194"/>
      <c r="AM228" s="194"/>
      <c r="AN228" s="194"/>
      <c r="AO228" s="194"/>
      <c r="AP228" s="194"/>
      <c r="AQ228" s="194"/>
      <c r="AR228" s="194"/>
      <c r="AS228" s="194"/>
      <c r="AT228" s="194"/>
      <c r="AU228" s="194"/>
      <c r="AV228" s="194"/>
      <c r="AW228" s="194"/>
      <c r="AX228" s="194"/>
      <c r="AY228" s="194"/>
      <c r="AZ228" s="194"/>
      <c r="BA228" s="194"/>
      <c r="BB228" s="194"/>
      <c r="BC228" s="194"/>
      <c r="BD228" s="194"/>
      <c r="BE228" s="194"/>
      <c r="BF228" s="194"/>
      <c r="BG228" s="194"/>
      <c r="BH228" s="194"/>
      <c r="BI228" s="194"/>
      <c r="BJ228" s="194"/>
      <c r="BK228" s="194"/>
      <c r="BL228" s="194"/>
      <c r="BM228" s="194"/>
      <c r="BN228" s="194"/>
      <c r="BO228" s="194"/>
      <c r="BP228" s="194"/>
      <c r="BQ228" s="194"/>
      <c r="BR228" s="194"/>
      <c r="BS228" s="194"/>
      <c r="BT228" s="194"/>
      <c r="BU228" s="194"/>
      <c r="BV228" s="194"/>
      <c r="BW228" s="194"/>
      <c r="BX228" s="194"/>
      <c r="BY228" s="194"/>
      <c r="BZ228" s="194"/>
      <c r="CA228" s="194"/>
      <c r="CB228" s="194"/>
      <c r="CC228" s="194"/>
      <c r="CD228" s="194"/>
      <c r="CE228" s="194"/>
      <c r="CF228" s="194"/>
      <c r="CG228" s="194"/>
      <c r="CH228" s="194"/>
      <c r="CI228" s="194"/>
      <c r="CJ228" s="194"/>
      <c r="CK228" s="194"/>
      <c r="CL228" s="194"/>
      <c r="CM228" s="194"/>
      <c r="CN228" s="194"/>
      <c r="CO228" s="194"/>
      <c r="CP228" s="194"/>
      <c r="CQ228" s="194"/>
      <c r="CR228" s="194"/>
      <c r="CS228" s="194"/>
      <c r="CT228" s="194"/>
      <c r="CU228" s="194"/>
      <c r="CV228" s="194"/>
      <c r="CW228" s="194"/>
      <c r="CX228" s="194"/>
      <c r="CY228" s="194"/>
      <c r="CZ228" s="194"/>
      <c r="DA228" s="194"/>
      <c r="DB228" s="194"/>
      <c r="DC228" s="194"/>
      <c r="DD228" s="194"/>
      <c r="DE228" s="194"/>
      <c r="DF228" s="194"/>
      <c r="DG228" s="194"/>
      <c r="DH228" s="194"/>
      <c r="DI228" s="194"/>
      <c r="DJ228" s="194"/>
      <c r="DK228" s="194"/>
      <c r="DL228" s="194"/>
      <c r="DM228" s="194"/>
      <c r="DN228" s="194"/>
      <c r="DO228" s="194"/>
      <c r="DP228" s="194"/>
      <c r="DQ228" s="194"/>
      <c r="DR228" s="194"/>
      <c r="DS228" s="194"/>
      <c r="DT228" s="194"/>
      <c r="DU228" s="194"/>
      <c r="DV228" s="194"/>
      <c r="DW228" s="194"/>
      <c r="DX228" s="194"/>
      <c r="DY228" s="194"/>
      <c r="DZ228" s="194"/>
      <c r="EA228" s="194"/>
      <c r="EB228" s="194"/>
      <c r="EC228" s="194"/>
      <c r="ED228" s="194"/>
      <c r="EE228" s="194"/>
      <c r="EF228" s="194"/>
      <c r="EG228" s="194"/>
      <c r="EH228" s="194"/>
      <c r="EI228" s="194"/>
      <c r="EJ228" s="194"/>
      <c r="EK228" s="194"/>
      <c r="EL228" s="194"/>
      <c r="EM228" s="194"/>
      <c r="EN228" s="194"/>
      <c r="EO228" s="194"/>
      <c r="EP228" s="194"/>
      <c r="EQ228" s="194"/>
      <c r="ER228" s="194"/>
      <c r="ES228" s="194"/>
      <c r="ET228" s="194"/>
      <c r="EU228" s="194"/>
      <c r="EV228" s="194"/>
      <c r="EW228" s="194"/>
      <c r="EX228" s="194"/>
      <c r="EY228" s="194"/>
      <c r="EZ228" s="194"/>
      <c r="FA228" s="194"/>
      <c r="FB228" s="194"/>
      <c r="FC228" s="194"/>
      <c r="FD228" s="194"/>
      <c r="FE228" s="194"/>
      <c r="FF228" s="194"/>
      <c r="FG228" s="194"/>
      <c r="FH228" s="194"/>
      <c r="FI228" s="194"/>
      <c r="FJ228" s="194"/>
      <c r="FK228" s="194"/>
      <c r="FL228" s="194"/>
      <c r="FM228" s="194"/>
      <c r="FN228" s="194"/>
      <c r="FO228" s="194"/>
      <c r="FP228" s="194"/>
      <c r="FQ228" s="194"/>
      <c r="FR228" s="194"/>
      <c r="FS228" s="194"/>
      <c r="FT228" s="194"/>
      <c r="FU228" s="194"/>
      <c r="FV228" s="194"/>
      <c r="FW228" s="194"/>
      <c r="FX228" s="194"/>
      <c r="FY228" s="194"/>
      <c r="FZ228" s="194"/>
      <c r="GA228" s="194"/>
      <c r="GB228" s="194"/>
      <c r="GC228" s="194"/>
      <c r="GD228" s="194"/>
      <c r="GE228" s="194"/>
      <c r="GF228" s="194"/>
      <c r="GG228" s="194"/>
      <c r="GH228" s="194"/>
      <c r="GI228" s="194"/>
      <c r="GJ228" s="194"/>
      <c r="GK228" s="194"/>
      <c r="GL228" s="194"/>
      <c r="GM228" s="194"/>
      <c r="GN228" s="194"/>
      <c r="GO228" s="194"/>
      <c r="GP228" s="194"/>
      <c r="GQ228" s="194"/>
      <c r="GR228" s="194"/>
      <c r="GS228" s="194"/>
      <c r="GT228" s="194"/>
      <c r="GU228" s="194"/>
      <c r="GV228" s="194"/>
      <c r="GW228" s="194"/>
      <c r="GX228" s="194"/>
      <c r="GY228" s="194"/>
      <c r="GZ228" s="194"/>
      <c r="HA228" s="194"/>
      <c r="HB228" s="194"/>
      <c r="HC228" s="194"/>
      <c r="HD228" s="194"/>
      <c r="HE228" s="194"/>
      <c r="HF228" s="194"/>
      <c r="HG228" s="194"/>
      <c r="HH228" s="194"/>
      <c r="HI228" s="194"/>
      <c r="HJ228" s="194"/>
      <c r="HK228" s="194"/>
      <c r="HL228" s="194"/>
      <c r="HM228" s="194"/>
      <c r="HN228" s="194"/>
      <c r="HO228" s="194"/>
      <c r="HP228" s="194"/>
      <c r="HQ228" s="194"/>
      <c r="HR228" s="194"/>
    </row>
    <row r="229" spans="1:243" s="195" customFormat="1" ht="12.75" hidden="1" customHeight="1">
      <c r="A229" s="97" t="s">
        <v>2320</v>
      </c>
      <c r="B229" s="117" t="s">
        <v>263</v>
      </c>
      <c r="C229" s="139" t="s">
        <v>123</v>
      </c>
      <c r="D229" s="60">
        <v>9895.02</v>
      </c>
      <c r="E229" s="60">
        <v>7033.72</v>
      </c>
      <c r="F229" s="60">
        <v>2513.42</v>
      </c>
      <c r="G229" s="60">
        <v>2600</v>
      </c>
      <c r="H229" s="60">
        <v>2700</v>
      </c>
      <c r="I229" s="60">
        <v>2800</v>
      </c>
      <c r="J229" s="194"/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Z229" s="194"/>
      <c r="AA229" s="194"/>
      <c r="AB229" s="194"/>
      <c r="AC229" s="194"/>
      <c r="AD229" s="194"/>
      <c r="AE229" s="194"/>
      <c r="AF229" s="194"/>
      <c r="AG229" s="194"/>
      <c r="AH229" s="194"/>
      <c r="AI229" s="194"/>
      <c r="AJ229" s="194"/>
      <c r="AK229" s="194"/>
      <c r="AL229" s="194"/>
      <c r="AM229" s="194"/>
      <c r="AN229" s="194"/>
      <c r="AO229" s="194"/>
      <c r="AP229" s="194"/>
      <c r="AQ229" s="194"/>
      <c r="AR229" s="194"/>
      <c r="AS229" s="194"/>
      <c r="AT229" s="194"/>
      <c r="AU229" s="194"/>
      <c r="AV229" s="194"/>
      <c r="AW229" s="194"/>
      <c r="AX229" s="194"/>
      <c r="AY229" s="194"/>
      <c r="AZ229" s="194"/>
      <c r="BA229" s="194"/>
      <c r="BB229" s="194"/>
      <c r="BC229" s="194"/>
      <c r="BD229" s="194"/>
      <c r="BE229" s="194"/>
      <c r="BF229" s="194"/>
      <c r="BG229" s="194"/>
      <c r="BH229" s="194"/>
      <c r="BI229" s="194"/>
      <c r="BJ229" s="194"/>
      <c r="BK229" s="194"/>
      <c r="BL229" s="194"/>
      <c r="BM229" s="194"/>
      <c r="BN229" s="194"/>
      <c r="BO229" s="194"/>
      <c r="BP229" s="194"/>
      <c r="BQ229" s="194"/>
      <c r="BR229" s="194"/>
      <c r="BS229" s="194"/>
      <c r="BT229" s="194"/>
      <c r="BU229" s="194"/>
      <c r="BV229" s="194"/>
      <c r="BW229" s="194"/>
      <c r="BX229" s="194"/>
      <c r="BY229" s="194"/>
      <c r="BZ229" s="194"/>
      <c r="CA229" s="194"/>
      <c r="CB229" s="194"/>
      <c r="CC229" s="194"/>
      <c r="CD229" s="194"/>
      <c r="CE229" s="194"/>
      <c r="CF229" s="194"/>
      <c r="CG229" s="194"/>
      <c r="CH229" s="194"/>
      <c r="CI229" s="194"/>
      <c r="CJ229" s="194"/>
      <c r="CK229" s="194"/>
      <c r="CL229" s="194"/>
      <c r="CM229" s="194"/>
      <c r="CN229" s="194"/>
      <c r="CO229" s="194"/>
      <c r="CP229" s="194"/>
      <c r="CQ229" s="194"/>
      <c r="CR229" s="194"/>
      <c r="CS229" s="194"/>
      <c r="CT229" s="194"/>
      <c r="CU229" s="194"/>
      <c r="CV229" s="194"/>
      <c r="CW229" s="194"/>
      <c r="CX229" s="194"/>
      <c r="CY229" s="194"/>
      <c r="CZ229" s="194"/>
      <c r="DA229" s="194"/>
      <c r="DB229" s="194"/>
      <c r="DC229" s="194"/>
      <c r="DD229" s="194"/>
      <c r="DE229" s="194"/>
      <c r="DF229" s="194"/>
      <c r="DG229" s="194"/>
      <c r="DH229" s="194"/>
      <c r="DI229" s="194"/>
      <c r="DJ229" s="194"/>
      <c r="DK229" s="194"/>
      <c r="DL229" s="194"/>
      <c r="DM229" s="194"/>
      <c r="DN229" s="194"/>
      <c r="DO229" s="194"/>
      <c r="DP229" s="194"/>
      <c r="DQ229" s="194"/>
      <c r="DR229" s="194"/>
      <c r="DS229" s="194"/>
      <c r="DT229" s="194"/>
      <c r="DU229" s="194"/>
      <c r="DV229" s="194"/>
      <c r="DW229" s="194"/>
      <c r="DX229" s="194"/>
      <c r="DY229" s="194"/>
      <c r="DZ229" s="194"/>
      <c r="EA229" s="194"/>
      <c r="EB229" s="194"/>
      <c r="EC229" s="194"/>
      <c r="ED229" s="194"/>
      <c r="EE229" s="194"/>
      <c r="EF229" s="194"/>
      <c r="EG229" s="194"/>
      <c r="EH229" s="194"/>
      <c r="EI229" s="194"/>
      <c r="EJ229" s="194"/>
      <c r="EK229" s="194"/>
      <c r="EL229" s="194"/>
      <c r="EM229" s="194"/>
      <c r="EN229" s="194"/>
      <c r="EO229" s="194"/>
      <c r="EP229" s="194"/>
      <c r="EQ229" s="194"/>
      <c r="ER229" s="194"/>
      <c r="ES229" s="194"/>
      <c r="ET229" s="194"/>
      <c r="EU229" s="194"/>
      <c r="EV229" s="194"/>
      <c r="EW229" s="194"/>
      <c r="EX229" s="194"/>
      <c r="EY229" s="194"/>
      <c r="EZ229" s="194"/>
      <c r="FA229" s="194"/>
      <c r="FB229" s="194"/>
      <c r="FC229" s="194"/>
      <c r="FD229" s="194"/>
      <c r="FE229" s="194"/>
      <c r="FF229" s="194"/>
      <c r="FG229" s="194"/>
      <c r="FH229" s="194"/>
      <c r="FI229" s="194"/>
      <c r="FJ229" s="194"/>
      <c r="FK229" s="194"/>
      <c r="FL229" s="194"/>
      <c r="FM229" s="194"/>
      <c r="FN229" s="194"/>
      <c r="FO229" s="194"/>
      <c r="FP229" s="194"/>
      <c r="FQ229" s="194"/>
      <c r="FR229" s="194"/>
      <c r="FS229" s="194"/>
      <c r="FT229" s="194"/>
      <c r="FU229" s="194"/>
      <c r="FV229" s="194"/>
      <c r="FW229" s="194"/>
      <c r="FX229" s="194"/>
      <c r="FY229" s="194"/>
      <c r="FZ229" s="194"/>
      <c r="GA229" s="194"/>
      <c r="GB229" s="194"/>
      <c r="GC229" s="194"/>
      <c r="GD229" s="194"/>
      <c r="GE229" s="194"/>
      <c r="GF229" s="194"/>
      <c r="GG229" s="194"/>
      <c r="GH229" s="194"/>
      <c r="GI229" s="194"/>
      <c r="GJ229" s="194"/>
      <c r="GK229" s="194"/>
      <c r="GL229" s="194"/>
      <c r="GM229" s="194"/>
      <c r="GN229" s="194"/>
      <c r="GO229" s="194"/>
      <c r="GP229" s="194"/>
      <c r="GQ229" s="194"/>
      <c r="GR229" s="194"/>
      <c r="GS229" s="194"/>
      <c r="GT229" s="194"/>
      <c r="GU229" s="194"/>
      <c r="GV229" s="194"/>
      <c r="GW229" s="194"/>
      <c r="GX229" s="194"/>
      <c r="GY229" s="194"/>
      <c r="GZ229" s="194"/>
      <c r="HA229" s="194"/>
      <c r="HB229" s="194"/>
      <c r="HC229" s="194"/>
      <c r="HD229" s="194"/>
      <c r="HE229" s="194"/>
      <c r="HF229" s="194"/>
      <c r="HG229" s="194"/>
      <c r="HH229" s="194"/>
      <c r="HI229" s="194"/>
      <c r="HJ229" s="194"/>
      <c r="HK229" s="194"/>
      <c r="HL229" s="194"/>
      <c r="HM229" s="194"/>
      <c r="HN229" s="194"/>
      <c r="HO229" s="194"/>
      <c r="HP229" s="194"/>
      <c r="HQ229" s="194"/>
      <c r="HR229" s="194"/>
    </row>
    <row r="230" spans="1:243" s="195" customFormat="1" ht="12.75" hidden="1" customHeight="1">
      <c r="A230" s="97" t="s">
        <v>2321</v>
      </c>
      <c r="B230" s="117" t="s">
        <v>269</v>
      </c>
      <c r="C230" s="139" t="s">
        <v>268</v>
      </c>
      <c r="D230" s="60">
        <v>33588.550000000003</v>
      </c>
      <c r="E230" s="60">
        <v>17993.2</v>
      </c>
      <c r="F230" s="60">
        <v>4713.33</v>
      </c>
      <c r="G230" s="60">
        <v>4900</v>
      </c>
      <c r="H230" s="60">
        <v>5100</v>
      </c>
      <c r="I230" s="60">
        <v>5200</v>
      </c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4"/>
      <c r="Y230" s="194"/>
      <c r="Z230" s="194"/>
      <c r="AA230" s="194"/>
      <c r="AB230" s="194"/>
      <c r="AC230" s="194"/>
      <c r="AD230" s="194"/>
      <c r="AE230" s="194"/>
      <c r="AF230" s="194"/>
      <c r="AG230" s="194"/>
      <c r="AH230" s="194"/>
      <c r="AI230" s="194"/>
      <c r="AJ230" s="194"/>
      <c r="AK230" s="194"/>
      <c r="AL230" s="194"/>
      <c r="AM230" s="194"/>
      <c r="AN230" s="194"/>
      <c r="AO230" s="194"/>
      <c r="AP230" s="194"/>
      <c r="AQ230" s="194"/>
      <c r="AR230" s="194"/>
      <c r="AS230" s="194"/>
      <c r="AT230" s="194"/>
      <c r="AU230" s="194"/>
      <c r="AV230" s="194"/>
      <c r="AW230" s="194"/>
      <c r="AX230" s="194"/>
      <c r="AY230" s="194"/>
      <c r="AZ230" s="194"/>
      <c r="BA230" s="194"/>
      <c r="BB230" s="194"/>
      <c r="BC230" s="194"/>
      <c r="BD230" s="194"/>
      <c r="BE230" s="194"/>
      <c r="BF230" s="194"/>
      <c r="BG230" s="194"/>
      <c r="BH230" s="194"/>
      <c r="BI230" s="194"/>
      <c r="BJ230" s="194"/>
      <c r="BK230" s="194"/>
      <c r="BL230" s="194"/>
      <c r="BM230" s="194"/>
      <c r="BN230" s="194"/>
      <c r="BO230" s="194"/>
      <c r="BP230" s="194"/>
      <c r="BQ230" s="194"/>
      <c r="BR230" s="194"/>
      <c r="BS230" s="194"/>
      <c r="BT230" s="194"/>
      <c r="BU230" s="194"/>
      <c r="BV230" s="194"/>
      <c r="BW230" s="194"/>
      <c r="BX230" s="194"/>
      <c r="BY230" s="194"/>
      <c r="BZ230" s="194"/>
      <c r="CA230" s="194"/>
      <c r="CB230" s="194"/>
      <c r="CC230" s="194"/>
      <c r="CD230" s="194"/>
      <c r="CE230" s="194"/>
      <c r="CF230" s="194"/>
      <c r="CG230" s="194"/>
      <c r="CH230" s="194"/>
      <c r="CI230" s="194"/>
      <c r="CJ230" s="194"/>
      <c r="CK230" s="194"/>
      <c r="CL230" s="194"/>
      <c r="CM230" s="194"/>
      <c r="CN230" s="194"/>
      <c r="CO230" s="194"/>
      <c r="CP230" s="194"/>
      <c r="CQ230" s="194"/>
      <c r="CR230" s="194"/>
      <c r="CS230" s="194"/>
      <c r="CT230" s="194"/>
      <c r="CU230" s="194"/>
      <c r="CV230" s="194"/>
      <c r="CW230" s="194"/>
      <c r="CX230" s="194"/>
      <c r="CY230" s="194"/>
      <c r="CZ230" s="194"/>
      <c r="DA230" s="194"/>
      <c r="DB230" s="194"/>
      <c r="DC230" s="194"/>
      <c r="DD230" s="194"/>
      <c r="DE230" s="194"/>
      <c r="DF230" s="194"/>
      <c r="DG230" s="194"/>
      <c r="DH230" s="194"/>
      <c r="DI230" s="194"/>
      <c r="DJ230" s="194"/>
      <c r="DK230" s="194"/>
      <c r="DL230" s="194"/>
      <c r="DM230" s="194"/>
      <c r="DN230" s="194"/>
      <c r="DO230" s="194"/>
      <c r="DP230" s="194"/>
      <c r="DQ230" s="194"/>
      <c r="DR230" s="194"/>
      <c r="DS230" s="194"/>
      <c r="DT230" s="194"/>
      <c r="DU230" s="194"/>
      <c r="DV230" s="194"/>
      <c r="DW230" s="194"/>
      <c r="DX230" s="194"/>
      <c r="DY230" s="194"/>
      <c r="DZ230" s="194"/>
      <c r="EA230" s="194"/>
      <c r="EB230" s="194"/>
      <c r="EC230" s="194"/>
      <c r="ED230" s="194"/>
      <c r="EE230" s="194"/>
      <c r="EF230" s="194"/>
      <c r="EG230" s="194"/>
      <c r="EH230" s="194"/>
      <c r="EI230" s="194"/>
      <c r="EJ230" s="194"/>
      <c r="EK230" s="194"/>
      <c r="EL230" s="194"/>
      <c r="EM230" s="194"/>
      <c r="EN230" s="194"/>
      <c r="EO230" s="194"/>
      <c r="EP230" s="194"/>
      <c r="EQ230" s="194"/>
      <c r="ER230" s="194"/>
      <c r="ES230" s="194"/>
      <c r="ET230" s="194"/>
      <c r="EU230" s="194"/>
      <c r="EV230" s="194"/>
      <c r="EW230" s="194"/>
      <c r="EX230" s="194"/>
      <c r="EY230" s="194"/>
      <c r="EZ230" s="194"/>
      <c r="FA230" s="194"/>
      <c r="FB230" s="194"/>
      <c r="FC230" s="194"/>
      <c r="FD230" s="194"/>
      <c r="FE230" s="194"/>
      <c r="FF230" s="194"/>
      <c r="FG230" s="194"/>
      <c r="FH230" s="194"/>
      <c r="FI230" s="194"/>
      <c r="FJ230" s="194"/>
      <c r="FK230" s="194"/>
      <c r="FL230" s="194"/>
      <c r="FM230" s="194"/>
      <c r="FN230" s="194"/>
      <c r="FO230" s="194"/>
      <c r="FP230" s="194"/>
      <c r="FQ230" s="194"/>
      <c r="FR230" s="194"/>
      <c r="FS230" s="194"/>
      <c r="FT230" s="194"/>
      <c r="FU230" s="194"/>
      <c r="FV230" s="194"/>
      <c r="FW230" s="194"/>
      <c r="FX230" s="194"/>
      <c r="FY230" s="194"/>
      <c r="FZ230" s="194"/>
      <c r="GA230" s="194"/>
      <c r="GB230" s="194"/>
      <c r="GC230" s="194"/>
      <c r="GD230" s="194"/>
      <c r="GE230" s="194"/>
      <c r="GF230" s="194"/>
      <c r="GG230" s="194"/>
      <c r="GH230" s="194"/>
      <c r="GI230" s="194"/>
      <c r="GJ230" s="194"/>
      <c r="GK230" s="194"/>
      <c r="GL230" s="194"/>
      <c r="GM230" s="194"/>
      <c r="GN230" s="194"/>
      <c r="GO230" s="194"/>
      <c r="GP230" s="194"/>
      <c r="GQ230" s="194"/>
      <c r="GR230" s="194"/>
      <c r="GS230" s="194"/>
      <c r="GT230" s="194"/>
      <c r="GU230" s="194"/>
      <c r="GV230" s="194"/>
      <c r="GW230" s="194"/>
      <c r="GX230" s="194"/>
      <c r="GY230" s="194"/>
      <c r="GZ230" s="194"/>
      <c r="HA230" s="194"/>
      <c r="HB230" s="194"/>
      <c r="HC230" s="194"/>
      <c r="HD230" s="194"/>
      <c r="HE230" s="194"/>
      <c r="HF230" s="194"/>
      <c r="HG230" s="194"/>
      <c r="HH230" s="194"/>
      <c r="HI230" s="194"/>
      <c r="HJ230" s="194"/>
      <c r="HK230" s="194"/>
      <c r="HL230" s="194"/>
      <c r="HM230" s="194"/>
      <c r="HN230" s="194"/>
      <c r="HO230" s="194"/>
      <c r="HP230" s="194"/>
      <c r="HQ230" s="194"/>
      <c r="HR230" s="194"/>
    </row>
    <row r="231" spans="1:243" s="195" customFormat="1" ht="12.75" hidden="1" customHeight="1">
      <c r="A231" s="97" t="s">
        <v>2322</v>
      </c>
      <c r="B231" s="117" t="s">
        <v>2323</v>
      </c>
      <c r="C231" s="139" t="s">
        <v>2324</v>
      </c>
      <c r="D231" s="60"/>
      <c r="E231" s="60">
        <v>13600.82</v>
      </c>
      <c r="F231" s="60">
        <v>1181.9000000000001</v>
      </c>
      <c r="G231" s="60">
        <v>1200</v>
      </c>
      <c r="H231" s="60">
        <v>1300</v>
      </c>
      <c r="I231" s="60">
        <v>1400</v>
      </c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4"/>
      <c r="AK231" s="194"/>
      <c r="AL231" s="194"/>
      <c r="AM231" s="194"/>
      <c r="AN231" s="194"/>
      <c r="AO231" s="194"/>
      <c r="AP231" s="194"/>
      <c r="AQ231" s="194"/>
      <c r="AR231" s="194"/>
      <c r="AS231" s="194"/>
      <c r="AT231" s="194"/>
      <c r="AU231" s="194"/>
      <c r="AV231" s="194"/>
      <c r="AW231" s="194"/>
      <c r="AX231" s="194"/>
      <c r="AY231" s="194"/>
      <c r="AZ231" s="194"/>
      <c r="BA231" s="194"/>
      <c r="BB231" s="194"/>
      <c r="BC231" s="194"/>
      <c r="BD231" s="194"/>
      <c r="BE231" s="194"/>
      <c r="BF231" s="194"/>
      <c r="BG231" s="194"/>
      <c r="BH231" s="194"/>
      <c r="BI231" s="194"/>
      <c r="BJ231" s="194"/>
      <c r="BK231" s="194"/>
      <c r="BL231" s="194"/>
      <c r="BM231" s="194"/>
      <c r="BN231" s="194"/>
      <c r="BO231" s="194"/>
      <c r="BP231" s="194"/>
      <c r="BQ231" s="194"/>
      <c r="BR231" s="194"/>
      <c r="BS231" s="194"/>
      <c r="BT231" s="194"/>
      <c r="BU231" s="194"/>
      <c r="BV231" s="194"/>
      <c r="BW231" s="194"/>
      <c r="BX231" s="194"/>
      <c r="BY231" s="194"/>
      <c r="BZ231" s="194"/>
      <c r="CA231" s="194"/>
      <c r="CB231" s="194"/>
      <c r="CC231" s="194"/>
      <c r="CD231" s="194"/>
      <c r="CE231" s="194"/>
      <c r="CF231" s="194"/>
      <c r="CG231" s="194"/>
      <c r="CH231" s="194"/>
      <c r="CI231" s="194"/>
      <c r="CJ231" s="194"/>
      <c r="CK231" s="194"/>
      <c r="CL231" s="194"/>
      <c r="CM231" s="194"/>
      <c r="CN231" s="194"/>
      <c r="CO231" s="194"/>
      <c r="CP231" s="194"/>
      <c r="CQ231" s="194"/>
      <c r="CR231" s="194"/>
      <c r="CS231" s="194"/>
      <c r="CT231" s="194"/>
      <c r="CU231" s="194"/>
      <c r="CV231" s="194"/>
      <c r="CW231" s="194"/>
      <c r="CX231" s="194"/>
      <c r="CY231" s="194"/>
      <c r="CZ231" s="194"/>
      <c r="DA231" s="194"/>
      <c r="DB231" s="194"/>
      <c r="DC231" s="194"/>
      <c r="DD231" s="194"/>
      <c r="DE231" s="194"/>
      <c r="DF231" s="194"/>
      <c r="DG231" s="194"/>
      <c r="DH231" s="194"/>
      <c r="DI231" s="194"/>
      <c r="DJ231" s="194"/>
      <c r="DK231" s="194"/>
      <c r="DL231" s="194"/>
      <c r="DM231" s="194"/>
      <c r="DN231" s="194"/>
      <c r="DO231" s="194"/>
      <c r="DP231" s="194"/>
      <c r="DQ231" s="194"/>
      <c r="DR231" s="194"/>
      <c r="DS231" s="194"/>
      <c r="DT231" s="194"/>
      <c r="DU231" s="194"/>
      <c r="DV231" s="194"/>
      <c r="DW231" s="194"/>
      <c r="DX231" s="194"/>
      <c r="DY231" s="194"/>
      <c r="DZ231" s="194"/>
      <c r="EA231" s="194"/>
      <c r="EB231" s="194"/>
      <c r="EC231" s="194"/>
      <c r="ED231" s="194"/>
      <c r="EE231" s="194"/>
      <c r="EF231" s="194"/>
      <c r="EG231" s="194"/>
      <c r="EH231" s="194"/>
      <c r="EI231" s="194"/>
      <c r="EJ231" s="194"/>
      <c r="EK231" s="194"/>
      <c r="EL231" s="194"/>
      <c r="EM231" s="194"/>
      <c r="EN231" s="194"/>
      <c r="EO231" s="194"/>
      <c r="EP231" s="194"/>
      <c r="EQ231" s="194"/>
      <c r="ER231" s="194"/>
      <c r="ES231" s="194"/>
      <c r="ET231" s="194"/>
      <c r="EU231" s="194"/>
      <c r="EV231" s="194"/>
      <c r="EW231" s="194"/>
      <c r="EX231" s="194"/>
      <c r="EY231" s="194"/>
      <c r="EZ231" s="194"/>
      <c r="FA231" s="194"/>
      <c r="FB231" s="194"/>
      <c r="FC231" s="194"/>
      <c r="FD231" s="194"/>
      <c r="FE231" s="194"/>
      <c r="FF231" s="194"/>
      <c r="FG231" s="194"/>
      <c r="FH231" s="194"/>
      <c r="FI231" s="194"/>
      <c r="FJ231" s="194"/>
      <c r="FK231" s="194"/>
      <c r="FL231" s="194"/>
      <c r="FM231" s="194"/>
      <c r="FN231" s="194"/>
      <c r="FO231" s="194"/>
      <c r="FP231" s="194"/>
      <c r="FQ231" s="194"/>
      <c r="FR231" s="194"/>
      <c r="FS231" s="194"/>
      <c r="FT231" s="194"/>
      <c r="FU231" s="194"/>
      <c r="FV231" s="194"/>
      <c r="FW231" s="194"/>
      <c r="FX231" s="194"/>
      <c r="FY231" s="194"/>
      <c r="FZ231" s="194"/>
      <c r="GA231" s="194"/>
      <c r="GB231" s="194"/>
      <c r="GC231" s="194"/>
      <c r="GD231" s="194"/>
      <c r="GE231" s="194"/>
      <c r="GF231" s="194"/>
      <c r="GG231" s="194"/>
      <c r="GH231" s="194"/>
      <c r="GI231" s="194"/>
      <c r="GJ231" s="194"/>
      <c r="GK231" s="194"/>
      <c r="GL231" s="194"/>
      <c r="GM231" s="194"/>
      <c r="GN231" s="194"/>
      <c r="GO231" s="194"/>
      <c r="GP231" s="194"/>
      <c r="GQ231" s="194"/>
      <c r="GR231" s="194"/>
      <c r="GS231" s="194"/>
      <c r="GT231" s="194"/>
      <c r="GU231" s="194"/>
      <c r="GV231" s="194"/>
      <c r="GW231" s="194"/>
      <c r="GX231" s="194"/>
      <c r="GY231" s="194"/>
      <c r="GZ231" s="194"/>
      <c r="HA231" s="194"/>
      <c r="HB231" s="194"/>
      <c r="HC231" s="194"/>
      <c r="HD231" s="194"/>
      <c r="HE231" s="194"/>
      <c r="HF231" s="194"/>
      <c r="HG231" s="194"/>
      <c r="HH231" s="194"/>
      <c r="HI231" s="194"/>
      <c r="HJ231" s="194"/>
      <c r="HK231" s="194"/>
      <c r="HL231" s="194"/>
      <c r="HM231" s="194"/>
      <c r="HN231" s="194"/>
      <c r="HO231" s="194"/>
      <c r="HP231" s="194"/>
      <c r="HQ231" s="194"/>
      <c r="HR231" s="194"/>
    </row>
    <row r="232" spans="1:243" s="195" customFormat="1" ht="12.75" hidden="1" customHeight="1">
      <c r="A232" s="97" t="s">
        <v>2325</v>
      </c>
      <c r="B232" s="117" t="s">
        <v>2326</v>
      </c>
      <c r="C232" s="139" t="s">
        <v>2327</v>
      </c>
      <c r="D232" s="60"/>
      <c r="E232" s="60">
        <v>1657.81</v>
      </c>
      <c r="F232" s="60">
        <v>395.8</v>
      </c>
      <c r="G232" s="60">
        <v>500</v>
      </c>
      <c r="H232" s="60">
        <v>600</v>
      </c>
      <c r="I232" s="60">
        <v>700</v>
      </c>
      <c r="J232" s="194"/>
      <c r="K232" s="194"/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4"/>
      <c r="AK232" s="194"/>
      <c r="AL232" s="194"/>
      <c r="AM232" s="194"/>
      <c r="AN232" s="194"/>
      <c r="AO232" s="194"/>
      <c r="AP232" s="194"/>
      <c r="AQ232" s="194"/>
      <c r="AR232" s="194"/>
      <c r="AS232" s="194"/>
      <c r="AT232" s="194"/>
      <c r="AU232" s="194"/>
      <c r="AV232" s="194"/>
      <c r="AW232" s="194"/>
      <c r="AX232" s="194"/>
      <c r="AY232" s="194"/>
      <c r="AZ232" s="194"/>
      <c r="BA232" s="194"/>
      <c r="BB232" s="194"/>
      <c r="BC232" s="194"/>
      <c r="BD232" s="194"/>
      <c r="BE232" s="194"/>
      <c r="BF232" s="194"/>
      <c r="BG232" s="194"/>
      <c r="BH232" s="194"/>
      <c r="BI232" s="194"/>
      <c r="BJ232" s="194"/>
      <c r="BK232" s="194"/>
      <c r="BL232" s="194"/>
      <c r="BM232" s="194"/>
      <c r="BN232" s="194"/>
      <c r="BO232" s="194"/>
      <c r="BP232" s="194"/>
      <c r="BQ232" s="194"/>
      <c r="BR232" s="194"/>
      <c r="BS232" s="194"/>
      <c r="BT232" s="194"/>
      <c r="BU232" s="194"/>
      <c r="BV232" s="194"/>
      <c r="BW232" s="194"/>
      <c r="BX232" s="194"/>
      <c r="BY232" s="194"/>
      <c r="BZ232" s="194"/>
      <c r="CA232" s="194"/>
      <c r="CB232" s="194"/>
      <c r="CC232" s="194"/>
      <c r="CD232" s="194"/>
      <c r="CE232" s="194"/>
      <c r="CF232" s="194"/>
      <c r="CG232" s="194"/>
      <c r="CH232" s="194"/>
      <c r="CI232" s="194"/>
      <c r="CJ232" s="194"/>
      <c r="CK232" s="194"/>
      <c r="CL232" s="194"/>
      <c r="CM232" s="194"/>
      <c r="CN232" s="194"/>
      <c r="CO232" s="194"/>
      <c r="CP232" s="194"/>
      <c r="CQ232" s="194"/>
      <c r="CR232" s="194"/>
      <c r="CS232" s="194"/>
      <c r="CT232" s="194"/>
      <c r="CU232" s="194"/>
      <c r="CV232" s="194"/>
      <c r="CW232" s="194"/>
      <c r="CX232" s="194"/>
      <c r="CY232" s="194"/>
      <c r="CZ232" s="194"/>
      <c r="DA232" s="194"/>
      <c r="DB232" s="194"/>
      <c r="DC232" s="194"/>
      <c r="DD232" s="194"/>
      <c r="DE232" s="194"/>
      <c r="DF232" s="194"/>
      <c r="DG232" s="194"/>
      <c r="DH232" s="194"/>
      <c r="DI232" s="194"/>
      <c r="DJ232" s="194"/>
      <c r="DK232" s="194"/>
      <c r="DL232" s="194"/>
      <c r="DM232" s="194"/>
      <c r="DN232" s="194"/>
      <c r="DO232" s="194"/>
      <c r="DP232" s="194"/>
      <c r="DQ232" s="194"/>
      <c r="DR232" s="194"/>
      <c r="DS232" s="194"/>
      <c r="DT232" s="194"/>
      <c r="DU232" s="194"/>
      <c r="DV232" s="194"/>
      <c r="DW232" s="194"/>
      <c r="DX232" s="194"/>
      <c r="DY232" s="194"/>
      <c r="DZ232" s="194"/>
      <c r="EA232" s="194"/>
      <c r="EB232" s="194"/>
      <c r="EC232" s="194"/>
      <c r="ED232" s="194"/>
      <c r="EE232" s="194"/>
      <c r="EF232" s="194"/>
      <c r="EG232" s="194"/>
      <c r="EH232" s="194"/>
      <c r="EI232" s="194"/>
      <c r="EJ232" s="194"/>
      <c r="EK232" s="194"/>
      <c r="EL232" s="194"/>
      <c r="EM232" s="194"/>
      <c r="EN232" s="194"/>
      <c r="EO232" s="194"/>
      <c r="EP232" s="194"/>
      <c r="EQ232" s="194"/>
      <c r="ER232" s="194"/>
      <c r="ES232" s="194"/>
      <c r="ET232" s="194"/>
      <c r="EU232" s="194"/>
      <c r="EV232" s="194"/>
      <c r="EW232" s="194"/>
      <c r="EX232" s="194"/>
      <c r="EY232" s="194"/>
      <c r="EZ232" s="194"/>
      <c r="FA232" s="194"/>
      <c r="FB232" s="194"/>
      <c r="FC232" s="194"/>
      <c r="FD232" s="194"/>
      <c r="FE232" s="194"/>
      <c r="FF232" s="194"/>
      <c r="FG232" s="194"/>
      <c r="FH232" s="194"/>
      <c r="FI232" s="194"/>
      <c r="FJ232" s="194"/>
      <c r="FK232" s="194"/>
      <c r="FL232" s="194"/>
      <c r="FM232" s="194"/>
      <c r="FN232" s="194"/>
      <c r="FO232" s="194"/>
      <c r="FP232" s="194"/>
      <c r="FQ232" s="194"/>
      <c r="FR232" s="194"/>
      <c r="FS232" s="194"/>
      <c r="FT232" s="194"/>
      <c r="FU232" s="194"/>
      <c r="FV232" s="194"/>
      <c r="FW232" s="194"/>
      <c r="FX232" s="194"/>
      <c r="FY232" s="194"/>
      <c r="FZ232" s="194"/>
      <c r="GA232" s="194"/>
      <c r="GB232" s="194"/>
      <c r="GC232" s="194"/>
      <c r="GD232" s="194"/>
      <c r="GE232" s="194"/>
      <c r="GF232" s="194"/>
      <c r="GG232" s="194"/>
      <c r="GH232" s="194"/>
      <c r="GI232" s="194"/>
      <c r="GJ232" s="194"/>
      <c r="GK232" s="194"/>
      <c r="GL232" s="194"/>
      <c r="GM232" s="194"/>
      <c r="GN232" s="194"/>
      <c r="GO232" s="194"/>
      <c r="GP232" s="194"/>
      <c r="GQ232" s="194"/>
      <c r="GR232" s="194"/>
      <c r="GS232" s="194"/>
      <c r="GT232" s="194"/>
      <c r="GU232" s="194"/>
      <c r="GV232" s="194"/>
      <c r="GW232" s="194"/>
      <c r="GX232" s="194"/>
      <c r="GY232" s="194"/>
      <c r="GZ232" s="194"/>
      <c r="HA232" s="194"/>
      <c r="HB232" s="194"/>
      <c r="HC232" s="194"/>
      <c r="HD232" s="194"/>
      <c r="HE232" s="194"/>
      <c r="HF232" s="194"/>
      <c r="HG232" s="194"/>
      <c r="HH232" s="194"/>
      <c r="HI232" s="194"/>
      <c r="HJ232" s="194"/>
      <c r="HK232" s="194"/>
      <c r="HL232" s="194"/>
      <c r="HM232" s="194"/>
      <c r="HN232" s="194"/>
      <c r="HO232" s="194"/>
      <c r="HP232" s="194"/>
      <c r="HQ232" s="194"/>
      <c r="HR232" s="194"/>
    </row>
    <row r="233" spans="1:243" s="195" customFormat="1" ht="12.75" hidden="1" customHeight="1">
      <c r="A233" s="97" t="s">
        <v>2328</v>
      </c>
      <c r="B233" s="117" t="s">
        <v>2329</v>
      </c>
      <c r="C233" s="139" t="s">
        <v>2330</v>
      </c>
      <c r="D233" s="60"/>
      <c r="E233" s="60">
        <v>1430.92</v>
      </c>
      <c r="F233" s="60">
        <v>203.7</v>
      </c>
      <c r="G233" s="60">
        <v>300</v>
      </c>
      <c r="H233" s="60">
        <v>400</v>
      </c>
      <c r="I233" s="60">
        <v>500</v>
      </c>
      <c r="J233" s="194"/>
      <c r="K233" s="194"/>
      <c r="L233" s="194"/>
      <c r="M233" s="194"/>
      <c r="N233" s="194"/>
      <c r="O233" s="194"/>
      <c r="P233" s="194"/>
      <c r="Q233" s="194"/>
      <c r="R233" s="194"/>
      <c r="S233" s="194"/>
      <c r="T233" s="194"/>
      <c r="U233" s="194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4"/>
      <c r="AK233" s="194"/>
      <c r="AL233" s="194"/>
      <c r="AM233" s="194"/>
      <c r="AN233" s="194"/>
      <c r="AO233" s="194"/>
      <c r="AP233" s="194"/>
      <c r="AQ233" s="194"/>
      <c r="AR233" s="194"/>
      <c r="AS233" s="194"/>
      <c r="AT233" s="194"/>
      <c r="AU233" s="194"/>
      <c r="AV233" s="194"/>
      <c r="AW233" s="194"/>
      <c r="AX233" s="194"/>
      <c r="AY233" s="194"/>
      <c r="AZ233" s="194"/>
      <c r="BA233" s="194"/>
      <c r="BB233" s="194"/>
      <c r="BC233" s="194"/>
      <c r="BD233" s="194"/>
      <c r="BE233" s="194"/>
      <c r="BF233" s="194"/>
      <c r="BG233" s="194"/>
      <c r="BH233" s="194"/>
      <c r="BI233" s="194"/>
      <c r="BJ233" s="194"/>
      <c r="BK233" s="194"/>
      <c r="BL233" s="194"/>
      <c r="BM233" s="194"/>
      <c r="BN233" s="194"/>
      <c r="BO233" s="194"/>
      <c r="BP233" s="194"/>
      <c r="BQ233" s="194"/>
      <c r="BR233" s="194"/>
      <c r="BS233" s="194"/>
      <c r="BT233" s="194"/>
      <c r="BU233" s="194"/>
      <c r="BV233" s="194"/>
      <c r="BW233" s="194"/>
      <c r="BX233" s="194"/>
      <c r="BY233" s="194"/>
      <c r="BZ233" s="194"/>
      <c r="CA233" s="194"/>
      <c r="CB233" s="194"/>
      <c r="CC233" s="194"/>
      <c r="CD233" s="194"/>
      <c r="CE233" s="194"/>
      <c r="CF233" s="194"/>
      <c r="CG233" s="194"/>
      <c r="CH233" s="194"/>
      <c r="CI233" s="194"/>
      <c r="CJ233" s="194"/>
      <c r="CK233" s="194"/>
      <c r="CL233" s="194"/>
      <c r="CM233" s="194"/>
      <c r="CN233" s="194"/>
      <c r="CO233" s="194"/>
      <c r="CP233" s="194"/>
      <c r="CQ233" s="194"/>
      <c r="CR233" s="194"/>
      <c r="CS233" s="194"/>
      <c r="CT233" s="194"/>
      <c r="CU233" s="194"/>
      <c r="CV233" s="194"/>
      <c r="CW233" s="194"/>
      <c r="CX233" s="194"/>
      <c r="CY233" s="194"/>
      <c r="CZ233" s="194"/>
      <c r="DA233" s="194"/>
      <c r="DB233" s="194"/>
      <c r="DC233" s="194"/>
      <c r="DD233" s="194"/>
      <c r="DE233" s="194"/>
      <c r="DF233" s="194"/>
      <c r="DG233" s="194"/>
      <c r="DH233" s="194"/>
      <c r="DI233" s="194"/>
      <c r="DJ233" s="194"/>
      <c r="DK233" s="194"/>
      <c r="DL233" s="194"/>
      <c r="DM233" s="194"/>
      <c r="DN233" s="194"/>
      <c r="DO233" s="194"/>
      <c r="DP233" s="194"/>
      <c r="DQ233" s="194"/>
      <c r="DR233" s="194"/>
      <c r="DS233" s="194"/>
      <c r="DT233" s="194"/>
      <c r="DU233" s="194"/>
      <c r="DV233" s="194"/>
      <c r="DW233" s="194"/>
      <c r="DX233" s="194"/>
      <c r="DY233" s="194"/>
      <c r="DZ233" s="194"/>
      <c r="EA233" s="194"/>
      <c r="EB233" s="194"/>
      <c r="EC233" s="194"/>
      <c r="ED233" s="194"/>
      <c r="EE233" s="194"/>
      <c r="EF233" s="194"/>
      <c r="EG233" s="194"/>
      <c r="EH233" s="194"/>
      <c r="EI233" s="194"/>
      <c r="EJ233" s="194"/>
      <c r="EK233" s="194"/>
      <c r="EL233" s="194"/>
      <c r="EM233" s="194"/>
      <c r="EN233" s="194"/>
      <c r="EO233" s="194"/>
      <c r="EP233" s="194"/>
      <c r="EQ233" s="194"/>
      <c r="ER233" s="194"/>
      <c r="ES233" s="194"/>
      <c r="ET233" s="194"/>
      <c r="EU233" s="194"/>
      <c r="EV233" s="194"/>
      <c r="EW233" s="194"/>
      <c r="EX233" s="194"/>
      <c r="EY233" s="194"/>
      <c r="EZ233" s="194"/>
      <c r="FA233" s="194"/>
      <c r="FB233" s="194"/>
      <c r="FC233" s="194"/>
      <c r="FD233" s="194"/>
      <c r="FE233" s="194"/>
      <c r="FF233" s="194"/>
      <c r="FG233" s="194"/>
      <c r="FH233" s="194"/>
      <c r="FI233" s="194"/>
      <c r="FJ233" s="194"/>
      <c r="FK233" s="194"/>
      <c r="FL233" s="194"/>
      <c r="FM233" s="194"/>
      <c r="FN233" s="194"/>
      <c r="FO233" s="194"/>
      <c r="FP233" s="194"/>
      <c r="FQ233" s="194"/>
      <c r="FR233" s="194"/>
      <c r="FS233" s="194"/>
      <c r="FT233" s="194"/>
      <c r="FU233" s="194"/>
      <c r="FV233" s="194"/>
      <c r="FW233" s="194"/>
      <c r="FX233" s="194"/>
      <c r="FY233" s="194"/>
      <c r="FZ233" s="194"/>
      <c r="GA233" s="194"/>
      <c r="GB233" s="194"/>
      <c r="GC233" s="194"/>
      <c r="GD233" s="194"/>
      <c r="GE233" s="194"/>
      <c r="GF233" s="194"/>
      <c r="GG233" s="194"/>
      <c r="GH233" s="194"/>
      <c r="GI233" s="194"/>
      <c r="GJ233" s="194"/>
      <c r="GK233" s="194"/>
      <c r="GL233" s="194"/>
      <c r="GM233" s="194"/>
      <c r="GN233" s="194"/>
      <c r="GO233" s="194"/>
      <c r="GP233" s="194"/>
      <c r="GQ233" s="194"/>
      <c r="GR233" s="194"/>
      <c r="GS233" s="194"/>
      <c r="GT233" s="194"/>
      <c r="GU233" s="194"/>
      <c r="GV233" s="194"/>
      <c r="GW233" s="194"/>
      <c r="GX233" s="194"/>
      <c r="GY233" s="194"/>
      <c r="GZ233" s="194"/>
      <c r="HA233" s="194"/>
      <c r="HB233" s="194"/>
      <c r="HC233" s="194"/>
      <c r="HD233" s="194"/>
      <c r="HE233" s="194"/>
      <c r="HF233" s="194"/>
      <c r="HG233" s="194"/>
      <c r="HH233" s="194"/>
      <c r="HI233" s="194"/>
      <c r="HJ233" s="194"/>
      <c r="HK233" s="194"/>
      <c r="HL233" s="194"/>
      <c r="HM233" s="194"/>
      <c r="HN233" s="194"/>
      <c r="HO233" s="194"/>
      <c r="HP233" s="194"/>
      <c r="HQ233" s="194"/>
      <c r="HR233" s="194"/>
    </row>
    <row r="234" spans="1:243" s="195" customFormat="1" ht="12.75" hidden="1" customHeight="1">
      <c r="A234" s="97" t="s">
        <v>2331</v>
      </c>
      <c r="B234" s="117" t="s">
        <v>284</v>
      </c>
      <c r="C234" s="139" t="s">
        <v>283</v>
      </c>
      <c r="D234" s="60">
        <v>16688.25</v>
      </c>
      <c r="E234" s="60">
        <v>4862.43</v>
      </c>
      <c r="F234" s="60">
        <v>5595.54</v>
      </c>
      <c r="G234" s="60">
        <v>5800</v>
      </c>
      <c r="H234" s="60">
        <v>6000</v>
      </c>
      <c r="I234" s="60">
        <v>6200</v>
      </c>
      <c r="J234" s="194"/>
      <c r="K234" s="194"/>
      <c r="L234" s="194"/>
      <c r="M234" s="194"/>
      <c r="N234" s="194"/>
      <c r="O234" s="194"/>
      <c r="P234" s="194"/>
      <c r="Q234" s="194"/>
      <c r="R234" s="194"/>
      <c r="S234" s="194"/>
      <c r="T234" s="194"/>
      <c r="U234" s="194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4"/>
      <c r="AK234" s="194"/>
      <c r="AL234" s="194"/>
      <c r="AM234" s="194"/>
      <c r="AN234" s="194"/>
      <c r="AO234" s="194"/>
      <c r="AP234" s="194"/>
      <c r="AQ234" s="194"/>
      <c r="AR234" s="194"/>
      <c r="AS234" s="194"/>
      <c r="AT234" s="194"/>
      <c r="AU234" s="194"/>
      <c r="AV234" s="194"/>
      <c r="AW234" s="194"/>
      <c r="AX234" s="194"/>
      <c r="AY234" s="194"/>
      <c r="AZ234" s="194"/>
      <c r="BA234" s="194"/>
      <c r="BB234" s="194"/>
      <c r="BC234" s="194"/>
      <c r="BD234" s="194"/>
      <c r="BE234" s="194"/>
      <c r="BF234" s="194"/>
      <c r="BG234" s="194"/>
      <c r="BH234" s="194"/>
      <c r="BI234" s="194"/>
      <c r="BJ234" s="194"/>
      <c r="BK234" s="194"/>
      <c r="BL234" s="194"/>
      <c r="BM234" s="194"/>
      <c r="BN234" s="194"/>
      <c r="BO234" s="194"/>
      <c r="BP234" s="194"/>
      <c r="BQ234" s="194"/>
      <c r="BR234" s="194"/>
      <c r="BS234" s="194"/>
      <c r="BT234" s="194"/>
      <c r="BU234" s="194"/>
      <c r="BV234" s="194"/>
      <c r="BW234" s="194"/>
      <c r="BX234" s="194"/>
      <c r="BY234" s="194"/>
      <c r="BZ234" s="194"/>
      <c r="CA234" s="194"/>
      <c r="CB234" s="194"/>
      <c r="CC234" s="194"/>
      <c r="CD234" s="194"/>
      <c r="CE234" s="194"/>
      <c r="CF234" s="194"/>
      <c r="CG234" s="194"/>
      <c r="CH234" s="194"/>
      <c r="CI234" s="194"/>
      <c r="CJ234" s="194"/>
      <c r="CK234" s="194"/>
      <c r="CL234" s="194"/>
      <c r="CM234" s="194"/>
      <c r="CN234" s="194"/>
      <c r="CO234" s="194"/>
      <c r="CP234" s="194"/>
      <c r="CQ234" s="194"/>
      <c r="CR234" s="194"/>
      <c r="CS234" s="194"/>
      <c r="CT234" s="194"/>
      <c r="CU234" s="194"/>
      <c r="CV234" s="194"/>
      <c r="CW234" s="194"/>
      <c r="CX234" s="194"/>
      <c r="CY234" s="194"/>
      <c r="CZ234" s="194"/>
      <c r="DA234" s="194"/>
      <c r="DB234" s="194"/>
      <c r="DC234" s="194"/>
      <c r="DD234" s="194"/>
      <c r="DE234" s="194"/>
      <c r="DF234" s="194"/>
      <c r="DG234" s="194"/>
      <c r="DH234" s="194"/>
      <c r="DI234" s="194"/>
      <c r="DJ234" s="194"/>
      <c r="DK234" s="194"/>
      <c r="DL234" s="194"/>
      <c r="DM234" s="194"/>
      <c r="DN234" s="194"/>
      <c r="DO234" s="194"/>
      <c r="DP234" s="194"/>
      <c r="DQ234" s="194"/>
      <c r="DR234" s="194"/>
      <c r="DS234" s="194"/>
      <c r="DT234" s="194"/>
      <c r="DU234" s="194"/>
      <c r="DV234" s="194"/>
      <c r="DW234" s="194"/>
      <c r="DX234" s="194"/>
      <c r="DY234" s="194"/>
      <c r="DZ234" s="194"/>
      <c r="EA234" s="194"/>
      <c r="EB234" s="194"/>
      <c r="EC234" s="194"/>
      <c r="ED234" s="194"/>
      <c r="EE234" s="194"/>
      <c r="EF234" s="194"/>
      <c r="EG234" s="194"/>
      <c r="EH234" s="194"/>
      <c r="EI234" s="194"/>
      <c r="EJ234" s="194"/>
      <c r="EK234" s="194"/>
      <c r="EL234" s="194"/>
      <c r="EM234" s="194"/>
      <c r="EN234" s="194"/>
      <c r="EO234" s="194"/>
      <c r="EP234" s="194"/>
      <c r="EQ234" s="194"/>
      <c r="ER234" s="194"/>
      <c r="ES234" s="194"/>
      <c r="ET234" s="194"/>
      <c r="EU234" s="194"/>
      <c r="EV234" s="194"/>
      <c r="EW234" s="194"/>
      <c r="EX234" s="194"/>
      <c r="EY234" s="194"/>
      <c r="EZ234" s="194"/>
      <c r="FA234" s="194"/>
      <c r="FB234" s="194"/>
      <c r="FC234" s="194"/>
      <c r="FD234" s="194"/>
      <c r="FE234" s="194"/>
      <c r="FF234" s="194"/>
      <c r="FG234" s="194"/>
      <c r="FH234" s="194"/>
      <c r="FI234" s="194"/>
      <c r="FJ234" s="194"/>
      <c r="FK234" s="194"/>
      <c r="FL234" s="194"/>
      <c r="FM234" s="194"/>
      <c r="FN234" s="194"/>
      <c r="FO234" s="194"/>
      <c r="FP234" s="194"/>
      <c r="FQ234" s="194"/>
      <c r="FR234" s="194"/>
      <c r="FS234" s="194"/>
      <c r="FT234" s="194"/>
      <c r="FU234" s="194"/>
      <c r="FV234" s="194"/>
      <c r="FW234" s="194"/>
      <c r="FX234" s="194"/>
      <c r="FY234" s="194"/>
      <c r="FZ234" s="194"/>
      <c r="GA234" s="194"/>
      <c r="GB234" s="194"/>
      <c r="GC234" s="194"/>
      <c r="GD234" s="194"/>
      <c r="GE234" s="194"/>
      <c r="GF234" s="194"/>
      <c r="GG234" s="194"/>
      <c r="GH234" s="194"/>
      <c r="GI234" s="194"/>
      <c r="GJ234" s="194"/>
      <c r="GK234" s="194"/>
      <c r="GL234" s="194"/>
      <c r="GM234" s="194"/>
      <c r="GN234" s="194"/>
      <c r="GO234" s="194"/>
      <c r="GP234" s="194"/>
      <c r="GQ234" s="194"/>
      <c r="GR234" s="194"/>
      <c r="GS234" s="194"/>
      <c r="GT234" s="194"/>
      <c r="GU234" s="194"/>
      <c r="GV234" s="194"/>
      <c r="GW234" s="194"/>
      <c r="GX234" s="194"/>
      <c r="GY234" s="194"/>
      <c r="GZ234" s="194"/>
      <c r="HA234" s="194"/>
      <c r="HB234" s="194"/>
      <c r="HC234" s="194"/>
      <c r="HD234" s="194"/>
      <c r="HE234" s="194"/>
      <c r="HF234" s="194"/>
      <c r="HG234" s="194"/>
      <c r="HH234" s="194"/>
      <c r="HI234" s="194"/>
      <c r="HJ234" s="194"/>
      <c r="HK234" s="194"/>
      <c r="HL234" s="194"/>
      <c r="HM234" s="194"/>
      <c r="HN234" s="194"/>
      <c r="HO234" s="194"/>
      <c r="HP234" s="194"/>
      <c r="HQ234" s="194"/>
      <c r="HR234" s="194"/>
    </row>
    <row r="235" spans="1:243" s="195" customFormat="1" ht="12.75" hidden="1" customHeight="1">
      <c r="A235" s="97" t="s">
        <v>2332</v>
      </c>
      <c r="B235" s="117" t="s">
        <v>302</v>
      </c>
      <c r="C235" s="139" t="s">
        <v>301</v>
      </c>
      <c r="D235" s="60">
        <v>60381.25</v>
      </c>
      <c r="E235" s="60">
        <v>42441.16</v>
      </c>
      <c r="F235" s="60">
        <v>16969.86</v>
      </c>
      <c r="G235" s="60">
        <v>17600</v>
      </c>
      <c r="H235" s="60">
        <v>18300</v>
      </c>
      <c r="I235" s="60">
        <v>19000</v>
      </c>
      <c r="J235" s="194"/>
      <c r="K235" s="194"/>
      <c r="L235" s="194"/>
      <c r="M235" s="194"/>
      <c r="N235" s="194"/>
      <c r="O235" s="194"/>
      <c r="P235" s="194"/>
      <c r="Q235" s="194"/>
      <c r="R235" s="194"/>
      <c r="S235" s="194"/>
      <c r="T235" s="194"/>
      <c r="U235" s="194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4"/>
      <c r="AK235" s="194"/>
      <c r="AL235" s="194"/>
      <c r="AM235" s="194"/>
      <c r="AN235" s="194"/>
      <c r="AO235" s="194"/>
      <c r="AP235" s="194"/>
      <c r="AQ235" s="194"/>
      <c r="AR235" s="194"/>
      <c r="AS235" s="194"/>
      <c r="AT235" s="194"/>
      <c r="AU235" s="194"/>
      <c r="AV235" s="194"/>
      <c r="AW235" s="194"/>
      <c r="AX235" s="194"/>
      <c r="AY235" s="194"/>
      <c r="AZ235" s="194"/>
      <c r="BA235" s="194"/>
      <c r="BB235" s="194"/>
      <c r="BC235" s="194"/>
      <c r="BD235" s="194"/>
      <c r="BE235" s="194"/>
      <c r="BF235" s="194"/>
      <c r="BG235" s="194"/>
      <c r="BH235" s="194"/>
      <c r="BI235" s="194"/>
      <c r="BJ235" s="194"/>
      <c r="BK235" s="194"/>
      <c r="BL235" s="194"/>
      <c r="BM235" s="194"/>
      <c r="BN235" s="194"/>
      <c r="BO235" s="194"/>
      <c r="BP235" s="194"/>
      <c r="BQ235" s="194"/>
      <c r="BR235" s="194"/>
      <c r="BS235" s="194"/>
      <c r="BT235" s="194"/>
      <c r="BU235" s="194"/>
      <c r="BV235" s="194"/>
      <c r="BW235" s="194"/>
      <c r="BX235" s="194"/>
      <c r="BY235" s="194"/>
      <c r="BZ235" s="194"/>
      <c r="CA235" s="194"/>
      <c r="CB235" s="194"/>
      <c r="CC235" s="194"/>
      <c r="CD235" s="194"/>
      <c r="CE235" s="194"/>
      <c r="CF235" s="194"/>
      <c r="CG235" s="194"/>
      <c r="CH235" s="194"/>
      <c r="CI235" s="194"/>
      <c r="CJ235" s="194"/>
      <c r="CK235" s="194"/>
      <c r="CL235" s="194"/>
      <c r="CM235" s="194"/>
      <c r="CN235" s="194"/>
      <c r="CO235" s="194"/>
      <c r="CP235" s="194"/>
      <c r="CQ235" s="194"/>
      <c r="CR235" s="194"/>
      <c r="CS235" s="194"/>
      <c r="CT235" s="194"/>
      <c r="CU235" s="194"/>
      <c r="CV235" s="194"/>
      <c r="CW235" s="194"/>
      <c r="CX235" s="194"/>
      <c r="CY235" s="194"/>
      <c r="CZ235" s="194"/>
      <c r="DA235" s="194"/>
      <c r="DB235" s="194"/>
      <c r="DC235" s="194"/>
      <c r="DD235" s="194"/>
      <c r="DE235" s="194"/>
      <c r="DF235" s="194"/>
      <c r="DG235" s="194"/>
      <c r="DH235" s="194"/>
      <c r="DI235" s="194"/>
      <c r="DJ235" s="194"/>
      <c r="DK235" s="194"/>
      <c r="DL235" s="194"/>
      <c r="DM235" s="194"/>
      <c r="DN235" s="194"/>
      <c r="DO235" s="194"/>
      <c r="DP235" s="194"/>
      <c r="DQ235" s="194"/>
      <c r="DR235" s="194"/>
      <c r="DS235" s="194"/>
      <c r="DT235" s="194"/>
      <c r="DU235" s="194"/>
      <c r="DV235" s="194"/>
      <c r="DW235" s="194"/>
      <c r="DX235" s="194"/>
      <c r="DY235" s="194"/>
      <c r="DZ235" s="194"/>
      <c r="EA235" s="194"/>
      <c r="EB235" s="194"/>
      <c r="EC235" s="194"/>
      <c r="ED235" s="194"/>
      <c r="EE235" s="194"/>
      <c r="EF235" s="194"/>
      <c r="EG235" s="194"/>
      <c r="EH235" s="194"/>
      <c r="EI235" s="194"/>
      <c r="EJ235" s="194"/>
      <c r="EK235" s="194"/>
      <c r="EL235" s="194"/>
      <c r="EM235" s="194"/>
      <c r="EN235" s="194"/>
      <c r="EO235" s="194"/>
      <c r="EP235" s="194"/>
      <c r="EQ235" s="194"/>
      <c r="ER235" s="194"/>
      <c r="ES235" s="194"/>
      <c r="ET235" s="194"/>
      <c r="EU235" s="194"/>
      <c r="EV235" s="194"/>
      <c r="EW235" s="194"/>
      <c r="EX235" s="194"/>
      <c r="EY235" s="194"/>
      <c r="EZ235" s="194"/>
      <c r="FA235" s="194"/>
      <c r="FB235" s="194"/>
      <c r="FC235" s="194"/>
      <c r="FD235" s="194"/>
      <c r="FE235" s="194"/>
      <c r="FF235" s="194"/>
      <c r="FG235" s="194"/>
      <c r="FH235" s="194"/>
      <c r="FI235" s="194"/>
      <c r="FJ235" s="194"/>
      <c r="FK235" s="194"/>
      <c r="FL235" s="194"/>
      <c r="FM235" s="194"/>
      <c r="FN235" s="194"/>
      <c r="FO235" s="194"/>
      <c r="FP235" s="194"/>
      <c r="FQ235" s="194"/>
      <c r="FR235" s="194"/>
      <c r="FS235" s="194"/>
      <c r="FT235" s="194"/>
      <c r="FU235" s="194"/>
      <c r="FV235" s="194"/>
      <c r="FW235" s="194"/>
      <c r="FX235" s="194"/>
      <c r="FY235" s="194"/>
      <c r="FZ235" s="194"/>
      <c r="GA235" s="194"/>
      <c r="GB235" s="194"/>
      <c r="GC235" s="194"/>
      <c r="GD235" s="194"/>
      <c r="GE235" s="194"/>
      <c r="GF235" s="194"/>
      <c r="GG235" s="194"/>
      <c r="GH235" s="194"/>
      <c r="GI235" s="194"/>
      <c r="GJ235" s="194"/>
      <c r="GK235" s="194"/>
      <c r="GL235" s="194"/>
      <c r="GM235" s="194"/>
      <c r="GN235" s="194"/>
      <c r="GO235" s="194"/>
      <c r="GP235" s="194"/>
      <c r="GQ235" s="194"/>
      <c r="GR235" s="194"/>
      <c r="GS235" s="194"/>
      <c r="GT235" s="194"/>
      <c r="GU235" s="194"/>
      <c r="GV235" s="194"/>
      <c r="GW235" s="194"/>
      <c r="GX235" s="194"/>
      <c r="GY235" s="194"/>
      <c r="GZ235" s="194"/>
      <c r="HA235" s="194"/>
      <c r="HB235" s="194"/>
      <c r="HC235" s="194"/>
      <c r="HD235" s="194"/>
      <c r="HE235" s="194"/>
      <c r="HF235" s="194"/>
      <c r="HG235" s="194"/>
      <c r="HH235" s="194"/>
      <c r="HI235" s="194"/>
      <c r="HJ235" s="194"/>
      <c r="HK235" s="194"/>
      <c r="HL235" s="194"/>
      <c r="HM235" s="194"/>
      <c r="HN235" s="194"/>
      <c r="HO235" s="194"/>
      <c r="HP235" s="194"/>
      <c r="HQ235" s="194"/>
      <c r="HR235" s="194"/>
    </row>
    <row r="236" spans="1:243" s="194" customFormat="1" ht="12.75" hidden="1" customHeight="1">
      <c r="A236" s="97" t="s">
        <v>2333</v>
      </c>
      <c r="B236" s="117" t="s">
        <v>335</v>
      </c>
      <c r="C236" s="139" t="s">
        <v>334</v>
      </c>
      <c r="D236" s="60">
        <v>9083.89</v>
      </c>
      <c r="E236" s="60">
        <v>9025.39</v>
      </c>
      <c r="F236" s="60">
        <v>3860.64</v>
      </c>
      <c r="G236" s="60">
        <v>4000</v>
      </c>
      <c r="H236" s="60">
        <v>4150</v>
      </c>
      <c r="I236" s="60">
        <v>4300</v>
      </c>
      <c r="HS236" s="195"/>
      <c r="HT236" s="195"/>
      <c r="HU236" s="195"/>
      <c r="HV236" s="195"/>
      <c r="HW236" s="195"/>
      <c r="HX236" s="195"/>
      <c r="HY236" s="195"/>
      <c r="HZ236" s="195"/>
      <c r="IA236" s="195"/>
      <c r="IB236" s="195"/>
      <c r="IC236" s="195"/>
      <c r="ID236" s="195"/>
      <c r="IE236" s="195"/>
      <c r="IF236" s="195"/>
      <c r="IG236" s="195"/>
      <c r="IH236" s="195"/>
      <c r="II236" s="195"/>
    </row>
    <row r="237" spans="1:243" s="194" customFormat="1" ht="12.75" hidden="1" customHeight="1">
      <c r="A237" s="97" t="s">
        <v>2334</v>
      </c>
      <c r="B237" s="117" t="s">
        <v>353</v>
      </c>
      <c r="C237" s="139" t="s">
        <v>352</v>
      </c>
      <c r="D237" s="60">
        <v>9673.41</v>
      </c>
      <c r="E237" s="60">
        <v>6256.34</v>
      </c>
      <c r="F237" s="60">
        <v>12220.76</v>
      </c>
      <c r="G237" s="60">
        <v>12700</v>
      </c>
      <c r="H237" s="60">
        <v>13100</v>
      </c>
      <c r="I237" s="60">
        <v>13500</v>
      </c>
      <c r="HS237" s="195"/>
      <c r="HT237" s="195"/>
      <c r="HU237" s="195"/>
      <c r="HV237" s="195"/>
      <c r="HW237" s="195"/>
      <c r="HX237" s="195"/>
      <c r="HY237" s="195"/>
      <c r="HZ237" s="195"/>
      <c r="IA237" s="195"/>
      <c r="IB237" s="195"/>
      <c r="IC237" s="195"/>
      <c r="ID237" s="195"/>
      <c r="IE237" s="195"/>
      <c r="IF237" s="195"/>
      <c r="IG237" s="195"/>
      <c r="IH237" s="195"/>
      <c r="II237" s="195"/>
    </row>
    <row r="238" spans="1:243" s="194" customFormat="1" ht="12.75" hidden="1" customHeight="1">
      <c r="A238" s="97" t="s">
        <v>2335</v>
      </c>
      <c r="B238" s="117" t="s">
        <v>359</v>
      </c>
      <c r="C238" s="139" t="s">
        <v>358</v>
      </c>
      <c r="D238" s="60">
        <v>2595.71</v>
      </c>
      <c r="E238" s="60">
        <v>322.93</v>
      </c>
      <c r="F238" s="60">
        <v>892.27</v>
      </c>
      <c r="G238" s="60">
        <v>300</v>
      </c>
      <c r="H238" s="60">
        <v>400</v>
      </c>
      <c r="I238" s="60">
        <v>500</v>
      </c>
      <c r="HS238" s="195"/>
      <c r="HT238" s="195"/>
      <c r="HU238" s="195"/>
      <c r="HV238" s="195"/>
      <c r="HW238" s="195"/>
      <c r="HX238" s="195"/>
      <c r="HY238" s="195"/>
      <c r="HZ238" s="195"/>
      <c r="IA238" s="195"/>
      <c r="IB238" s="195"/>
      <c r="IC238" s="195"/>
      <c r="ID238" s="195"/>
      <c r="IE238" s="195"/>
      <c r="IF238" s="195"/>
      <c r="IG238" s="195"/>
      <c r="IH238" s="195"/>
      <c r="II238" s="195"/>
    </row>
    <row r="239" spans="1:243" s="194" customFormat="1" ht="12.75" hidden="1" customHeight="1">
      <c r="A239" s="97" t="s">
        <v>2336</v>
      </c>
      <c r="B239" s="97" t="s">
        <v>365</v>
      </c>
      <c r="C239" s="139" t="s">
        <v>364</v>
      </c>
      <c r="D239" s="60">
        <v>7713.92</v>
      </c>
      <c r="E239" s="60">
        <v>3284.09</v>
      </c>
      <c r="F239" s="60">
        <v>4381.1899999999996</v>
      </c>
      <c r="G239" s="60">
        <v>4500</v>
      </c>
      <c r="H239" s="60">
        <v>4700</v>
      </c>
      <c r="I239" s="60">
        <v>4900</v>
      </c>
      <c r="HS239" s="195"/>
      <c r="HT239" s="195"/>
      <c r="HU239" s="195"/>
      <c r="HV239" s="195"/>
      <c r="HW239" s="195"/>
      <c r="HX239" s="195"/>
      <c r="HY239" s="195"/>
      <c r="HZ239" s="195"/>
      <c r="IA239" s="195"/>
      <c r="IB239" s="195"/>
      <c r="IC239" s="195"/>
      <c r="ID239" s="195"/>
      <c r="IE239" s="195"/>
      <c r="IF239" s="195"/>
      <c r="IG239" s="195"/>
      <c r="IH239" s="195"/>
      <c r="II239" s="195"/>
    </row>
    <row r="240" spans="1:243" s="195" customFormat="1" ht="12.75" hidden="1" customHeight="1">
      <c r="A240" s="97" t="s">
        <v>2339</v>
      </c>
      <c r="B240" s="97" t="s">
        <v>344</v>
      </c>
      <c r="C240" s="139" t="s">
        <v>343</v>
      </c>
      <c r="D240" s="60">
        <v>1871.36</v>
      </c>
      <c r="E240" s="60">
        <v>1107.93</v>
      </c>
      <c r="F240" s="60">
        <v>611.78</v>
      </c>
      <c r="G240" s="60"/>
      <c r="H240" s="60"/>
      <c r="I240" s="60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4"/>
      <c r="Y240" s="194"/>
      <c r="Z240" s="194"/>
      <c r="AA240" s="194"/>
      <c r="AB240" s="194"/>
      <c r="AC240" s="194"/>
      <c r="AD240" s="194"/>
      <c r="AE240" s="194"/>
      <c r="AF240" s="194"/>
      <c r="AG240" s="194"/>
      <c r="AH240" s="194"/>
      <c r="AI240" s="194"/>
      <c r="AJ240" s="194"/>
      <c r="AK240" s="194"/>
      <c r="AL240" s="194"/>
      <c r="AM240" s="194"/>
      <c r="AN240" s="194"/>
      <c r="AO240" s="194"/>
      <c r="AP240" s="194"/>
      <c r="AQ240" s="194"/>
      <c r="AR240" s="194"/>
      <c r="AS240" s="194"/>
      <c r="AT240" s="194"/>
      <c r="AU240" s="194"/>
      <c r="AV240" s="194"/>
      <c r="AW240" s="194"/>
      <c r="AX240" s="194"/>
      <c r="AY240" s="194"/>
      <c r="AZ240" s="194"/>
      <c r="BA240" s="194"/>
      <c r="BB240" s="194"/>
      <c r="BC240" s="194"/>
      <c r="BD240" s="194"/>
      <c r="BE240" s="194"/>
      <c r="BF240" s="194"/>
      <c r="BG240" s="194"/>
      <c r="BH240" s="194"/>
      <c r="BI240" s="194"/>
      <c r="BJ240" s="194"/>
      <c r="BK240" s="194"/>
      <c r="BL240" s="194"/>
      <c r="BM240" s="194"/>
      <c r="BN240" s="194"/>
      <c r="BO240" s="194"/>
      <c r="BP240" s="194"/>
      <c r="BQ240" s="194"/>
      <c r="BR240" s="194"/>
      <c r="BS240" s="194"/>
      <c r="BT240" s="194"/>
      <c r="BU240" s="194"/>
      <c r="BV240" s="194"/>
      <c r="BW240" s="194"/>
      <c r="BX240" s="194"/>
      <c r="BY240" s="194"/>
      <c r="BZ240" s="194"/>
      <c r="CA240" s="194"/>
      <c r="CB240" s="194"/>
      <c r="CC240" s="194"/>
      <c r="CD240" s="194"/>
      <c r="CE240" s="194"/>
      <c r="CF240" s="194"/>
      <c r="CG240" s="194"/>
      <c r="CH240" s="194"/>
      <c r="CI240" s="194"/>
      <c r="CJ240" s="194"/>
      <c r="CK240" s="194"/>
      <c r="CL240" s="194"/>
      <c r="CM240" s="194"/>
      <c r="CN240" s="194"/>
      <c r="CO240" s="194"/>
      <c r="CP240" s="194"/>
      <c r="CQ240" s="194"/>
      <c r="CR240" s="194"/>
      <c r="CS240" s="194"/>
      <c r="CT240" s="194"/>
      <c r="CU240" s="194"/>
      <c r="CV240" s="194"/>
      <c r="CW240" s="194"/>
      <c r="CX240" s="194"/>
      <c r="CY240" s="194"/>
      <c r="CZ240" s="194"/>
      <c r="DA240" s="194"/>
      <c r="DB240" s="194"/>
      <c r="DC240" s="194"/>
      <c r="DD240" s="194"/>
      <c r="DE240" s="194"/>
      <c r="DF240" s="194"/>
      <c r="DG240" s="194"/>
      <c r="DH240" s="194"/>
      <c r="DI240" s="194"/>
      <c r="DJ240" s="194"/>
      <c r="DK240" s="194"/>
      <c r="DL240" s="194"/>
      <c r="DM240" s="194"/>
      <c r="DN240" s="194"/>
      <c r="DO240" s="194"/>
      <c r="DP240" s="194"/>
      <c r="DQ240" s="194"/>
      <c r="DR240" s="194"/>
      <c r="DS240" s="194"/>
      <c r="DT240" s="194"/>
      <c r="DU240" s="194"/>
      <c r="DV240" s="194"/>
      <c r="DW240" s="194"/>
      <c r="DX240" s="194"/>
      <c r="DY240" s="194"/>
      <c r="DZ240" s="194"/>
      <c r="EA240" s="194"/>
      <c r="EB240" s="194"/>
      <c r="EC240" s="194"/>
      <c r="ED240" s="194"/>
      <c r="EE240" s="194"/>
      <c r="EF240" s="194"/>
      <c r="EG240" s="194"/>
      <c r="EH240" s="194"/>
      <c r="EI240" s="194"/>
      <c r="EJ240" s="194"/>
      <c r="EK240" s="194"/>
      <c r="EL240" s="194"/>
      <c r="EM240" s="194"/>
      <c r="EN240" s="194"/>
      <c r="EO240" s="194"/>
      <c r="EP240" s="194"/>
      <c r="EQ240" s="194"/>
      <c r="ER240" s="194"/>
      <c r="ES240" s="194"/>
      <c r="ET240" s="194"/>
      <c r="EU240" s="194"/>
      <c r="EV240" s="194"/>
      <c r="EW240" s="194"/>
      <c r="EX240" s="194"/>
      <c r="EY240" s="194"/>
      <c r="EZ240" s="194"/>
      <c r="FA240" s="194"/>
      <c r="FB240" s="194"/>
      <c r="FC240" s="194"/>
      <c r="FD240" s="194"/>
      <c r="FE240" s="194"/>
      <c r="FF240" s="194"/>
      <c r="FG240" s="194"/>
      <c r="FH240" s="194"/>
      <c r="FI240" s="194"/>
      <c r="FJ240" s="194"/>
      <c r="FK240" s="194"/>
      <c r="FL240" s="194"/>
      <c r="FM240" s="194"/>
      <c r="FN240" s="194"/>
      <c r="FO240" s="194"/>
      <c r="FP240" s="194"/>
      <c r="FQ240" s="194"/>
      <c r="FR240" s="194"/>
      <c r="FS240" s="194"/>
      <c r="FT240" s="194"/>
      <c r="FU240" s="194"/>
      <c r="FV240" s="194"/>
      <c r="FW240" s="194"/>
      <c r="FX240" s="194"/>
      <c r="FY240" s="194"/>
      <c r="FZ240" s="194"/>
      <c r="GA240" s="194"/>
      <c r="GB240" s="194"/>
      <c r="GC240" s="194"/>
      <c r="GD240" s="194"/>
      <c r="GE240" s="194"/>
      <c r="GF240" s="194"/>
      <c r="GG240" s="194"/>
      <c r="GH240" s="194"/>
      <c r="GI240" s="194"/>
      <c r="GJ240" s="194"/>
      <c r="GK240" s="194"/>
      <c r="GL240" s="194"/>
      <c r="GM240" s="194"/>
      <c r="GN240" s="194"/>
      <c r="GO240" s="194"/>
      <c r="GP240" s="194"/>
      <c r="GQ240" s="194"/>
      <c r="GR240" s="194"/>
      <c r="GS240" s="194"/>
      <c r="GT240" s="194"/>
      <c r="GU240" s="194"/>
      <c r="GV240" s="194"/>
      <c r="GW240" s="194"/>
      <c r="GX240" s="194"/>
      <c r="GY240" s="194"/>
      <c r="GZ240" s="194"/>
      <c r="HA240" s="194"/>
      <c r="HB240" s="194"/>
      <c r="HC240" s="194"/>
      <c r="HD240" s="194"/>
      <c r="HE240" s="194"/>
      <c r="HF240" s="194"/>
      <c r="HG240" s="194"/>
      <c r="HH240" s="194"/>
      <c r="HI240" s="194"/>
      <c r="HJ240" s="194"/>
      <c r="HK240" s="194"/>
      <c r="HL240" s="194"/>
      <c r="HM240" s="194"/>
      <c r="HN240" s="194"/>
      <c r="HO240" s="194"/>
      <c r="HP240" s="194"/>
      <c r="HQ240" s="194"/>
      <c r="HR240" s="194"/>
    </row>
    <row r="241" spans="1:226" s="195" customFormat="1" ht="12.75" hidden="1" customHeight="1">
      <c r="A241" s="97" t="s">
        <v>2340</v>
      </c>
      <c r="B241" s="97" t="s">
        <v>2341</v>
      </c>
      <c r="C241" s="139" t="s">
        <v>310</v>
      </c>
      <c r="D241" s="60">
        <v>4763.7</v>
      </c>
      <c r="E241" s="60">
        <v>12200.83</v>
      </c>
      <c r="F241" s="60">
        <v>4546.7</v>
      </c>
      <c r="G241" s="60"/>
      <c r="H241" s="60"/>
      <c r="I241" s="60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  <c r="AA241" s="194"/>
      <c r="AB241" s="194"/>
      <c r="AC241" s="194"/>
      <c r="AD241" s="194"/>
      <c r="AE241" s="194"/>
      <c r="AF241" s="194"/>
      <c r="AG241" s="194"/>
      <c r="AH241" s="194"/>
      <c r="AI241" s="194"/>
      <c r="AJ241" s="194"/>
      <c r="AK241" s="194"/>
      <c r="AL241" s="194"/>
      <c r="AM241" s="194"/>
      <c r="AN241" s="194"/>
      <c r="AO241" s="194"/>
      <c r="AP241" s="194"/>
      <c r="AQ241" s="194"/>
      <c r="AR241" s="194"/>
      <c r="AS241" s="194"/>
      <c r="AT241" s="194"/>
      <c r="AU241" s="194"/>
      <c r="AV241" s="194"/>
      <c r="AW241" s="194"/>
      <c r="AX241" s="194"/>
      <c r="AY241" s="194"/>
      <c r="AZ241" s="194"/>
      <c r="BA241" s="194"/>
      <c r="BB241" s="194"/>
      <c r="BC241" s="194"/>
      <c r="BD241" s="194"/>
      <c r="BE241" s="194"/>
      <c r="BF241" s="194"/>
      <c r="BG241" s="194"/>
      <c r="BH241" s="194"/>
      <c r="BI241" s="194"/>
      <c r="BJ241" s="194"/>
      <c r="BK241" s="194"/>
      <c r="BL241" s="194"/>
      <c r="BM241" s="194"/>
      <c r="BN241" s="194"/>
      <c r="BO241" s="194"/>
      <c r="BP241" s="194"/>
      <c r="BQ241" s="194"/>
      <c r="BR241" s="194"/>
      <c r="BS241" s="194"/>
      <c r="BT241" s="194"/>
      <c r="BU241" s="194"/>
      <c r="BV241" s="194"/>
      <c r="BW241" s="194"/>
      <c r="BX241" s="194"/>
      <c r="BY241" s="194"/>
      <c r="BZ241" s="194"/>
      <c r="CA241" s="194"/>
      <c r="CB241" s="194"/>
      <c r="CC241" s="194"/>
      <c r="CD241" s="194"/>
      <c r="CE241" s="194"/>
      <c r="CF241" s="194"/>
      <c r="CG241" s="194"/>
      <c r="CH241" s="194"/>
      <c r="CI241" s="194"/>
      <c r="CJ241" s="194"/>
      <c r="CK241" s="194"/>
      <c r="CL241" s="194"/>
      <c r="CM241" s="194"/>
      <c r="CN241" s="194"/>
      <c r="CO241" s="194"/>
      <c r="CP241" s="194"/>
      <c r="CQ241" s="194"/>
      <c r="CR241" s="194"/>
      <c r="CS241" s="194"/>
      <c r="CT241" s="194"/>
      <c r="CU241" s="194"/>
      <c r="CV241" s="194"/>
      <c r="CW241" s="194"/>
      <c r="CX241" s="194"/>
      <c r="CY241" s="194"/>
      <c r="CZ241" s="194"/>
      <c r="DA241" s="194"/>
      <c r="DB241" s="194"/>
      <c r="DC241" s="194"/>
      <c r="DD241" s="194"/>
      <c r="DE241" s="194"/>
      <c r="DF241" s="194"/>
      <c r="DG241" s="194"/>
      <c r="DH241" s="194"/>
      <c r="DI241" s="194"/>
      <c r="DJ241" s="194"/>
      <c r="DK241" s="194"/>
      <c r="DL241" s="194"/>
      <c r="DM241" s="194"/>
      <c r="DN241" s="194"/>
      <c r="DO241" s="194"/>
      <c r="DP241" s="194"/>
      <c r="DQ241" s="194"/>
      <c r="DR241" s="194"/>
      <c r="DS241" s="194"/>
      <c r="DT241" s="194"/>
      <c r="DU241" s="194"/>
      <c r="DV241" s="194"/>
      <c r="DW241" s="194"/>
      <c r="DX241" s="194"/>
      <c r="DY241" s="194"/>
      <c r="DZ241" s="194"/>
      <c r="EA241" s="194"/>
      <c r="EB241" s="194"/>
      <c r="EC241" s="194"/>
      <c r="ED241" s="194"/>
      <c r="EE241" s="194"/>
      <c r="EF241" s="194"/>
      <c r="EG241" s="194"/>
      <c r="EH241" s="194"/>
      <c r="EI241" s="194"/>
      <c r="EJ241" s="194"/>
      <c r="EK241" s="194"/>
      <c r="EL241" s="194"/>
      <c r="EM241" s="194"/>
      <c r="EN241" s="194"/>
      <c r="EO241" s="194"/>
      <c r="EP241" s="194"/>
      <c r="EQ241" s="194"/>
      <c r="ER241" s="194"/>
      <c r="ES241" s="194"/>
      <c r="ET241" s="194"/>
      <c r="EU241" s="194"/>
      <c r="EV241" s="194"/>
      <c r="EW241" s="194"/>
      <c r="EX241" s="194"/>
      <c r="EY241" s="194"/>
      <c r="EZ241" s="194"/>
      <c r="FA241" s="194"/>
      <c r="FB241" s="194"/>
      <c r="FC241" s="194"/>
      <c r="FD241" s="194"/>
      <c r="FE241" s="194"/>
      <c r="FF241" s="194"/>
      <c r="FG241" s="194"/>
      <c r="FH241" s="194"/>
      <c r="FI241" s="194"/>
      <c r="FJ241" s="194"/>
      <c r="FK241" s="194"/>
      <c r="FL241" s="194"/>
      <c r="FM241" s="194"/>
      <c r="FN241" s="194"/>
      <c r="FO241" s="194"/>
      <c r="FP241" s="194"/>
      <c r="FQ241" s="194"/>
      <c r="FR241" s="194"/>
      <c r="FS241" s="194"/>
      <c r="FT241" s="194"/>
      <c r="FU241" s="194"/>
      <c r="FV241" s="194"/>
      <c r="FW241" s="194"/>
      <c r="FX241" s="194"/>
      <c r="FY241" s="194"/>
      <c r="FZ241" s="194"/>
      <c r="GA241" s="194"/>
      <c r="GB241" s="194"/>
      <c r="GC241" s="194"/>
      <c r="GD241" s="194"/>
      <c r="GE241" s="194"/>
      <c r="GF241" s="194"/>
      <c r="GG241" s="194"/>
      <c r="GH241" s="194"/>
      <c r="GI241" s="194"/>
      <c r="GJ241" s="194"/>
      <c r="GK241" s="194"/>
      <c r="GL241" s="194"/>
      <c r="GM241" s="194"/>
      <c r="GN241" s="194"/>
      <c r="GO241" s="194"/>
      <c r="GP241" s="194"/>
      <c r="GQ241" s="194"/>
      <c r="GR241" s="194"/>
      <c r="GS241" s="194"/>
      <c r="GT241" s="194"/>
      <c r="GU241" s="194"/>
      <c r="GV241" s="194"/>
      <c r="GW241" s="194"/>
      <c r="GX241" s="194"/>
      <c r="GY241" s="194"/>
      <c r="GZ241" s="194"/>
      <c r="HA241" s="194"/>
      <c r="HB241" s="194"/>
      <c r="HC241" s="194"/>
      <c r="HD241" s="194"/>
      <c r="HE241" s="194"/>
      <c r="HF241" s="194"/>
      <c r="HG241" s="194"/>
      <c r="HH241" s="194"/>
      <c r="HI241" s="194"/>
      <c r="HJ241" s="194"/>
      <c r="HK241" s="194"/>
      <c r="HL241" s="194"/>
      <c r="HM241" s="194"/>
      <c r="HN241" s="194"/>
      <c r="HO241" s="194"/>
      <c r="HP241" s="194"/>
      <c r="HQ241" s="194"/>
      <c r="HR241" s="194"/>
    </row>
    <row r="242" spans="1:226" s="195" customFormat="1" ht="12.75" hidden="1" customHeight="1">
      <c r="A242" s="97" t="s">
        <v>2342</v>
      </c>
      <c r="B242" s="97" t="s">
        <v>2343</v>
      </c>
      <c r="C242" s="139" t="s">
        <v>325</v>
      </c>
      <c r="D242" s="60">
        <v>33008.75</v>
      </c>
      <c r="E242" s="60">
        <v>30366.52</v>
      </c>
      <c r="F242" s="60">
        <v>19991.86</v>
      </c>
      <c r="G242" s="60"/>
      <c r="H242" s="60"/>
      <c r="I242" s="60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194"/>
      <c r="AA242" s="194"/>
      <c r="AB242" s="194"/>
      <c r="AC242" s="194"/>
      <c r="AD242" s="194"/>
      <c r="AE242" s="194"/>
      <c r="AF242" s="194"/>
      <c r="AG242" s="194"/>
      <c r="AH242" s="194"/>
      <c r="AI242" s="194"/>
      <c r="AJ242" s="194"/>
      <c r="AK242" s="194"/>
      <c r="AL242" s="194"/>
      <c r="AM242" s="194"/>
      <c r="AN242" s="194"/>
      <c r="AO242" s="194"/>
      <c r="AP242" s="194"/>
      <c r="AQ242" s="194"/>
      <c r="AR242" s="194"/>
      <c r="AS242" s="194"/>
      <c r="AT242" s="194"/>
      <c r="AU242" s="194"/>
      <c r="AV242" s="194"/>
      <c r="AW242" s="194"/>
      <c r="AX242" s="194"/>
      <c r="AY242" s="194"/>
      <c r="AZ242" s="194"/>
      <c r="BA242" s="194"/>
      <c r="BB242" s="194"/>
      <c r="BC242" s="194"/>
      <c r="BD242" s="194"/>
      <c r="BE242" s="194"/>
      <c r="BF242" s="194"/>
      <c r="BG242" s="194"/>
      <c r="BH242" s="194"/>
      <c r="BI242" s="194"/>
      <c r="BJ242" s="194"/>
      <c r="BK242" s="194"/>
      <c r="BL242" s="194"/>
      <c r="BM242" s="194"/>
      <c r="BN242" s="194"/>
      <c r="BO242" s="194"/>
      <c r="BP242" s="194"/>
      <c r="BQ242" s="194"/>
      <c r="BR242" s="194"/>
      <c r="BS242" s="194"/>
      <c r="BT242" s="194"/>
      <c r="BU242" s="194"/>
      <c r="BV242" s="194"/>
      <c r="BW242" s="194"/>
      <c r="BX242" s="194"/>
      <c r="BY242" s="194"/>
      <c r="BZ242" s="194"/>
      <c r="CA242" s="194"/>
      <c r="CB242" s="194"/>
      <c r="CC242" s="194"/>
      <c r="CD242" s="194"/>
      <c r="CE242" s="194"/>
      <c r="CF242" s="194"/>
      <c r="CG242" s="194"/>
      <c r="CH242" s="194"/>
      <c r="CI242" s="194"/>
      <c r="CJ242" s="194"/>
      <c r="CK242" s="194"/>
      <c r="CL242" s="194"/>
      <c r="CM242" s="194"/>
      <c r="CN242" s="194"/>
      <c r="CO242" s="194"/>
      <c r="CP242" s="194"/>
      <c r="CQ242" s="194"/>
      <c r="CR242" s="194"/>
      <c r="CS242" s="194"/>
      <c r="CT242" s="194"/>
      <c r="CU242" s="194"/>
      <c r="CV242" s="194"/>
      <c r="CW242" s="194"/>
      <c r="CX242" s="194"/>
      <c r="CY242" s="194"/>
      <c r="CZ242" s="194"/>
      <c r="DA242" s="194"/>
      <c r="DB242" s="194"/>
      <c r="DC242" s="194"/>
      <c r="DD242" s="194"/>
      <c r="DE242" s="194"/>
      <c r="DF242" s="194"/>
      <c r="DG242" s="194"/>
      <c r="DH242" s="194"/>
      <c r="DI242" s="194"/>
      <c r="DJ242" s="194"/>
      <c r="DK242" s="194"/>
      <c r="DL242" s="194"/>
      <c r="DM242" s="194"/>
      <c r="DN242" s="194"/>
      <c r="DO242" s="194"/>
      <c r="DP242" s="194"/>
      <c r="DQ242" s="194"/>
      <c r="DR242" s="194"/>
      <c r="DS242" s="194"/>
      <c r="DT242" s="194"/>
      <c r="DU242" s="194"/>
      <c r="DV242" s="194"/>
      <c r="DW242" s="194"/>
      <c r="DX242" s="194"/>
      <c r="DY242" s="194"/>
      <c r="DZ242" s="194"/>
      <c r="EA242" s="194"/>
      <c r="EB242" s="194"/>
      <c r="EC242" s="194"/>
      <c r="ED242" s="194"/>
      <c r="EE242" s="194"/>
      <c r="EF242" s="194"/>
      <c r="EG242" s="194"/>
      <c r="EH242" s="194"/>
      <c r="EI242" s="194"/>
      <c r="EJ242" s="194"/>
      <c r="EK242" s="194"/>
      <c r="EL242" s="194"/>
      <c r="EM242" s="194"/>
      <c r="EN242" s="194"/>
      <c r="EO242" s="194"/>
      <c r="EP242" s="194"/>
      <c r="EQ242" s="194"/>
      <c r="ER242" s="194"/>
      <c r="ES242" s="194"/>
      <c r="ET242" s="194"/>
      <c r="EU242" s="194"/>
      <c r="EV242" s="194"/>
      <c r="EW242" s="194"/>
      <c r="EX242" s="194"/>
      <c r="EY242" s="194"/>
      <c r="EZ242" s="194"/>
      <c r="FA242" s="194"/>
      <c r="FB242" s="194"/>
      <c r="FC242" s="194"/>
      <c r="FD242" s="194"/>
      <c r="FE242" s="194"/>
      <c r="FF242" s="194"/>
      <c r="FG242" s="194"/>
      <c r="FH242" s="194"/>
      <c r="FI242" s="194"/>
      <c r="FJ242" s="194"/>
      <c r="FK242" s="194"/>
      <c r="FL242" s="194"/>
      <c r="FM242" s="194"/>
      <c r="FN242" s="194"/>
      <c r="FO242" s="194"/>
      <c r="FP242" s="194"/>
      <c r="FQ242" s="194"/>
      <c r="FR242" s="194"/>
      <c r="FS242" s="194"/>
      <c r="FT242" s="194"/>
      <c r="FU242" s="194"/>
      <c r="FV242" s="194"/>
      <c r="FW242" s="194"/>
      <c r="FX242" s="194"/>
      <c r="FY242" s="194"/>
      <c r="FZ242" s="194"/>
      <c r="GA242" s="194"/>
      <c r="GB242" s="194"/>
      <c r="GC242" s="194"/>
      <c r="GD242" s="194"/>
      <c r="GE242" s="194"/>
      <c r="GF242" s="194"/>
      <c r="GG242" s="194"/>
      <c r="GH242" s="194"/>
      <c r="GI242" s="194"/>
      <c r="GJ242" s="194"/>
      <c r="GK242" s="194"/>
      <c r="GL242" s="194"/>
      <c r="GM242" s="194"/>
      <c r="GN242" s="194"/>
      <c r="GO242" s="194"/>
      <c r="GP242" s="194"/>
      <c r="GQ242" s="194"/>
      <c r="GR242" s="194"/>
      <c r="GS242" s="194"/>
      <c r="GT242" s="194"/>
      <c r="GU242" s="194"/>
      <c r="GV242" s="194"/>
      <c r="GW242" s="194"/>
      <c r="GX242" s="194"/>
      <c r="GY242" s="194"/>
      <c r="GZ242" s="194"/>
      <c r="HA242" s="194"/>
      <c r="HB242" s="194"/>
      <c r="HC242" s="194"/>
      <c r="HD242" s="194"/>
      <c r="HE242" s="194"/>
      <c r="HF242" s="194"/>
      <c r="HG242" s="194"/>
      <c r="HH242" s="194"/>
      <c r="HI242" s="194"/>
      <c r="HJ242" s="194"/>
      <c r="HK242" s="194"/>
      <c r="HL242" s="194"/>
      <c r="HM242" s="194"/>
      <c r="HN242" s="194"/>
      <c r="HO242" s="194"/>
      <c r="HP242" s="194"/>
      <c r="HQ242" s="194"/>
      <c r="HR242" s="194"/>
    </row>
    <row r="243" spans="1:226" s="195" customFormat="1" ht="12.75" hidden="1" customHeight="1">
      <c r="A243" s="97" t="s">
        <v>2344</v>
      </c>
      <c r="B243" s="97" t="s">
        <v>329</v>
      </c>
      <c r="C243" s="139" t="s">
        <v>328</v>
      </c>
      <c r="D243" s="60">
        <v>12460.94</v>
      </c>
      <c r="E243" s="60">
        <v>10880.15</v>
      </c>
      <c r="F243" s="60">
        <v>1775.47</v>
      </c>
      <c r="G243" s="60">
        <v>1800</v>
      </c>
      <c r="H243" s="60">
        <v>1900</v>
      </c>
      <c r="I243" s="60">
        <v>2000</v>
      </c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  <c r="AA243" s="194"/>
      <c r="AB243" s="194"/>
      <c r="AC243" s="194"/>
      <c r="AD243" s="194"/>
      <c r="AE243" s="194"/>
      <c r="AF243" s="194"/>
      <c r="AG243" s="194"/>
      <c r="AH243" s="194"/>
      <c r="AI243" s="194"/>
      <c r="AJ243" s="194"/>
      <c r="AK243" s="194"/>
      <c r="AL243" s="194"/>
      <c r="AM243" s="194"/>
      <c r="AN243" s="194"/>
      <c r="AO243" s="194"/>
      <c r="AP243" s="194"/>
      <c r="AQ243" s="194"/>
      <c r="AR243" s="194"/>
      <c r="AS243" s="194"/>
      <c r="AT243" s="194"/>
      <c r="AU243" s="194"/>
      <c r="AV243" s="194"/>
      <c r="AW243" s="194"/>
      <c r="AX243" s="194"/>
      <c r="AY243" s="194"/>
      <c r="AZ243" s="194"/>
      <c r="BA243" s="194"/>
      <c r="BB243" s="194"/>
      <c r="BC243" s="194"/>
      <c r="BD243" s="194"/>
      <c r="BE243" s="194"/>
      <c r="BF243" s="194"/>
      <c r="BG243" s="194"/>
      <c r="BH243" s="194"/>
      <c r="BI243" s="194"/>
      <c r="BJ243" s="194"/>
      <c r="BK243" s="194"/>
      <c r="BL243" s="194"/>
      <c r="BM243" s="194"/>
      <c r="BN243" s="194"/>
      <c r="BO243" s="194"/>
      <c r="BP243" s="194"/>
      <c r="BQ243" s="194"/>
      <c r="BR243" s="194"/>
      <c r="BS243" s="194"/>
      <c r="BT243" s="194"/>
      <c r="BU243" s="194"/>
      <c r="BV243" s="194"/>
      <c r="BW243" s="194"/>
      <c r="BX243" s="194"/>
      <c r="BY243" s="194"/>
      <c r="BZ243" s="194"/>
      <c r="CA243" s="194"/>
      <c r="CB243" s="194"/>
      <c r="CC243" s="194"/>
      <c r="CD243" s="194"/>
      <c r="CE243" s="194"/>
      <c r="CF243" s="194"/>
      <c r="CG243" s="194"/>
      <c r="CH243" s="194"/>
      <c r="CI243" s="194"/>
      <c r="CJ243" s="194"/>
      <c r="CK243" s="194"/>
      <c r="CL243" s="194"/>
      <c r="CM243" s="194"/>
      <c r="CN243" s="194"/>
      <c r="CO243" s="194"/>
      <c r="CP243" s="194"/>
      <c r="CQ243" s="194"/>
      <c r="CR243" s="194"/>
      <c r="CS243" s="194"/>
      <c r="CT243" s="194"/>
      <c r="CU243" s="194"/>
      <c r="CV243" s="194"/>
      <c r="CW243" s="194"/>
      <c r="CX243" s="194"/>
      <c r="CY243" s="194"/>
      <c r="CZ243" s="194"/>
      <c r="DA243" s="194"/>
      <c r="DB243" s="194"/>
      <c r="DC243" s="194"/>
      <c r="DD243" s="194"/>
      <c r="DE243" s="194"/>
      <c r="DF243" s="194"/>
      <c r="DG243" s="194"/>
      <c r="DH243" s="194"/>
      <c r="DI243" s="194"/>
      <c r="DJ243" s="194"/>
      <c r="DK243" s="194"/>
      <c r="DL243" s="194"/>
      <c r="DM243" s="194"/>
      <c r="DN243" s="194"/>
      <c r="DO243" s="194"/>
      <c r="DP243" s="194"/>
      <c r="DQ243" s="194"/>
      <c r="DR243" s="194"/>
      <c r="DS243" s="194"/>
      <c r="DT243" s="194"/>
      <c r="DU243" s="194"/>
      <c r="DV243" s="194"/>
      <c r="DW243" s="194"/>
      <c r="DX243" s="194"/>
      <c r="DY243" s="194"/>
      <c r="DZ243" s="194"/>
      <c r="EA243" s="194"/>
      <c r="EB243" s="194"/>
      <c r="EC243" s="194"/>
      <c r="ED243" s="194"/>
      <c r="EE243" s="194"/>
      <c r="EF243" s="194"/>
      <c r="EG243" s="194"/>
      <c r="EH243" s="194"/>
      <c r="EI243" s="194"/>
      <c r="EJ243" s="194"/>
      <c r="EK243" s="194"/>
      <c r="EL243" s="194"/>
      <c r="EM243" s="194"/>
      <c r="EN243" s="194"/>
      <c r="EO243" s="194"/>
      <c r="EP243" s="194"/>
      <c r="EQ243" s="194"/>
      <c r="ER243" s="194"/>
      <c r="ES243" s="194"/>
      <c r="ET243" s="194"/>
      <c r="EU243" s="194"/>
      <c r="EV243" s="194"/>
      <c r="EW243" s="194"/>
      <c r="EX243" s="194"/>
      <c r="EY243" s="194"/>
      <c r="EZ243" s="194"/>
      <c r="FA243" s="194"/>
      <c r="FB243" s="194"/>
      <c r="FC243" s="194"/>
      <c r="FD243" s="194"/>
      <c r="FE243" s="194"/>
      <c r="FF243" s="194"/>
      <c r="FG243" s="194"/>
      <c r="FH243" s="194"/>
      <c r="FI243" s="194"/>
      <c r="FJ243" s="194"/>
      <c r="FK243" s="194"/>
      <c r="FL243" s="194"/>
      <c r="FM243" s="194"/>
      <c r="FN243" s="194"/>
      <c r="FO243" s="194"/>
      <c r="FP243" s="194"/>
      <c r="FQ243" s="194"/>
      <c r="FR243" s="194"/>
      <c r="FS243" s="194"/>
      <c r="FT243" s="194"/>
      <c r="FU243" s="194"/>
      <c r="FV243" s="194"/>
      <c r="FW243" s="194"/>
      <c r="FX243" s="194"/>
      <c r="FY243" s="194"/>
      <c r="FZ243" s="194"/>
      <c r="GA243" s="194"/>
      <c r="GB243" s="194"/>
      <c r="GC243" s="194"/>
      <c r="GD243" s="194"/>
      <c r="GE243" s="194"/>
      <c r="GF243" s="194"/>
      <c r="GG243" s="194"/>
      <c r="GH243" s="194"/>
      <c r="GI243" s="194"/>
      <c r="GJ243" s="194"/>
      <c r="GK243" s="194"/>
      <c r="GL243" s="194"/>
      <c r="GM243" s="194"/>
      <c r="GN243" s="194"/>
      <c r="GO243" s="194"/>
      <c r="GP243" s="194"/>
      <c r="GQ243" s="194"/>
      <c r="GR243" s="194"/>
      <c r="GS243" s="194"/>
      <c r="GT243" s="194"/>
      <c r="GU243" s="194"/>
      <c r="GV243" s="194"/>
      <c r="GW243" s="194"/>
      <c r="GX243" s="194"/>
      <c r="GY243" s="194"/>
      <c r="GZ243" s="194"/>
      <c r="HA243" s="194"/>
      <c r="HB243" s="194"/>
      <c r="HC243" s="194"/>
      <c r="HD243" s="194"/>
      <c r="HE243" s="194"/>
      <c r="HF243" s="194"/>
      <c r="HG243" s="194"/>
      <c r="HH243" s="194"/>
      <c r="HI243" s="194"/>
      <c r="HJ243" s="194"/>
      <c r="HK243" s="194"/>
      <c r="HL243" s="194"/>
      <c r="HM243" s="194"/>
      <c r="HN243" s="194"/>
      <c r="HO243" s="194"/>
      <c r="HP243" s="194"/>
      <c r="HQ243" s="194"/>
      <c r="HR243" s="194"/>
    </row>
    <row r="244" spans="1:226" s="195" customFormat="1" ht="12.75" hidden="1" customHeight="1">
      <c r="A244" s="97" t="s">
        <v>2345</v>
      </c>
      <c r="B244" s="97" t="s">
        <v>368</v>
      </c>
      <c r="C244" s="139" t="s">
        <v>367</v>
      </c>
      <c r="D244" s="60">
        <v>40056.89</v>
      </c>
      <c r="E244" s="60">
        <v>3858.72</v>
      </c>
      <c r="F244" s="60">
        <v>1183.97</v>
      </c>
      <c r="G244" s="60"/>
      <c r="H244" s="60"/>
      <c r="I244" s="60"/>
      <c r="J244" s="194"/>
      <c r="K244" s="194"/>
      <c r="L244" s="194"/>
      <c r="M244" s="194"/>
      <c r="N244" s="194"/>
      <c r="O244" s="194"/>
      <c r="P244" s="194"/>
      <c r="Q244" s="194"/>
      <c r="R244" s="194"/>
      <c r="S244" s="194"/>
      <c r="T244" s="194"/>
      <c r="U244" s="194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4"/>
      <c r="AK244" s="194"/>
      <c r="AL244" s="194"/>
      <c r="AM244" s="194"/>
      <c r="AN244" s="194"/>
      <c r="AO244" s="194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  <c r="BM244" s="194"/>
      <c r="BN244" s="194"/>
      <c r="BO244" s="194"/>
      <c r="BP244" s="194"/>
      <c r="BQ244" s="194"/>
      <c r="BR244" s="194"/>
      <c r="BS244" s="194"/>
      <c r="BT244" s="194"/>
      <c r="BU244" s="194"/>
      <c r="BV244" s="194"/>
      <c r="BW244" s="194"/>
      <c r="BX244" s="194"/>
      <c r="BY244" s="194"/>
      <c r="BZ244" s="194"/>
      <c r="CA244" s="194"/>
      <c r="CB244" s="194"/>
      <c r="CC244" s="194"/>
      <c r="CD244" s="194"/>
      <c r="CE244" s="194"/>
      <c r="CF244" s="194"/>
      <c r="CG244" s="194"/>
      <c r="CH244" s="194"/>
      <c r="CI244" s="194"/>
      <c r="CJ244" s="194"/>
      <c r="CK244" s="194"/>
      <c r="CL244" s="194"/>
      <c r="CM244" s="194"/>
      <c r="CN244" s="194"/>
      <c r="CO244" s="194"/>
      <c r="CP244" s="194"/>
      <c r="CQ244" s="194"/>
      <c r="CR244" s="194"/>
      <c r="CS244" s="194"/>
      <c r="CT244" s="194"/>
      <c r="CU244" s="194"/>
      <c r="CV244" s="194"/>
      <c r="CW244" s="194"/>
      <c r="CX244" s="194"/>
      <c r="CY244" s="194"/>
      <c r="CZ244" s="194"/>
      <c r="DA244" s="194"/>
      <c r="DB244" s="194"/>
      <c r="DC244" s="194"/>
      <c r="DD244" s="194"/>
      <c r="DE244" s="194"/>
      <c r="DF244" s="194"/>
      <c r="DG244" s="194"/>
      <c r="DH244" s="194"/>
      <c r="DI244" s="194"/>
      <c r="DJ244" s="194"/>
      <c r="DK244" s="194"/>
      <c r="DL244" s="194"/>
      <c r="DM244" s="194"/>
      <c r="DN244" s="194"/>
      <c r="DO244" s="194"/>
      <c r="DP244" s="194"/>
      <c r="DQ244" s="194"/>
      <c r="DR244" s="194"/>
      <c r="DS244" s="194"/>
      <c r="DT244" s="194"/>
      <c r="DU244" s="194"/>
      <c r="DV244" s="194"/>
      <c r="DW244" s="194"/>
      <c r="DX244" s="194"/>
      <c r="DY244" s="194"/>
      <c r="DZ244" s="194"/>
      <c r="EA244" s="194"/>
      <c r="EB244" s="194"/>
      <c r="EC244" s="194"/>
      <c r="ED244" s="194"/>
      <c r="EE244" s="194"/>
      <c r="EF244" s="194"/>
      <c r="EG244" s="194"/>
      <c r="EH244" s="194"/>
      <c r="EI244" s="194"/>
      <c r="EJ244" s="194"/>
      <c r="EK244" s="194"/>
      <c r="EL244" s="194"/>
      <c r="EM244" s="194"/>
      <c r="EN244" s="194"/>
      <c r="EO244" s="194"/>
      <c r="EP244" s="194"/>
      <c r="EQ244" s="194"/>
      <c r="ER244" s="194"/>
      <c r="ES244" s="194"/>
      <c r="ET244" s="194"/>
      <c r="EU244" s="194"/>
      <c r="EV244" s="194"/>
      <c r="EW244" s="194"/>
      <c r="EX244" s="194"/>
      <c r="EY244" s="194"/>
      <c r="EZ244" s="194"/>
      <c r="FA244" s="194"/>
      <c r="FB244" s="194"/>
      <c r="FC244" s="194"/>
      <c r="FD244" s="194"/>
      <c r="FE244" s="194"/>
      <c r="FF244" s="194"/>
      <c r="FG244" s="194"/>
      <c r="FH244" s="194"/>
      <c r="FI244" s="194"/>
      <c r="FJ244" s="194"/>
      <c r="FK244" s="194"/>
      <c r="FL244" s="194"/>
      <c r="FM244" s="194"/>
      <c r="FN244" s="194"/>
      <c r="FO244" s="194"/>
      <c r="FP244" s="194"/>
      <c r="FQ244" s="194"/>
      <c r="FR244" s="194"/>
      <c r="FS244" s="194"/>
      <c r="FT244" s="194"/>
      <c r="FU244" s="194"/>
      <c r="FV244" s="194"/>
      <c r="FW244" s="194"/>
      <c r="FX244" s="194"/>
      <c r="FY244" s="194"/>
      <c r="FZ244" s="194"/>
      <c r="GA244" s="194"/>
      <c r="GB244" s="194"/>
      <c r="GC244" s="194"/>
      <c r="GD244" s="194"/>
      <c r="GE244" s="194"/>
      <c r="GF244" s="194"/>
      <c r="GG244" s="194"/>
      <c r="GH244" s="194"/>
      <c r="GI244" s="194"/>
      <c r="GJ244" s="194"/>
      <c r="GK244" s="194"/>
      <c r="GL244" s="194"/>
      <c r="GM244" s="194"/>
      <c r="GN244" s="194"/>
      <c r="GO244" s="194"/>
      <c r="GP244" s="194"/>
      <c r="GQ244" s="194"/>
      <c r="GR244" s="194"/>
      <c r="GS244" s="194"/>
      <c r="GT244" s="194"/>
      <c r="GU244" s="194"/>
      <c r="GV244" s="194"/>
      <c r="GW244" s="194"/>
      <c r="GX244" s="194"/>
      <c r="GY244" s="194"/>
      <c r="GZ244" s="194"/>
      <c r="HA244" s="194"/>
      <c r="HB244" s="194"/>
      <c r="HC244" s="194"/>
      <c r="HD244" s="194"/>
      <c r="HE244" s="194"/>
      <c r="HF244" s="194"/>
      <c r="HG244" s="194"/>
      <c r="HH244" s="194"/>
      <c r="HI244" s="194"/>
      <c r="HJ244" s="194"/>
      <c r="HK244" s="194"/>
      <c r="HL244" s="194"/>
      <c r="HM244" s="194"/>
      <c r="HN244" s="194"/>
      <c r="HO244" s="194"/>
      <c r="HP244" s="194"/>
      <c r="HQ244" s="194"/>
      <c r="HR244" s="194"/>
    </row>
    <row r="245" spans="1:226" s="195" customFormat="1" ht="12.75" hidden="1" customHeight="1">
      <c r="A245" s="97" t="s">
        <v>3737</v>
      </c>
      <c r="B245" s="97" t="s">
        <v>2346</v>
      </c>
      <c r="C245" s="139" t="s">
        <v>1059</v>
      </c>
      <c r="D245" s="60">
        <v>241.83</v>
      </c>
      <c r="E245" s="60">
        <v>88.9</v>
      </c>
      <c r="F245" s="60">
        <v>1214.8599999999999</v>
      </c>
      <c r="G245" s="60"/>
      <c r="H245" s="60"/>
      <c r="I245" s="60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4"/>
      <c r="AK245" s="194"/>
      <c r="AL245" s="194"/>
      <c r="AM245" s="194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4"/>
      <c r="BN245" s="194"/>
      <c r="BO245" s="194"/>
      <c r="BP245" s="194"/>
      <c r="BQ245" s="194"/>
      <c r="BR245" s="194"/>
      <c r="BS245" s="194"/>
      <c r="BT245" s="194"/>
      <c r="BU245" s="194"/>
      <c r="BV245" s="194"/>
      <c r="BW245" s="194"/>
      <c r="BX245" s="194"/>
      <c r="BY245" s="194"/>
      <c r="BZ245" s="194"/>
      <c r="CA245" s="194"/>
      <c r="CB245" s="194"/>
      <c r="CC245" s="194"/>
      <c r="CD245" s="194"/>
      <c r="CE245" s="194"/>
      <c r="CF245" s="194"/>
      <c r="CG245" s="194"/>
      <c r="CH245" s="194"/>
      <c r="CI245" s="194"/>
      <c r="CJ245" s="194"/>
      <c r="CK245" s="194"/>
      <c r="CL245" s="194"/>
      <c r="CM245" s="194"/>
      <c r="CN245" s="194"/>
      <c r="CO245" s="194"/>
      <c r="CP245" s="194"/>
      <c r="CQ245" s="194"/>
      <c r="CR245" s="194"/>
      <c r="CS245" s="194"/>
      <c r="CT245" s="194"/>
      <c r="CU245" s="194"/>
      <c r="CV245" s="194"/>
      <c r="CW245" s="194"/>
      <c r="CX245" s="194"/>
      <c r="CY245" s="194"/>
      <c r="CZ245" s="194"/>
      <c r="DA245" s="194"/>
      <c r="DB245" s="194"/>
      <c r="DC245" s="194"/>
      <c r="DD245" s="194"/>
      <c r="DE245" s="194"/>
      <c r="DF245" s="194"/>
      <c r="DG245" s="194"/>
      <c r="DH245" s="194"/>
      <c r="DI245" s="194"/>
      <c r="DJ245" s="194"/>
      <c r="DK245" s="194"/>
      <c r="DL245" s="194"/>
      <c r="DM245" s="194"/>
      <c r="DN245" s="194"/>
      <c r="DO245" s="194"/>
      <c r="DP245" s="194"/>
      <c r="DQ245" s="194"/>
      <c r="DR245" s="194"/>
      <c r="DS245" s="194"/>
      <c r="DT245" s="194"/>
      <c r="DU245" s="194"/>
      <c r="DV245" s="194"/>
      <c r="DW245" s="194"/>
      <c r="DX245" s="194"/>
      <c r="DY245" s="194"/>
      <c r="DZ245" s="194"/>
      <c r="EA245" s="194"/>
      <c r="EB245" s="194"/>
      <c r="EC245" s="194"/>
      <c r="ED245" s="194"/>
      <c r="EE245" s="194"/>
      <c r="EF245" s="194"/>
      <c r="EG245" s="194"/>
      <c r="EH245" s="194"/>
      <c r="EI245" s="194"/>
      <c r="EJ245" s="194"/>
      <c r="EK245" s="194"/>
      <c r="EL245" s="194"/>
      <c r="EM245" s="194"/>
      <c r="EN245" s="194"/>
      <c r="EO245" s="194"/>
      <c r="EP245" s="194"/>
      <c r="EQ245" s="194"/>
      <c r="ER245" s="194"/>
      <c r="ES245" s="194"/>
      <c r="ET245" s="194"/>
      <c r="EU245" s="194"/>
      <c r="EV245" s="194"/>
      <c r="EW245" s="194"/>
      <c r="EX245" s="194"/>
      <c r="EY245" s="194"/>
      <c r="EZ245" s="194"/>
      <c r="FA245" s="194"/>
      <c r="FB245" s="194"/>
      <c r="FC245" s="194"/>
      <c r="FD245" s="194"/>
      <c r="FE245" s="194"/>
      <c r="FF245" s="194"/>
      <c r="FG245" s="194"/>
      <c r="FH245" s="194"/>
      <c r="FI245" s="194"/>
      <c r="FJ245" s="194"/>
      <c r="FK245" s="194"/>
      <c r="FL245" s="194"/>
      <c r="FM245" s="194"/>
      <c r="FN245" s="194"/>
      <c r="FO245" s="194"/>
      <c r="FP245" s="194"/>
      <c r="FQ245" s="194"/>
      <c r="FR245" s="194"/>
      <c r="FS245" s="194"/>
      <c r="FT245" s="194"/>
      <c r="FU245" s="194"/>
      <c r="FV245" s="194"/>
      <c r="FW245" s="194"/>
      <c r="FX245" s="194"/>
      <c r="FY245" s="194"/>
      <c r="FZ245" s="194"/>
      <c r="GA245" s="194"/>
      <c r="GB245" s="194"/>
      <c r="GC245" s="194"/>
      <c r="GD245" s="194"/>
      <c r="GE245" s="194"/>
      <c r="GF245" s="194"/>
      <c r="GG245" s="194"/>
      <c r="GH245" s="194"/>
      <c r="GI245" s="194"/>
      <c r="GJ245" s="194"/>
      <c r="GK245" s="194"/>
      <c r="GL245" s="194"/>
      <c r="GM245" s="194"/>
      <c r="GN245" s="194"/>
      <c r="GO245" s="194"/>
      <c r="GP245" s="194"/>
      <c r="GQ245" s="194"/>
      <c r="GR245" s="194"/>
      <c r="GS245" s="194"/>
      <c r="GT245" s="194"/>
      <c r="GU245" s="194"/>
      <c r="GV245" s="194"/>
      <c r="GW245" s="194"/>
      <c r="GX245" s="194"/>
      <c r="GY245" s="194"/>
      <c r="GZ245" s="194"/>
      <c r="HA245" s="194"/>
      <c r="HB245" s="194"/>
      <c r="HC245" s="194"/>
      <c r="HD245" s="194"/>
      <c r="HE245" s="194"/>
      <c r="HF245" s="194"/>
      <c r="HG245" s="194"/>
      <c r="HH245" s="194"/>
      <c r="HI245" s="194"/>
      <c r="HJ245" s="194"/>
      <c r="HK245" s="194"/>
      <c r="HL245" s="194"/>
      <c r="HM245" s="194"/>
      <c r="HN245" s="194"/>
      <c r="HO245" s="194"/>
      <c r="HP245" s="194"/>
      <c r="HQ245" s="194"/>
      <c r="HR245" s="194"/>
    </row>
    <row r="246" spans="1:226" s="195" customFormat="1" ht="12.75" hidden="1" customHeight="1">
      <c r="A246" s="97" t="s">
        <v>2347</v>
      </c>
      <c r="B246" s="97" t="s">
        <v>383</v>
      </c>
      <c r="C246" s="139" t="s">
        <v>1460</v>
      </c>
      <c r="D246" s="60">
        <v>1123.05</v>
      </c>
      <c r="E246" s="60">
        <v>0</v>
      </c>
      <c r="F246" s="60"/>
      <c r="G246" s="60"/>
      <c r="H246" s="60"/>
      <c r="I246" s="60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4"/>
      <c r="AB246" s="194"/>
      <c r="AC246" s="194"/>
      <c r="AD246" s="194"/>
      <c r="AE246" s="194"/>
      <c r="AF246" s="194"/>
      <c r="AG246" s="194"/>
      <c r="AH246" s="194"/>
      <c r="AI246" s="194"/>
      <c r="AJ246" s="194"/>
      <c r="AK246" s="194"/>
      <c r="AL246" s="194"/>
      <c r="AM246" s="194"/>
      <c r="AN246" s="194"/>
      <c r="AO246" s="194"/>
      <c r="AP246" s="194"/>
      <c r="AQ246" s="194"/>
      <c r="AR246" s="194"/>
      <c r="AS246" s="194"/>
      <c r="AT246" s="194"/>
      <c r="AU246" s="194"/>
      <c r="AV246" s="194"/>
      <c r="AW246" s="194"/>
      <c r="AX246" s="194"/>
      <c r="AY246" s="194"/>
      <c r="AZ246" s="194"/>
      <c r="BA246" s="194"/>
      <c r="BB246" s="194"/>
      <c r="BC246" s="194"/>
      <c r="BD246" s="194"/>
      <c r="BE246" s="194"/>
      <c r="BF246" s="194"/>
      <c r="BG246" s="194"/>
      <c r="BH246" s="194"/>
      <c r="BI246" s="194"/>
      <c r="BJ246" s="194"/>
      <c r="BK246" s="194"/>
      <c r="BL246" s="194"/>
      <c r="BM246" s="194"/>
      <c r="BN246" s="194"/>
      <c r="BO246" s="194"/>
      <c r="BP246" s="194"/>
      <c r="BQ246" s="194"/>
      <c r="BR246" s="194"/>
      <c r="BS246" s="194"/>
      <c r="BT246" s="194"/>
      <c r="BU246" s="194"/>
      <c r="BV246" s="194"/>
      <c r="BW246" s="194"/>
      <c r="BX246" s="194"/>
      <c r="BY246" s="194"/>
      <c r="BZ246" s="194"/>
      <c r="CA246" s="194"/>
      <c r="CB246" s="194"/>
      <c r="CC246" s="194"/>
      <c r="CD246" s="194"/>
      <c r="CE246" s="194"/>
      <c r="CF246" s="194"/>
      <c r="CG246" s="194"/>
      <c r="CH246" s="194"/>
      <c r="CI246" s="194"/>
      <c r="CJ246" s="194"/>
      <c r="CK246" s="194"/>
      <c r="CL246" s="194"/>
      <c r="CM246" s="194"/>
      <c r="CN246" s="194"/>
      <c r="CO246" s="194"/>
      <c r="CP246" s="194"/>
      <c r="CQ246" s="194"/>
      <c r="CR246" s="194"/>
      <c r="CS246" s="194"/>
      <c r="CT246" s="194"/>
      <c r="CU246" s="194"/>
      <c r="CV246" s="194"/>
      <c r="CW246" s="194"/>
      <c r="CX246" s="194"/>
      <c r="CY246" s="194"/>
      <c r="CZ246" s="194"/>
      <c r="DA246" s="194"/>
      <c r="DB246" s="194"/>
      <c r="DC246" s="194"/>
      <c r="DD246" s="194"/>
      <c r="DE246" s="194"/>
      <c r="DF246" s="194"/>
      <c r="DG246" s="194"/>
      <c r="DH246" s="194"/>
      <c r="DI246" s="194"/>
      <c r="DJ246" s="194"/>
      <c r="DK246" s="194"/>
      <c r="DL246" s="194"/>
      <c r="DM246" s="194"/>
      <c r="DN246" s="194"/>
      <c r="DO246" s="194"/>
      <c r="DP246" s="194"/>
      <c r="DQ246" s="194"/>
      <c r="DR246" s="194"/>
      <c r="DS246" s="194"/>
      <c r="DT246" s="194"/>
      <c r="DU246" s="194"/>
      <c r="DV246" s="194"/>
      <c r="DW246" s="194"/>
      <c r="DX246" s="194"/>
      <c r="DY246" s="194"/>
      <c r="DZ246" s="194"/>
      <c r="EA246" s="194"/>
      <c r="EB246" s="194"/>
      <c r="EC246" s="194"/>
      <c r="ED246" s="194"/>
      <c r="EE246" s="194"/>
      <c r="EF246" s="194"/>
      <c r="EG246" s="194"/>
      <c r="EH246" s="194"/>
      <c r="EI246" s="194"/>
      <c r="EJ246" s="194"/>
      <c r="EK246" s="194"/>
      <c r="EL246" s="194"/>
      <c r="EM246" s="194"/>
      <c r="EN246" s="194"/>
      <c r="EO246" s="194"/>
      <c r="EP246" s="194"/>
      <c r="EQ246" s="194"/>
      <c r="ER246" s="194"/>
      <c r="ES246" s="194"/>
      <c r="ET246" s="194"/>
      <c r="EU246" s="194"/>
      <c r="EV246" s="194"/>
      <c r="EW246" s="194"/>
      <c r="EX246" s="194"/>
      <c r="EY246" s="194"/>
      <c r="EZ246" s="194"/>
      <c r="FA246" s="194"/>
      <c r="FB246" s="194"/>
      <c r="FC246" s="194"/>
      <c r="FD246" s="194"/>
      <c r="FE246" s="194"/>
      <c r="FF246" s="194"/>
      <c r="FG246" s="194"/>
      <c r="FH246" s="194"/>
      <c r="FI246" s="194"/>
      <c r="FJ246" s="194"/>
      <c r="FK246" s="194"/>
      <c r="FL246" s="194"/>
      <c r="FM246" s="194"/>
      <c r="FN246" s="194"/>
      <c r="FO246" s="194"/>
      <c r="FP246" s="194"/>
      <c r="FQ246" s="194"/>
      <c r="FR246" s="194"/>
      <c r="FS246" s="194"/>
      <c r="FT246" s="194"/>
      <c r="FU246" s="194"/>
      <c r="FV246" s="194"/>
      <c r="FW246" s="194"/>
      <c r="FX246" s="194"/>
      <c r="FY246" s="194"/>
      <c r="FZ246" s="194"/>
      <c r="GA246" s="194"/>
      <c r="GB246" s="194"/>
      <c r="GC246" s="194"/>
      <c r="GD246" s="194"/>
      <c r="GE246" s="194"/>
      <c r="GF246" s="194"/>
      <c r="GG246" s="194"/>
      <c r="GH246" s="194"/>
      <c r="GI246" s="194"/>
      <c r="GJ246" s="194"/>
      <c r="GK246" s="194"/>
      <c r="GL246" s="194"/>
      <c r="GM246" s="194"/>
      <c r="GN246" s="194"/>
      <c r="GO246" s="194"/>
      <c r="GP246" s="194"/>
      <c r="GQ246" s="194"/>
      <c r="GR246" s="194"/>
      <c r="GS246" s="194"/>
      <c r="GT246" s="194"/>
      <c r="GU246" s="194"/>
      <c r="GV246" s="194"/>
      <c r="GW246" s="194"/>
      <c r="GX246" s="194"/>
      <c r="GY246" s="194"/>
      <c r="GZ246" s="194"/>
      <c r="HA246" s="194"/>
      <c r="HB246" s="194"/>
      <c r="HC246" s="194"/>
      <c r="HD246" s="194"/>
      <c r="HE246" s="194"/>
      <c r="HF246" s="194"/>
      <c r="HG246" s="194"/>
      <c r="HH246" s="194"/>
      <c r="HI246" s="194"/>
      <c r="HJ246" s="194"/>
      <c r="HK246" s="194"/>
      <c r="HL246" s="194"/>
      <c r="HM246" s="194"/>
      <c r="HN246" s="194"/>
      <c r="HO246" s="194"/>
      <c r="HP246" s="194"/>
      <c r="HQ246" s="194"/>
      <c r="HR246" s="194"/>
    </row>
    <row r="247" spans="1:226" s="195" customFormat="1" ht="12.75" hidden="1" customHeight="1">
      <c r="A247" s="97" t="s">
        <v>2348</v>
      </c>
      <c r="B247" s="97" t="s">
        <v>2349</v>
      </c>
      <c r="C247" s="139" t="s">
        <v>385</v>
      </c>
      <c r="D247" s="60">
        <v>38243.1</v>
      </c>
      <c r="E247" s="60">
        <v>10727.36</v>
      </c>
      <c r="F247" s="60">
        <v>772.83</v>
      </c>
      <c r="G247" s="60"/>
      <c r="H247" s="60"/>
      <c r="I247" s="60"/>
      <c r="J247" s="194"/>
      <c r="K247" s="194"/>
      <c r="L247" s="194"/>
      <c r="M247" s="194"/>
      <c r="N247" s="194"/>
      <c r="O247" s="194"/>
      <c r="P247" s="194"/>
      <c r="Q247" s="194"/>
      <c r="R247" s="194"/>
      <c r="S247" s="194"/>
      <c r="T247" s="194"/>
      <c r="U247" s="194"/>
      <c r="V247" s="194"/>
      <c r="W247" s="194"/>
      <c r="X247" s="194"/>
      <c r="Y247" s="194"/>
      <c r="Z247" s="194"/>
      <c r="AA247" s="194"/>
      <c r="AB247" s="194"/>
      <c r="AC247" s="194"/>
      <c r="AD247" s="194"/>
      <c r="AE247" s="194"/>
      <c r="AF247" s="194"/>
      <c r="AG247" s="194"/>
      <c r="AH247" s="194"/>
      <c r="AI247" s="194"/>
      <c r="AJ247" s="194"/>
      <c r="AK247" s="194"/>
      <c r="AL247" s="194"/>
      <c r="AM247" s="194"/>
      <c r="AN247" s="194"/>
      <c r="AO247" s="194"/>
      <c r="AP247" s="194"/>
      <c r="AQ247" s="194"/>
      <c r="AR247" s="194"/>
      <c r="AS247" s="194"/>
      <c r="AT247" s="194"/>
      <c r="AU247" s="194"/>
      <c r="AV247" s="194"/>
      <c r="AW247" s="194"/>
      <c r="AX247" s="194"/>
      <c r="AY247" s="194"/>
      <c r="AZ247" s="194"/>
      <c r="BA247" s="194"/>
      <c r="BB247" s="194"/>
      <c r="BC247" s="194"/>
      <c r="BD247" s="194"/>
      <c r="BE247" s="194"/>
      <c r="BF247" s="194"/>
      <c r="BG247" s="194"/>
      <c r="BH247" s="194"/>
      <c r="BI247" s="194"/>
      <c r="BJ247" s="194"/>
      <c r="BK247" s="194"/>
      <c r="BL247" s="194"/>
      <c r="BM247" s="194"/>
      <c r="BN247" s="194"/>
      <c r="BO247" s="194"/>
      <c r="BP247" s="194"/>
      <c r="BQ247" s="194"/>
      <c r="BR247" s="194"/>
      <c r="BS247" s="194"/>
      <c r="BT247" s="194"/>
      <c r="BU247" s="194"/>
      <c r="BV247" s="194"/>
      <c r="BW247" s="194"/>
      <c r="BX247" s="194"/>
      <c r="BY247" s="194"/>
      <c r="BZ247" s="194"/>
      <c r="CA247" s="194"/>
      <c r="CB247" s="194"/>
      <c r="CC247" s="194"/>
      <c r="CD247" s="194"/>
      <c r="CE247" s="194"/>
      <c r="CF247" s="194"/>
      <c r="CG247" s="194"/>
      <c r="CH247" s="194"/>
      <c r="CI247" s="194"/>
      <c r="CJ247" s="194"/>
      <c r="CK247" s="194"/>
      <c r="CL247" s="194"/>
      <c r="CM247" s="194"/>
      <c r="CN247" s="194"/>
      <c r="CO247" s="194"/>
      <c r="CP247" s="194"/>
      <c r="CQ247" s="194"/>
      <c r="CR247" s="194"/>
      <c r="CS247" s="194"/>
      <c r="CT247" s="194"/>
      <c r="CU247" s="194"/>
      <c r="CV247" s="194"/>
      <c r="CW247" s="194"/>
      <c r="CX247" s="194"/>
      <c r="CY247" s="194"/>
      <c r="CZ247" s="194"/>
      <c r="DA247" s="194"/>
      <c r="DB247" s="194"/>
      <c r="DC247" s="194"/>
      <c r="DD247" s="194"/>
      <c r="DE247" s="194"/>
      <c r="DF247" s="194"/>
      <c r="DG247" s="194"/>
      <c r="DH247" s="194"/>
      <c r="DI247" s="194"/>
      <c r="DJ247" s="194"/>
      <c r="DK247" s="194"/>
      <c r="DL247" s="194"/>
      <c r="DM247" s="194"/>
      <c r="DN247" s="194"/>
      <c r="DO247" s="194"/>
      <c r="DP247" s="194"/>
      <c r="DQ247" s="194"/>
      <c r="DR247" s="194"/>
      <c r="DS247" s="194"/>
      <c r="DT247" s="194"/>
      <c r="DU247" s="194"/>
      <c r="DV247" s="194"/>
      <c r="DW247" s="194"/>
      <c r="DX247" s="194"/>
      <c r="DY247" s="194"/>
      <c r="DZ247" s="194"/>
      <c r="EA247" s="194"/>
      <c r="EB247" s="194"/>
      <c r="EC247" s="194"/>
      <c r="ED247" s="194"/>
      <c r="EE247" s="194"/>
      <c r="EF247" s="194"/>
      <c r="EG247" s="194"/>
      <c r="EH247" s="194"/>
      <c r="EI247" s="194"/>
      <c r="EJ247" s="194"/>
      <c r="EK247" s="194"/>
      <c r="EL247" s="194"/>
      <c r="EM247" s="194"/>
      <c r="EN247" s="194"/>
      <c r="EO247" s="194"/>
      <c r="EP247" s="194"/>
      <c r="EQ247" s="194"/>
      <c r="ER247" s="194"/>
      <c r="ES247" s="194"/>
      <c r="ET247" s="194"/>
      <c r="EU247" s="194"/>
      <c r="EV247" s="194"/>
      <c r="EW247" s="194"/>
      <c r="EX247" s="194"/>
      <c r="EY247" s="194"/>
      <c r="EZ247" s="194"/>
      <c r="FA247" s="194"/>
      <c r="FB247" s="194"/>
      <c r="FC247" s="194"/>
      <c r="FD247" s="194"/>
      <c r="FE247" s="194"/>
      <c r="FF247" s="194"/>
      <c r="FG247" s="194"/>
      <c r="FH247" s="194"/>
      <c r="FI247" s="194"/>
      <c r="FJ247" s="194"/>
      <c r="FK247" s="194"/>
      <c r="FL247" s="194"/>
      <c r="FM247" s="194"/>
      <c r="FN247" s="194"/>
      <c r="FO247" s="194"/>
      <c r="FP247" s="194"/>
      <c r="FQ247" s="194"/>
      <c r="FR247" s="194"/>
      <c r="FS247" s="194"/>
      <c r="FT247" s="194"/>
      <c r="FU247" s="194"/>
      <c r="FV247" s="194"/>
      <c r="FW247" s="194"/>
      <c r="FX247" s="194"/>
      <c r="FY247" s="194"/>
      <c r="FZ247" s="194"/>
      <c r="GA247" s="194"/>
      <c r="GB247" s="194"/>
      <c r="GC247" s="194"/>
      <c r="GD247" s="194"/>
      <c r="GE247" s="194"/>
      <c r="GF247" s="194"/>
      <c r="GG247" s="194"/>
      <c r="GH247" s="194"/>
      <c r="GI247" s="194"/>
      <c r="GJ247" s="194"/>
      <c r="GK247" s="194"/>
      <c r="GL247" s="194"/>
      <c r="GM247" s="194"/>
      <c r="GN247" s="194"/>
      <c r="GO247" s="194"/>
      <c r="GP247" s="194"/>
      <c r="GQ247" s="194"/>
      <c r="GR247" s="194"/>
      <c r="GS247" s="194"/>
      <c r="GT247" s="194"/>
      <c r="GU247" s="194"/>
      <c r="GV247" s="194"/>
      <c r="GW247" s="194"/>
      <c r="GX247" s="194"/>
      <c r="GY247" s="194"/>
      <c r="GZ247" s="194"/>
      <c r="HA247" s="194"/>
      <c r="HB247" s="194"/>
      <c r="HC247" s="194"/>
      <c r="HD247" s="194"/>
      <c r="HE247" s="194"/>
      <c r="HF247" s="194"/>
      <c r="HG247" s="194"/>
      <c r="HH247" s="194"/>
      <c r="HI247" s="194"/>
      <c r="HJ247" s="194"/>
      <c r="HK247" s="194"/>
      <c r="HL247" s="194"/>
      <c r="HM247" s="194"/>
      <c r="HN247" s="194"/>
      <c r="HO247" s="194"/>
      <c r="HP247" s="194"/>
      <c r="HQ247" s="194"/>
      <c r="HR247" s="194"/>
    </row>
    <row r="248" spans="1:226" s="195" customFormat="1" ht="12.75" hidden="1" customHeight="1">
      <c r="A248" s="97" t="s">
        <v>2350</v>
      </c>
      <c r="B248" s="97" t="s">
        <v>2351</v>
      </c>
      <c r="C248" s="139" t="s">
        <v>387</v>
      </c>
      <c r="D248" s="60">
        <v>616.74</v>
      </c>
      <c r="E248" s="60">
        <v>321.25</v>
      </c>
      <c r="F248" s="60"/>
      <c r="G248" s="60"/>
      <c r="H248" s="60"/>
      <c r="I248" s="60"/>
      <c r="J248" s="194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4"/>
      <c r="Y248" s="194"/>
      <c r="Z248" s="194"/>
      <c r="AA248" s="194"/>
      <c r="AB248" s="194"/>
      <c r="AC248" s="194"/>
      <c r="AD248" s="194"/>
      <c r="AE248" s="194"/>
      <c r="AF248" s="194"/>
      <c r="AG248" s="194"/>
      <c r="AH248" s="194"/>
      <c r="AI248" s="194"/>
      <c r="AJ248" s="194"/>
      <c r="AK248" s="194"/>
      <c r="AL248" s="194"/>
      <c r="AM248" s="194"/>
      <c r="AN248" s="194"/>
      <c r="AO248" s="194"/>
      <c r="AP248" s="194"/>
      <c r="AQ248" s="194"/>
      <c r="AR248" s="194"/>
      <c r="AS248" s="194"/>
      <c r="AT248" s="194"/>
      <c r="AU248" s="194"/>
      <c r="AV248" s="194"/>
      <c r="AW248" s="194"/>
      <c r="AX248" s="194"/>
      <c r="AY248" s="194"/>
      <c r="AZ248" s="194"/>
      <c r="BA248" s="194"/>
      <c r="BB248" s="194"/>
      <c r="BC248" s="194"/>
      <c r="BD248" s="194"/>
      <c r="BE248" s="194"/>
      <c r="BF248" s="194"/>
      <c r="BG248" s="194"/>
      <c r="BH248" s="194"/>
      <c r="BI248" s="194"/>
      <c r="BJ248" s="194"/>
      <c r="BK248" s="194"/>
      <c r="BL248" s="194"/>
      <c r="BM248" s="194"/>
      <c r="BN248" s="194"/>
      <c r="BO248" s="194"/>
      <c r="BP248" s="194"/>
      <c r="BQ248" s="194"/>
      <c r="BR248" s="194"/>
      <c r="BS248" s="194"/>
      <c r="BT248" s="194"/>
      <c r="BU248" s="194"/>
      <c r="BV248" s="194"/>
      <c r="BW248" s="194"/>
      <c r="BX248" s="194"/>
      <c r="BY248" s="194"/>
      <c r="BZ248" s="194"/>
      <c r="CA248" s="194"/>
      <c r="CB248" s="194"/>
      <c r="CC248" s="194"/>
      <c r="CD248" s="194"/>
      <c r="CE248" s="194"/>
      <c r="CF248" s="194"/>
      <c r="CG248" s="194"/>
      <c r="CH248" s="194"/>
      <c r="CI248" s="194"/>
      <c r="CJ248" s="194"/>
      <c r="CK248" s="194"/>
      <c r="CL248" s="194"/>
      <c r="CM248" s="194"/>
      <c r="CN248" s="194"/>
      <c r="CO248" s="194"/>
      <c r="CP248" s="194"/>
      <c r="CQ248" s="194"/>
      <c r="CR248" s="194"/>
      <c r="CS248" s="194"/>
      <c r="CT248" s="194"/>
      <c r="CU248" s="194"/>
      <c r="CV248" s="194"/>
      <c r="CW248" s="194"/>
      <c r="CX248" s="194"/>
      <c r="CY248" s="194"/>
      <c r="CZ248" s="194"/>
      <c r="DA248" s="194"/>
      <c r="DB248" s="194"/>
      <c r="DC248" s="194"/>
      <c r="DD248" s="194"/>
      <c r="DE248" s="194"/>
      <c r="DF248" s="194"/>
      <c r="DG248" s="194"/>
      <c r="DH248" s="194"/>
      <c r="DI248" s="194"/>
      <c r="DJ248" s="194"/>
      <c r="DK248" s="194"/>
      <c r="DL248" s="194"/>
      <c r="DM248" s="194"/>
      <c r="DN248" s="194"/>
      <c r="DO248" s="194"/>
      <c r="DP248" s="194"/>
      <c r="DQ248" s="194"/>
      <c r="DR248" s="194"/>
      <c r="DS248" s="194"/>
      <c r="DT248" s="194"/>
      <c r="DU248" s="194"/>
      <c r="DV248" s="194"/>
      <c r="DW248" s="194"/>
      <c r="DX248" s="194"/>
      <c r="DY248" s="194"/>
      <c r="DZ248" s="194"/>
      <c r="EA248" s="194"/>
      <c r="EB248" s="194"/>
      <c r="EC248" s="194"/>
      <c r="ED248" s="194"/>
      <c r="EE248" s="194"/>
      <c r="EF248" s="194"/>
      <c r="EG248" s="194"/>
      <c r="EH248" s="194"/>
      <c r="EI248" s="194"/>
      <c r="EJ248" s="194"/>
      <c r="EK248" s="194"/>
      <c r="EL248" s="194"/>
      <c r="EM248" s="194"/>
      <c r="EN248" s="194"/>
      <c r="EO248" s="194"/>
      <c r="EP248" s="194"/>
      <c r="EQ248" s="194"/>
      <c r="ER248" s="194"/>
      <c r="ES248" s="194"/>
      <c r="ET248" s="194"/>
      <c r="EU248" s="194"/>
      <c r="EV248" s="194"/>
      <c r="EW248" s="194"/>
      <c r="EX248" s="194"/>
      <c r="EY248" s="194"/>
      <c r="EZ248" s="194"/>
      <c r="FA248" s="194"/>
      <c r="FB248" s="194"/>
      <c r="FC248" s="194"/>
      <c r="FD248" s="194"/>
      <c r="FE248" s="194"/>
      <c r="FF248" s="194"/>
      <c r="FG248" s="194"/>
      <c r="FH248" s="194"/>
      <c r="FI248" s="194"/>
      <c r="FJ248" s="194"/>
      <c r="FK248" s="194"/>
      <c r="FL248" s="194"/>
      <c r="FM248" s="194"/>
      <c r="FN248" s="194"/>
      <c r="FO248" s="194"/>
      <c r="FP248" s="194"/>
      <c r="FQ248" s="194"/>
      <c r="FR248" s="194"/>
      <c r="FS248" s="194"/>
      <c r="FT248" s="194"/>
      <c r="FU248" s="194"/>
      <c r="FV248" s="194"/>
      <c r="FW248" s="194"/>
      <c r="FX248" s="194"/>
      <c r="FY248" s="194"/>
      <c r="FZ248" s="194"/>
      <c r="GA248" s="194"/>
      <c r="GB248" s="194"/>
      <c r="GC248" s="194"/>
      <c r="GD248" s="194"/>
      <c r="GE248" s="194"/>
      <c r="GF248" s="194"/>
      <c r="GG248" s="194"/>
      <c r="GH248" s="194"/>
      <c r="GI248" s="194"/>
      <c r="GJ248" s="194"/>
      <c r="GK248" s="194"/>
      <c r="GL248" s="194"/>
      <c r="GM248" s="194"/>
      <c r="GN248" s="194"/>
      <c r="GO248" s="194"/>
      <c r="GP248" s="194"/>
      <c r="GQ248" s="194"/>
      <c r="GR248" s="194"/>
      <c r="GS248" s="194"/>
      <c r="GT248" s="194"/>
      <c r="GU248" s="194"/>
      <c r="GV248" s="194"/>
      <c r="GW248" s="194"/>
      <c r="GX248" s="194"/>
      <c r="GY248" s="194"/>
      <c r="GZ248" s="194"/>
      <c r="HA248" s="194"/>
      <c r="HB248" s="194"/>
      <c r="HC248" s="194"/>
      <c r="HD248" s="194"/>
      <c r="HE248" s="194"/>
      <c r="HF248" s="194"/>
      <c r="HG248" s="194"/>
      <c r="HH248" s="194"/>
      <c r="HI248" s="194"/>
      <c r="HJ248" s="194"/>
      <c r="HK248" s="194"/>
      <c r="HL248" s="194"/>
      <c r="HM248" s="194"/>
      <c r="HN248" s="194"/>
      <c r="HO248" s="194"/>
      <c r="HP248" s="194"/>
      <c r="HQ248" s="194"/>
      <c r="HR248" s="194"/>
    </row>
    <row r="249" spans="1:226" s="195" customFormat="1" ht="12.75" hidden="1" customHeight="1">
      <c r="A249" s="97" t="s">
        <v>2352</v>
      </c>
      <c r="B249" s="97" t="s">
        <v>2353</v>
      </c>
      <c r="C249" s="139" t="s">
        <v>1568</v>
      </c>
      <c r="D249" s="60">
        <v>333.63</v>
      </c>
      <c r="E249" s="60">
        <v>320.35000000000002</v>
      </c>
      <c r="F249" s="60">
        <v>84.2</v>
      </c>
      <c r="G249" s="60"/>
      <c r="H249" s="60"/>
      <c r="I249" s="60"/>
      <c r="J249" s="194"/>
      <c r="K249" s="194"/>
      <c r="L249" s="194"/>
      <c r="M249" s="194"/>
      <c r="N249" s="194"/>
      <c r="O249" s="194"/>
      <c r="P249" s="194"/>
      <c r="Q249" s="194"/>
      <c r="R249" s="194"/>
      <c r="S249" s="194"/>
      <c r="T249" s="194"/>
      <c r="U249" s="194"/>
      <c r="V249" s="194"/>
      <c r="W249" s="194"/>
      <c r="X249" s="194"/>
      <c r="Y249" s="194"/>
      <c r="Z249" s="194"/>
      <c r="AA249" s="194"/>
      <c r="AB249" s="194"/>
      <c r="AC249" s="194"/>
      <c r="AD249" s="194"/>
      <c r="AE249" s="194"/>
      <c r="AF249" s="194"/>
      <c r="AG249" s="194"/>
      <c r="AH249" s="194"/>
      <c r="AI249" s="194"/>
      <c r="AJ249" s="194"/>
      <c r="AK249" s="194"/>
      <c r="AL249" s="194"/>
      <c r="AM249" s="194"/>
      <c r="AN249" s="194"/>
      <c r="AO249" s="194"/>
      <c r="AP249" s="194"/>
      <c r="AQ249" s="194"/>
      <c r="AR249" s="194"/>
      <c r="AS249" s="194"/>
      <c r="AT249" s="194"/>
      <c r="AU249" s="194"/>
      <c r="AV249" s="194"/>
      <c r="AW249" s="194"/>
      <c r="AX249" s="194"/>
      <c r="AY249" s="194"/>
      <c r="AZ249" s="194"/>
      <c r="BA249" s="194"/>
      <c r="BB249" s="194"/>
      <c r="BC249" s="194"/>
      <c r="BD249" s="194"/>
      <c r="BE249" s="194"/>
      <c r="BF249" s="194"/>
      <c r="BG249" s="194"/>
      <c r="BH249" s="194"/>
      <c r="BI249" s="194"/>
      <c r="BJ249" s="194"/>
      <c r="BK249" s="194"/>
      <c r="BL249" s="194"/>
      <c r="BM249" s="194"/>
      <c r="BN249" s="194"/>
      <c r="BO249" s="194"/>
      <c r="BP249" s="194"/>
      <c r="BQ249" s="194"/>
      <c r="BR249" s="194"/>
      <c r="BS249" s="194"/>
      <c r="BT249" s="194"/>
      <c r="BU249" s="194"/>
      <c r="BV249" s="194"/>
      <c r="BW249" s="194"/>
      <c r="BX249" s="194"/>
      <c r="BY249" s="194"/>
      <c r="BZ249" s="194"/>
      <c r="CA249" s="194"/>
      <c r="CB249" s="194"/>
      <c r="CC249" s="194"/>
      <c r="CD249" s="194"/>
      <c r="CE249" s="194"/>
      <c r="CF249" s="194"/>
      <c r="CG249" s="194"/>
      <c r="CH249" s="194"/>
      <c r="CI249" s="194"/>
      <c r="CJ249" s="194"/>
      <c r="CK249" s="194"/>
      <c r="CL249" s="194"/>
      <c r="CM249" s="194"/>
      <c r="CN249" s="194"/>
      <c r="CO249" s="194"/>
      <c r="CP249" s="194"/>
      <c r="CQ249" s="194"/>
      <c r="CR249" s="194"/>
      <c r="CS249" s="194"/>
      <c r="CT249" s="194"/>
      <c r="CU249" s="194"/>
      <c r="CV249" s="194"/>
      <c r="CW249" s="194"/>
      <c r="CX249" s="194"/>
      <c r="CY249" s="194"/>
      <c r="CZ249" s="194"/>
      <c r="DA249" s="194"/>
      <c r="DB249" s="194"/>
      <c r="DC249" s="194"/>
      <c r="DD249" s="194"/>
      <c r="DE249" s="194"/>
      <c r="DF249" s="194"/>
      <c r="DG249" s="194"/>
      <c r="DH249" s="194"/>
      <c r="DI249" s="194"/>
      <c r="DJ249" s="194"/>
      <c r="DK249" s="194"/>
      <c r="DL249" s="194"/>
      <c r="DM249" s="194"/>
      <c r="DN249" s="194"/>
      <c r="DO249" s="194"/>
      <c r="DP249" s="194"/>
      <c r="DQ249" s="194"/>
      <c r="DR249" s="194"/>
      <c r="DS249" s="194"/>
      <c r="DT249" s="194"/>
      <c r="DU249" s="194"/>
      <c r="DV249" s="194"/>
      <c r="DW249" s="194"/>
      <c r="DX249" s="194"/>
      <c r="DY249" s="194"/>
      <c r="DZ249" s="194"/>
      <c r="EA249" s="194"/>
      <c r="EB249" s="194"/>
      <c r="EC249" s="194"/>
      <c r="ED249" s="194"/>
      <c r="EE249" s="194"/>
      <c r="EF249" s="194"/>
      <c r="EG249" s="194"/>
      <c r="EH249" s="194"/>
      <c r="EI249" s="194"/>
      <c r="EJ249" s="194"/>
      <c r="EK249" s="194"/>
      <c r="EL249" s="194"/>
      <c r="EM249" s="194"/>
      <c r="EN249" s="194"/>
      <c r="EO249" s="194"/>
      <c r="EP249" s="194"/>
      <c r="EQ249" s="194"/>
      <c r="ER249" s="194"/>
      <c r="ES249" s="194"/>
      <c r="ET249" s="194"/>
      <c r="EU249" s="194"/>
      <c r="EV249" s="194"/>
      <c r="EW249" s="194"/>
      <c r="EX249" s="194"/>
      <c r="EY249" s="194"/>
      <c r="EZ249" s="194"/>
      <c r="FA249" s="194"/>
      <c r="FB249" s="194"/>
      <c r="FC249" s="194"/>
      <c r="FD249" s="194"/>
      <c r="FE249" s="194"/>
      <c r="FF249" s="194"/>
      <c r="FG249" s="194"/>
      <c r="FH249" s="194"/>
      <c r="FI249" s="194"/>
      <c r="FJ249" s="194"/>
      <c r="FK249" s="194"/>
      <c r="FL249" s="194"/>
      <c r="FM249" s="194"/>
      <c r="FN249" s="194"/>
      <c r="FO249" s="194"/>
      <c r="FP249" s="194"/>
      <c r="FQ249" s="194"/>
      <c r="FR249" s="194"/>
      <c r="FS249" s="194"/>
      <c r="FT249" s="194"/>
      <c r="FU249" s="194"/>
      <c r="FV249" s="194"/>
      <c r="FW249" s="194"/>
      <c r="FX249" s="194"/>
      <c r="FY249" s="194"/>
      <c r="FZ249" s="194"/>
      <c r="GA249" s="194"/>
      <c r="GB249" s="194"/>
      <c r="GC249" s="194"/>
      <c r="GD249" s="194"/>
      <c r="GE249" s="194"/>
      <c r="GF249" s="194"/>
      <c r="GG249" s="194"/>
      <c r="GH249" s="194"/>
      <c r="GI249" s="194"/>
      <c r="GJ249" s="194"/>
      <c r="GK249" s="194"/>
      <c r="GL249" s="194"/>
      <c r="GM249" s="194"/>
      <c r="GN249" s="194"/>
      <c r="GO249" s="194"/>
      <c r="GP249" s="194"/>
      <c r="GQ249" s="194"/>
      <c r="GR249" s="194"/>
      <c r="GS249" s="194"/>
      <c r="GT249" s="194"/>
      <c r="GU249" s="194"/>
      <c r="GV249" s="194"/>
      <c r="GW249" s="194"/>
      <c r="GX249" s="194"/>
      <c r="GY249" s="194"/>
      <c r="GZ249" s="194"/>
      <c r="HA249" s="194"/>
      <c r="HB249" s="194"/>
      <c r="HC249" s="194"/>
      <c r="HD249" s="194"/>
      <c r="HE249" s="194"/>
      <c r="HF249" s="194"/>
      <c r="HG249" s="194"/>
      <c r="HH249" s="194"/>
      <c r="HI249" s="194"/>
      <c r="HJ249" s="194"/>
      <c r="HK249" s="194"/>
      <c r="HL249" s="194"/>
      <c r="HM249" s="194"/>
      <c r="HN249" s="194"/>
      <c r="HO249" s="194"/>
      <c r="HP249" s="194"/>
      <c r="HQ249" s="194"/>
      <c r="HR249" s="194"/>
    </row>
    <row r="250" spans="1:226" s="195" customFormat="1" ht="12.75" hidden="1" customHeight="1">
      <c r="A250" s="97" t="s">
        <v>2337</v>
      </c>
      <c r="B250" s="97" t="s">
        <v>2338</v>
      </c>
      <c r="C250" s="139" t="s">
        <v>271</v>
      </c>
      <c r="D250" s="60">
        <v>1152.8599999999999</v>
      </c>
      <c r="E250" s="60">
        <v>693.21</v>
      </c>
      <c r="F250" s="60">
        <v>2289.41</v>
      </c>
      <c r="G250" s="60">
        <v>2400</v>
      </c>
      <c r="H250" s="60">
        <v>2500</v>
      </c>
      <c r="I250" s="60">
        <v>2600</v>
      </c>
      <c r="J250" s="194"/>
      <c r="K250" s="19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4"/>
      <c r="X250" s="194"/>
      <c r="Y250" s="194"/>
      <c r="Z250" s="194"/>
      <c r="AA250" s="194"/>
      <c r="AB250" s="194"/>
      <c r="AC250" s="194"/>
      <c r="AD250" s="194"/>
      <c r="AE250" s="194"/>
      <c r="AF250" s="194"/>
      <c r="AG250" s="194"/>
      <c r="AH250" s="194"/>
      <c r="AI250" s="194"/>
      <c r="AJ250" s="194"/>
      <c r="AK250" s="194"/>
      <c r="AL250" s="194"/>
      <c r="AM250" s="194"/>
      <c r="AN250" s="194"/>
      <c r="AO250" s="194"/>
      <c r="AP250" s="194"/>
      <c r="AQ250" s="194"/>
      <c r="AR250" s="194"/>
      <c r="AS250" s="194"/>
      <c r="AT250" s="194"/>
      <c r="AU250" s="194"/>
      <c r="AV250" s="194"/>
      <c r="AW250" s="194"/>
      <c r="AX250" s="194"/>
      <c r="AY250" s="194"/>
      <c r="AZ250" s="194"/>
      <c r="BA250" s="194"/>
      <c r="BB250" s="194"/>
      <c r="BC250" s="194"/>
      <c r="BD250" s="194"/>
      <c r="BE250" s="194"/>
      <c r="BF250" s="194"/>
      <c r="BG250" s="194"/>
      <c r="BH250" s="194"/>
      <c r="BI250" s="194"/>
      <c r="BJ250" s="194"/>
      <c r="BK250" s="194"/>
      <c r="BL250" s="194"/>
      <c r="BM250" s="194"/>
      <c r="BN250" s="194"/>
      <c r="BO250" s="194"/>
      <c r="BP250" s="194"/>
      <c r="BQ250" s="194"/>
      <c r="BR250" s="194"/>
      <c r="BS250" s="194"/>
      <c r="BT250" s="194"/>
      <c r="BU250" s="194"/>
      <c r="BV250" s="194"/>
      <c r="BW250" s="194"/>
      <c r="BX250" s="194"/>
      <c r="BY250" s="194"/>
      <c r="BZ250" s="194"/>
      <c r="CA250" s="194"/>
      <c r="CB250" s="194"/>
      <c r="CC250" s="194"/>
      <c r="CD250" s="194"/>
      <c r="CE250" s="194"/>
      <c r="CF250" s="194"/>
      <c r="CG250" s="194"/>
      <c r="CH250" s="194"/>
      <c r="CI250" s="194"/>
      <c r="CJ250" s="194"/>
      <c r="CK250" s="194"/>
      <c r="CL250" s="194"/>
      <c r="CM250" s="194"/>
      <c r="CN250" s="194"/>
      <c r="CO250" s="194"/>
      <c r="CP250" s="194"/>
      <c r="CQ250" s="194"/>
      <c r="CR250" s="194"/>
      <c r="CS250" s="194"/>
      <c r="CT250" s="194"/>
      <c r="CU250" s="194"/>
      <c r="CV250" s="194"/>
      <c r="CW250" s="194"/>
      <c r="CX250" s="194"/>
      <c r="CY250" s="194"/>
      <c r="CZ250" s="194"/>
      <c r="DA250" s="194"/>
      <c r="DB250" s="194"/>
      <c r="DC250" s="194"/>
      <c r="DD250" s="194"/>
      <c r="DE250" s="194"/>
      <c r="DF250" s="194"/>
      <c r="DG250" s="194"/>
      <c r="DH250" s="194"/>
      <c r="DI250" s="194"/>
      <c r="DJ250" s="194"/>
      <c r="DK250" s="194"/>
      <c r="DL250" s="194"/>
      <c r="DM250" s="194"/>
      <c r="DN250" s="194"/>
      <c r="DO250" s="194"/>
      <c r="DP250" s="194"/>
      <c r="DQ250" s="194"/>
      <c r="DR250" s="194"/>
      <c r="DS250" s="194"/>
      <c r="DT250" s="194"/>
      <c r="DU250" s="194"/>
      <c r="DV250" s="194"/>
      <c r="DW250" s="194"/>
      <c r="DX250" s="194"/>
      <c r="DY250" s="194"/>
      <c r="DZ250" s="194"/>
      <c r="EA250" s="194"/>
      <c r="EB250" s="194"/>
      <c r="EC250" s="194"/>
      <c r="ED250" s="194"/>
      <c r="EE250" s="194"/>
      <c r="EF250" s="194"/>
      <c r="EG250" s="194"/>
      <c r="EH250" s="194"/>
      <c r="EI250" s="194"/>
      <c r="EJ250" s="194"/>
      <c r="EK250" s="194"/>
      <c r="EL250" s="194"/>
      <c r="EM250" s="194"/>
      <c r="EN250" s="194"/>
      <c r="EO250" s="194"/>
      <c r="EP250" s="194"/>
      <c r="EQ250" s="194"/>
      <c r="ER250" s="194"/>
      <c r="ES250" s="194"/>
      <c r="ET250" s="194"/>
      <c r="EU250" s="194"/>
      <c r="EV250" s="194"/>
      <c r="EW250" s="194"/>
      <c r="EX250" s="194"/>
      <c r="EY250" s="194"/>
      <c r="EZ250" s="194"/>
      <c r="FA250" s="194"/>
      <c r="FB250" s="194"/>
      <c r="FC250" s="194"/>
      <c r="FD250" s="194"/>
      <c r="FE250" s="194"/>
      <c r="FF250" s="194"/>
      <c r="FG250" s="194"/>
      <c r="FH250" s="194"/>
      <c r="FI250" s="194"/>
      <c r="FJ250" s="194"/>
      <c r="FK250" s="194"/>
      <c r="FL250" s="194"/>
      <c r="FM250" s="194"/>
      <c r="FN250" s="194"/>
      <c r="FO250" s="194"/>
      <c r="FP250" s="194"/>
      <c r="FQ250" s="194"/>
      <c r="FR250" s="194"/>
      <c r="FS250" s="194"/>
      <c r="FT250" s="194"/>
      <c r="FU250" s="194"/>
      <c r="FV250" s="194"/>
      <c r="FW250" s="194"/>
      <c r="FX250" s="194"/>
      <c r="FY250" s="194"/>
      <c r="FZ250" s="194"/>
      <c r="GA250" s="194"/>
      <c r="GB250" s="194"/>
      <c r="GC250" s="194"/>
      <c r="GD250" s="194"/>
      <c r="GE250" s="194"/>
      <c r="GF250" s="194"/>
      <c r="GG250" s="194"/>
      <c r="GH250" s="194"/>
      <c r="GI250" s="194"/>
      <c r="GJ250" s="194"/>
      <c r="GK250" s="194"/>
      <c r="GL250" s="194"/>
      <c r="GM250" s="194"/>
      <c r="GN250" s="194"/>
      <c r="GO250" s="194"/>
      <c r="GP250" s="194"/>
      <c r="GQ250" s="194"/>
      <c r="GR250" s="194"/>
      <c r="GS250" s="194"/>
      <c r="GT250" s="194"/>
      <c r="GU250" s="194"/>
      <c r="GV250" s="194"/>
      <c r="GW250" s="194"/>
      <c r="GX250" s="194"/>
      <c r="GY250" s="194"/>
      <c r="GZ250" s="194"/>
      <c r="HA250" s="194"/>
      <c r="HB250" s="194"/>
      <c r="HC250" s="194"/>
      <c r="HD250" s="194"/>
      <c r="HE250" s="194"/>
      <c r="HF250" s="194"/>
      <c r="HG250" s="194"/>
      <c r="HH250" s="194"/>
      <c r="HI250" s="194"/>
      <c r="HJ250" s="194"/>
      <c r="HK250" s="194"/>
      <c r="HL250" s="194"/>
      <c r="HM250" s="194"/>
      <c r="HN250" s="194"/>
      <c r="HO250" s="194"/>
      <c r="HP250" s="194"/>
      <c r="HQ250" s="194"/>
      <c r="HR250" s="194"/>
    </row>
    <row r="251" spans="1:226" s="195" customFormat="1" ht="12.75" hidden="1" customHeight="1">
      <c r="A251" s="97"/>
      <c r="B251" s="117" t="s">
        <v>258</v>
      </c>
      <c r="C251" s="139" t="s">
        <v>257</v>
      </c>
      <c r="D251" s="60">
        <v>1391.4</v>
      </c>
      <c r="E251" s="60"/>
      <c r="F251" s="60"/>
      <c r="G251" s="60"/>
      <c r="H251" s="60"/>
      <c r="I251" s="60"/>
      <c r="J251" s="194"/>
      <c r="K251" s="194"/>
      <c r="L251" s="194"/>
      <c r="M251" s="194"/>
      <c r="N251" s="194"/>
      <c r="O251" s="194"/>
      <c r="P251" s="194"/>
      <c r="Q251" s="194"/>
      <c r="R251" s="194"/>
      <c r="S251" s="194"/>
      <c r="T251" s="194"/>
      <c r="U251" s="194"/>
      <c r="V251" s="194"/>
      <c r="W251" s="194"/>
      <c r="X251" s="194"/>
      <c r="Y251" s="194"/>
      <c r="Z251" s="194"/>
      <c r="AA251" s="194"/>
      <c r="AB251" s="194"/>
      <c r="AC251" s="194"/>
      <c r="AD251" s="194"/>
      <c r="AE251" s="194"/>
      <c r="AF251" s="194"/>
      <c r="AG251" s="194"/>
      <c r="AH251" s="194"/>
      <c r="AI251" s="194"/>
      <c r="AJ251" s="194"/>
      <c r="AK251" s="194"/>
      <c r="AL251" s="194"/>
      <c r="AM251" s="194"/>
      <c r="AN251" s="194"/>
      <c r="AO251" s="194"/>
      <c r="AP251" s="194"/>
      <c r="AQ251" s="194"/>
      <c r="AR251" s="194"/>
      <c r="AS251" s="194"/>
      <c r="AT251" s="194"/>
      <c r="AU251" s="194"/>
      <c r="AV251" s="194"/>
      <c r="AW251" s="194"/>
      <c r="AX251" s="194"/>
      <c r="AY251" s="194"/>
      <c r="AZ251" s="194"/>
      <c r="BA251" s="194"/>
      <c r="BB251" s="194"/>
      <c r="BC251" s="194"/>
      <c r="BD251" s="194"/>
      <c r="BE251" s="194"/>
      <c r="BF251" s="194"/>
      <c r="BG251" s="194"/>
      <c r="BH251" s="194"/>
      <c r="BI251" s="194"/>
      <c r="BJ251" s="194"/>
      <c r="BK251" s="194"/>
      <c r="BL251" s="194"/>
      <c r="BM251" s="194"/>
      <c r="BN251" s="194"/>
      <c r="BO251" s="194"/>
      <c r="BP251" s="194"/>
      <c r="BQ251" s="194"/>
      <c r="BR251" s="194"/>
      <c r="BS251" s="194"/>
      <c r="BT251" s="194"/>
      <c r="BU251" s="194"/>
      <c r="BV251" s="194"/>
      <c r="BW251" s="194"/>
      <c r="BX251" s="194"/>
      <c r="BY251" s="194"/>
      <c r="BZ251" s="194"/>
      <c r="CA251" s="194"/>
      <c r="CB251" s="194"/>
      <c r="CC251" s="194"/>
      <c r="CD251" s="194"/>
      <c r="CE251" s="194"/>
      <c r="CF251" s="194"/>
      <c r="CG251" s="194"/>
      <c r="CH251" s="194"/>
      <c r="CI251" s="194"/>
      <c r="CJ251" s="194"/>
      <c r="CK251" s="194"/>
      <c r="CL251" s="194"/>
      <c r="CM251" s="194"/>
      <c r="CN251" s="194"/>
      <c r="CO251" s="194"/>
      <c r="CP251" s="194"/>
      <c r="CQ251" s="194"/>
      <c r="CR251" s="194"/>
      <c r="CS251" s="194"/>
      <c r="CT251" s="194"/>
      <c r="CU251" s="194"/>
      <c r="CV251" s="194"/>
      <c r="CW251" s="194"/>
      <c r="CX251" s="194"/>
      <c r="CY251" s="194"/>
      <c r="CZ251" s="194"/>
      <c r="DA251" s="194"/>
      <c r="DB251" s="194"/>
      <c r="DC251" s="194"/>
      <c r="DD251" s="194"/>
      <c r="DE251" s="194"/>
      <c r="DF251" s="194"/>
      <c r="DG251" s="194"/>
      <c r="DH251" s="194"/>
      <c r="DI251" s="194"/>
      <c r="DJ251" s="194"/>
      <c r="DK251" s="194"/>
      <c r="DL251" s="194"/>
      <c r="DM251" s="194"/>
      <c r="DN251" s="194"/>
      <c r="DO251" s="194"/>
      <c r="DP251" s="194"/>
      <c r="DQ251" s="194"/>
      <c r="DR251" s="194"/>
      <c r="DS251" s="194"/>
      <c r="DT251" s="194"/>
      <c r="DU251" s="194"/>
      <c r="DV251" s="194"/>
      <c r="DW251" s="194"/>
      <c r="DX251" s="194"/>
      <c r="DY251" s="194"/>
      <c r="DZ251" s="194"/>
      <c r="EA251" s="194"/>
      <c r="EB251" s="194"/>
      <c r="EC251" s="194"/>
      <c r="ED251" s="194"/>
      <c r="EE251" s="194"/>
      <c r="EF251" s="194"/>
      <c r="EG251" s="194"/>
      <c r="EH251" s="194"/>
      <c r="EI251" s="194"/>
      <c r="EJ251" s="194"/>
      <c r="EK251" s="194"/>
      <c r="EL251" s="194"/>
      <c r="EM251" s="194"/>
      <c r="EN251" s="194"/>
      <c r="EO251" s="194"/>
      <c r="EP251" s="194"/>
      <c r="EQ251" s="194"/>
      <c r="ER251" s="194"/>
      <c r="ES251" s="194"/>
      <c r="ET251" s="194"/>
      <c r="EU251" s="194"/>
      <c r="EV251" s="194"/>
      <c r="EW251" s="194"/>
      <c r="EX251" s="194"/>
      <c r="EY251" s="194"/>
      <c r="EZ251" s="194"/>
      <c r="FA251" s="194"/>
      <c r="FB251" s="194"/>
      <c r="FC251" s="194"/>
      <c r="FD251" s="194"/>
      <c r="FE251" s="194"/>
      <c r="FF251" s="194"/>
      <c r="FG251" s="194"/>
      <c r="FH251" s="194"/>
      <c r="FI251" s="194"/>
      <c r="FJ251" s="194"/>
      <c r="FK251" s="194"/>
      <c r="FL251" s="194"/>
      <c r="FM251" s="194"/>
      <c r="FN251" s="194"/>
      <c r="FO251" s="194"/>
      <c r="FP251" s="194"/>
      <c r="FQ251" s="194"/>
      <c r="FR251" s="194"/>
      <c r="FS251" s="194"/>
      <c r="FT251" s="194"/>
      <c r="FU251" s="194"/>
      <c r="FV251" s="194"/>
      <c r="FW251" s="194"/>
      <c r="FX251" s="194"/>
      <c r="FY251" s="194"/>
      <c r="FZ251" s="194"/>
      <c r="GA251" s="194"/>
      <c r="GB251" s="194"/>
      <c r="GC251" s="194"/>
      <c r="GD251" s="194"/>
      <c r="GE251" s="194"/>
      <c r="GF251" s="194"/>
      <c r="GG251" s="194"/>
      <c r="GH251" s="194"/>
      <c r="GI251" s="194"/>
      <c r="GJ251" s="194"/>
      <c r="GK251" s="194"/>
      <c r="GL251" s="194"/>
      <c r="GM251" s="194"/>
      <c r="GN251" s="194"/>
      <c r="GO251" s="194"/>
      <c r="GP251" s="194"/>
      <c r="GQ251" s="194"/>
      <c r="GR251" s="194"/>
      <c r="GS251" s="194"/>
      <c r="GT251" s="194"/>
      <c r="GU251" s="194"/>
      <c r="GV251" s="194"/>
      <c r="GW251" s="194"/>
      <c r="GX251" s="194"/>
      <c r="GY251" s="194"/>
      <c r="GZ251" s="194"/>
      <c r="HA251" s="194"/>
      <c r="HB251" s="194"/>
      <c r="HC251" s="194"/>
      <c r="HD251" s="194"/>
      <c r="HE251" s="194"/>
      <c r="HF251" s="194"/>
      <c r="HG251" s="194"/>
      <c r="HH251" s="194"/>
      <c r="HI251" s="194"/>
      <c r="HJ251" s="194"/>
      <c r="HK251" s="194"/>
      <c r="HL251" s="194"/>
      <c r="HM251" s="194"/>
      <c r="HN251" s="194"/>
      <c r="HO251" s="194"/>
      <c r="HP251" s="194"/>
      <c r="HQ251" s="194"/>
      <c r="HR251" s="194"/>
    </row>
    <row r="252" spans="1:226" s="195" customFormat="1" ht="12.75" hidden="1" customHeight="1">
      <c r="A252" s="97"/>
      <c r="B252" s="117" t="s">
        <v>261</v>
      </c>
      <c r="C252" s="139" t="s">
        <v>260</v>
      </c>
      <c r="D252" s="60">
        <v>9435.52</v>
      </c>
      <c r="E252" s="60"/>
      <c r="F252" s="60"/>
      <c r="G252" s="60"/>
      <c r="H252" s="60"/>
      <c r="I252" s="60"/>
      <c r="J252" s="194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  <c r="W252" s="194"/>
      <c r="X252" s="194"/>
      <c r="Y252" s="194"/>
      <c r="Z252" s="194"/>
      <c r="AA252" s="194"/>
      <c r="AB252" s="194"/>
      <c r="AC252" s="194"/>
      <c r="AD252" s="194"/>
      <c r="AE252" s="194"/>
      <c r="AF252" s="194"/>
      <c r="AG252" s="194"/>
      <c r="AH252" s="194"/>
      <c r="AI252" s="194"/>
      <c r="AJ252" s="194"/>
      <c r="AK252" s="194"/>
      <c r="AL252" s="194"/>
      <c r="AM252" s="194"/>
      <c r="AN252" s="194"/>
      <c r="AO252" s="194"/>
      <c r="AP252" s="194"/>
      <c r="AQ252" s="194"/>
      <c r="AR252" s="194"/>
      <c r="AS252" s="194"/>
      <c r="AT252" s="194"/>
      <c r="AU252" s="194"/>
      <c r="AV252" s="194"/>
      <c r="AW252" s="194"/>
      <c r="AX252" s="194"/>
      <c r="AY252" s="194"/>
      <c r="AZ252" s="194"/>
      <c r="BA252" s="194"/>
      <c r="BB252" s="194"/>
      <c r="BC252" s="194"/>
      <c r="BD252" s="194"/>
      <c r="BE252" s="194"/>
      <c r="BF252" s="194"/>
      <c r="BG252" s="194"/>
      <c r="BH252" s="194"/>
      <c r="BI252" s="194"/>
      <c r="BJ252" s="194"/>
      <c r="BK252" s="194"/>
      <c r="BL252" s="194"/>
      <c r="BM252" s="194"/>
      <c r="BN252" s="194"/>
      <c r="BO252" s="194"/>
      <c r="BP252" s="194"/>
      <c r="BQ252" s="194"/>
      <c r="BR252" s="194"/>
      <c r="BS252" s="194"/>
      <c r="BT252" s="194"/>
      <c r="BU252" s="194"/>
      <c r="BV252" s="194"/>
      <c r="BW252" s="194"/>
      <c r="BX252" s="194"/>
      <c r="BY252" s="194"/>
      <c r="BZ252" s="194"/>
      <c r="CA252" s="194"/>
      <c r="CB252" s="194"/>
      <c r="CC252" s="194"/>
      <c r="CD252" s="194"/>
      <c r="CE252" s="194"/>
      <c r="CF252" s="194"/>
      <c r="CG252" s="194"/>
      <c r="CH252" s="194"/>
      <c r="CI252" s="194"/>
      <c r="CJ252" s="194"/>
      <c r="CK252" s="194"/>
      <c r="CL252" s="194"/>
      <c r="CM252" s="194"/>
      <c r="CN252" s="194"/>
      <c r="CO252" s="194"/>
      <c r="CP252" s="194"/>
      <c r="CQ252" s="194"/>
      <c r="CR252" s="194"/>
      <c r="CS252" s="194"/>
      <c r="CT252" s="194"/>
      <c r="CU252" s="194"/>
      <c r="CV252" s="194"/>
      <c r="CW252" s="194"/>
      <c r="CX252" s="194"/>
      <c r="CY252" s="194"/>
      <c r="CZ252" s="194"/>
      <c r="DA252" s="194"/>
      <c r="DB252" s="194"/>
      <c r="DC252" s="194"/>
      <c r="DD252" s="194"/>
      <c r="DE252" s="194"/>
      <c r="DF252" s="194"/>
      <c r="DG252" s="194"/>
      <c r="DH252" s="194"/>
      <c r="DI252" s="194"/>
      <c r="DJ252" s="194"/>
      <c r="DK252" s="194"/>
      <c r="DL252" s="194"/>
      <c r="DM252" s="194"/>
      <c r="DN252" s="194"/>
      <c r="DO252" s="194"/>
      <c r="DP252" s="194"/>
      <c r="DQ252" s="194"/>
      <c r="DR252" s="194"/>
      <c r="DS252" s="194"/>
      <c r="DT252" s="194"/>
      <c r="DU252" s="194"/>
      <c r="DV252" s="194"/>
      <c r="DW252" s="194"/>
      <c r="DX252" s="194"/>
      <c r="DY252" s="194"/>
      <c r="DZ252" s="194"/>
      <c r="EA252" s="194"/>
      <c r="EB252" s="194"/>
      <c r="EC252" s="194"/>
      <c r="ED252" s="194"/>
      <c r="EE252" s="194"/>
      <c r="EF252" s="194"/>
      <c r="EG252" s="194"/>
      <c r="EH252" s="194"/>
      <c r="EI252" s="194"/>
      <c r="EJ252" s="194"/>
      <c r="EK252" s="194"/>
      <c r="EL252" s="194"/>
      <c r="EM252" s="194"/>
      <c r="EN252" s="194"/>
      <c r="EO252" s="194"/>
      <c r="EP252" s="194"/>
      <c r="EQ252" s="194"/>
      <c r="ER252" s="194"/>
      <c r="ES252" s="194"/>
      <c r="ET252" s="194"/>
      <c r="EU252" s="194"/>
      <c r="EV252" s="194"/>
      <c r="EW252" s="194"/>
      <c r="EX252" s="194"/>
      <c r="EY252" s="194"/>
      <c r="EZ252" s="194"/>
      <c r="FA252" s="194"/>
      <c r="FB252" s="194"/>
      <c r="FC252" s="194"/>
      <c r="FD252" s="194"/>
      <c r="FE252" s="194"/>
      <c r="FF252" s="194"/>
      <c r="FG252" s="194"/>
      <c r="FH252" s="194"/>
      <c r="FI252" s="194"/>
      <c r="FJ252" s="194"/>
      <c r="FK252" s="194"/>
      <c r="FL252" s="194"/>
      <c r="FM252" s="194"/>
      <c r="FN252" s="194"/>
      <c r="FO252" s="194"/>
      <c r="FP252" s="194"/>
      <c r="FQ252" s="194"/>
      <c r="FR252" s="194"/>
      <c r="FS252" s="194"/>
      <c r="FT252" s="194"/>
      <c r="FU252" s="194"/>
      <c r="FV252" s="194"/>
      <c r="FW252" s="194"/>
      <c r="FX252" s="194"/>
      <c r="FY252" s="194"/>
      <c r="FZ252" s="194"/>
      <c r="GA252" s="194"/>
      <c r="GB252" s="194"/>
      <c r="GC252" s="194"/>
      <c r="GD252" s="194"/>
      <c r="GE252" s="194"/>
      <c r="GF252" s="194"/>
      <c r="GG252" s="194"/>
      <c r="GH252" s="194"/>
      <c r="GI252" s="194"/>
      <c r="GJ252" s="194"/>
      <c r="GK252" s="194"/>
      <c r="GL252" s="194"/>
      <c r="GM252" s="194"/>
      <c r="GN252" s="194"/>
      <c r="GO252" s="194"/>
      <c r="GP252" s="194"/>
      <c r="GQ252" s="194"/>
      <c r="GR252" s="194"/>
      <c r="GS252" s="194"/>
      <c r="GT252" s="194"/>
      <c r="GU252" s="194"/>
      <c r="GV252" s="194"/>
      <c r="GW252" s="194"/>
      <c r="GX252" s="194"/>
      <c r="GY252" s="194"/>
      <c r="GZ252" s="194"/>
      <c r="HA252" s="194"/>
      <c r="HB252" s="194"/>
      <c r="HC252" s="194"/>
      <c r="HD252" s="194"/>
      <c r="HE252" s="194"/>
      <c r="HF252" s="194"/>
      <c r="HG252" s="194"/>
      <c r="HH252" s="194"/>
      <c r="HI252" s="194"/>
      <c r="HJ252" s="194"/>
      <c r="HK252" s="194"/>
      <c r="HL252" s="194"/>
      <c r="HM252" s="194"/>
      <c r="HN252" s="194"/>
      <c r="HO252" s="194"/>
      <c r="HP252" s="194"/>
      <c r="HQ252" s="194"/>
      <c r="HR252" s="194"/>
    </row>
    <row r="253" spans="1:226" s="195" customFormat="1" ht="12.75" hidden="1" customHeight="1">
      <c r="A253" s="97"/>
      <c r="B253" s="117" t="s">
        <v>266</v>
      </c>
      <c r="C253" s="139" t="s">
        <v>265</v>
      </c>
      <c r="D253" s="60">
        <v>7340.92</v>
      </c>
      <c r="E253" s="60"/>
      <c r="F253" s="60"/>
      <c r="G253" s="60"/>
      <c r="H253" s="60"/>
      <c r="I253" s="60"/>
      <c r="J253" s="194"/>
      <c r="K253" s="194"/>
      <c r="L253" s="194"/>
      <c r="M253" s="194"/>
      <c r="N253" s="194"/>
      <c r="O253" s="194"/>
      <c r="P253" s="194"/>
      <c r="Q253" s="194"/>
      <c r="R253" s="194"/>
      <c r="S253" s="194"/>
      <c r="T253" s="194"/>
      <c r="U253" s="194"/>
      <c r="V253" s="194"/>
      <c r="W253" s="194"/>
      <c r="X253" s="194"/>
      <c r="Y253" s="194"/>
      <c r="Z253" s="194"/>
      <c r="AA253" s="194"/>
      <c r="AB253" s="194"/>
      <c r="AC253" s="194"/>
      <c r="AD253" s="194"/>
      <c r="AE253" s="194"/>
      <c r="AF253" s="194"/>
      <c r="AG253" s="194"/>
      <c r="AH253" s="194"/>
      <c r="AI253" s="194"/>
      <c r="AJ253" s="194"/>
      <c r="AK253" s="194"/>
      <c r="AL253" s="194"/>
      <c r="AM253" s="194"/>
      <c r="AN253" s="194"/>
      <c r="AO253" s="194"/>
      <c r="AP253" s="194"/>
      <c r="AQ253" s="194"/>
      <c r="AR253" s="194"/>
      <c r="AS253" s="194"/>
      <c r="AT253" s="194"/>
      <c r="AU253" s="194"/>
      <c r="AV253" s="194"/>
      <c r="AW253" s="194"/>
      <c r="AX253" s="194"/>
      <c r="AY253" s="194"/>
      <c r="AZ253" s="194"/>
      <c r="BA253" s="194"/>
      <c r="BB253" s="194"/>
      <c r="BC253" s="194"/>
      <c r="BD253" s="194"/>
      <c r="BE253" s="194"/>
      <c r="BF253" s="194"/>
      <c r="BG253" s="194"/>
      <c r="BH253" s="194"/>
      <c r="BI253" s="194"/>
      <c r="BJ253" s="194"/>
      <c r="BK253" s="194"/>
      <c r="BL253" s="194"/>
      <c r="BM253" s="194"/>
      <c r="BN253" s="194"/>
      <c r="BO253" s="194"/>
      <c r="BP253" s="194"/>
      <c r="BQ253" s="194"/>
      <c r="BR253" s="194"/>
      <c r="BS253" s="194"/>
      <c r="BT253" s="194"/>
      <c r="BU253" s="194"/>
      <c r="BV253" s="194"/>
      <c r="BW253" s="194"/>
      <c r="BX253" s="194"/>
      <c r="BY253" s="194"/>
      <c r="BZ253" s="194"/>
      <c r="CA253" s="194"/>
      <c r="CB253" s="194"/>
      <c r="CC253" s="194"/>
      <c r="CD253" s="194"/>
      <c r="CE253" s="194"/>
      <c r="CF253" s="194"/>
      <c r="CG253" s="194"/>
      <c r="CH253" s="194"/>
      <c r="CI253" s="194"/>
      <c r="CJ253" s="194"/>
      <c r="CK253" s="194"/>
      <c r="CL253" s="194"/>
      <c r="CM253" s="194"/>
      <c r="CN253" s="194"/>
      <c r="CO253" s="194"/>
      <c r="CP253" s="194"/>
      <c r="CQ253" s="194"/>
      <c r="CR253" s="194"/>
      <c r="CS253" s="194"/>
      <c r="CT253" s="194"/>
      <c r="CU253" s="194"/>
      <c r="CV253" s="194"/>
      <c r="CW253" s="194"/>
      <c r="CX253" s="194"/>
      <c r="CY253" s="194"/>
      <c r="CZ253" s="194"/>
      <c r="DA253" s="194"/>
      <c r="DB253" s="194"/>
      <c r="DC253" s="194"/>
      <c r="DD253" s="194"/>
      <c r="DE253" s="194"/>
      <c r="DF253" s="194"/>
      <c r="DG253" s="194"/>
      <c r="DH253" s="194"/>
      <c r="DI253" s="194"/>
      <c r="DJ253" s="194"/>
      <c r="DK253" s="194"/>
      <c r="DL253" s="194"/>
      <c r="DM253" s="194"/>
      <c r="DN253" s="194"/>
      <c r="DO253" s="194"/>
      <c r="DP253" s="194"/>
      <c r="DQ253" s="194"/>
      <c r="DR253" s="194"/>
      <c r="DS253" s="194"/>
      <c r="DT253" s="194"/>
      <c r="DU253" s="194"/>
      <c r="DV253" s="194"/>
      <c r="DW253" s="194"/>
      <c r="DX253" s="194"/>
      <c r="DY253" s="194"/>
      <c r="DZ253" s="194"/>
      <c r="EA253" s="194"/>
      <c r="EB253" s="194"/>
      <c r="EC253" s="194"/>
      <c r="ED253" s="194"/>
      <c r="EE253" s="194"/>
      <c r="EF253" s="194"/>
      <c r="EG253" s="194"/>
      <c r="EH253" s="194"/>
      <c r="EI253" s="194"/>
      <c r="EJ253" s="194"/>
      <c r="EK253" s="194"/>
      <c r="EL253" s="194"/>
      <c r="EM253" s="194"/>
      <c r="EN253" s="194"/>
      <c r="EO253" s="194"/>
      <c r="EP253" s="194"/>
      <c r="EQ253" s="194"/>
      <c r="ER253" s="194"/>
      <c r="ES253" s="194"/>
      <c r="ET253" s="194"/>
      <c r="EU253" s="194"/>
      <c r="EV253" s="194"/>
      <c r="EW253" s="194"/>
      <c r="EX253" s="194"/>
      <c r="EY253" s="194"/>
      <c r="EZ253" s="194"/>
      <c r="FA253" s="194"/>
      <c r="FB253" s="194"/>
      <c r="FC253" s="194"/>
      <c r="FD253" s="194"/>
      <c r="FE253" s="194"/>
      <c r="FF253" s="194"/>
      <c r="FG253" s="194"/>
      <c r="FH253" s="194"/>
      <c r="FI253" s="194"/>
      <c r="FJ253" s="194"/>
      <c r="FK253" s="194"/>
      <c r="FL253" s="194"/>
      <c r="FM253" s="194"/>
      <c r="FN253" s="194"/>
      <c r="FO253" s="194"/>
      <c r="FP253" s="194"/>
      <c r="FQ253" s="194"/>
      <c r="FR253" s="194"/>
      <c r="FS253" s="194"/>
      <c r="FT253" s="194"/>
      <c r="FU253" s="194"/>
      <c r="FV253" s="194"/>
      <c r="FW253" s="194"/>
      <c r="FX253" s="194"/>
      <c r="FY253" s="194"/>
      <c r="FZ253" s="194"/>
      <c r="GA253" s="194"/>
      <c r="GB253" s="194"/>
      <c r="GC253" s="194"/>
      <c r="GD253" s="194"/>
      <c r="GE253" s="194"/>
      <c r="GF253" s="194"/>
      <c r="GG253" s="194"/>
      <c r="GH253" s="194"/>
      <c r="GI253" s="194"/>
      <c r="GJ253" s="194"/>
      <c r="GK253" s="194"/>
      <c r="GL253" s="194"/>
      <c r="GM253" s="194"/>
      <c r="GN253" s="194"/>
      <c r="GO253" s="194"/>
      <c r="GP253" s="194"/>
      <c r="GQ253" s="194"/>
      <c r="GR253" s="194"/>
      <c r="GS253" s="194"/>
      <c r="GT253" s="194"/>
      <c r="GU253" s="194"/>
      <c r="GV253" s="194"/>
      <c r="GW253" s="194"/>
      <c r="GX253" s="194"/>
      <c r="GY253" s="194"/>
      <c r="GZ253" s="194"/>
      <c r="HA253" s="194"/>
      <c r="HB253" s="194"/>
      <c r="HC253" s="194"/>
      <c r="HD253" s="194"/>
      <c r="HE253" s="194"/>
      <c r="HF253" s="194"/>
      <c r="HG253" s="194"/>
      <c r="HH253" s="194"/>
      <c r="HI253" s="194"/>
      <c r="HJ253" s="194"/>
      <c r="HK253" s="194"/>
      <c r="HL253" s="194"/>
      <c r="HM253" s="194"/>
      <c r="HN253" s="194"/>
      <c r="HO253" s="194"/>
      <c r="HP253" s="194"/>
      <c r="HQ253" s="194"/>
      <c r="HR253" s="194"/>
    </row>
    <row r="254" spans="1:226" s="195" customFormat="1" ht="12.75" hidden="1" customHeight="1">
      <c r="A254" s="97"/>
      <c r="B254" s="117" t="s">
        <v>272</v>
      </c>
      <c r="C254" s="139" t="s">
        <v>1564</v>
      </c>
      <c r="D254" s="60">
        <v>3970.57</v>
      </c>
      <c r="E254" s="60"/>
      <c r="F254" s="60"/>
      <c r="G254" s="60"/>
      <c r="H254" s="60"/>
      <c r="I254" s="60"/>
      <c r="J254" s="194"/>
      <c r="K254" s="194"/>
      <c r="L254" s="194"/>
      <c r="M254" s="194"/>
      <c r="N254" s="194"/>
      <c r="O254" s="194"/>
      <c r="P254" s="194"/>
      <c r="Q254" s="194"/>
      <c r="R254" s="194"/>
      <c r="S254" s="194"/>
      <c r="T254" s="194"/>
      <c r="U254" s="194"/>
      <c r="V254" s="194"/>
      <c r="W254" s="194"/>
      <c r="X254" s="194"/>
      <c r="Y254" s="194"/>
      <c r="Z254" s="194"/>
      <c r="AA254" s="194"/>
      <c r="AB254" s="194"/>
      <c r="AC254" s="194"/>
      <c r="AD254" s="194"/>
      <c r="AE254" s="194"/>
      <c r="AF254" s="194"/>
      <c r="AG254" s="194"/>
      <c r="AH254" s="194"/>
      <c r="AI254" s="194"/>
      <c r="AJ254" s="194"/>
      <c r="AK254" s="194"/>
      <c r="AL254" s="194"/>
      <c r="AM254" s="194"/>
      <c r="AN254" s="194"/>
      <c r="AO254" s="194"/>
      <c r="AP254" s="194"/>
      <c r="AQ254" s="194"/>
      <c r="AR254" s="194"/>
      <c r="AS254" s="194"/>
      <c r="AT254" s="194"/>
      <c r="AU254" s="194"/>
      <c r="AV254" s="194"/>
      <c r="AW254" s="194"/>
      <c r="AX254" s="194"/>
      <c r="AY254" s="194"/>
      <c r="AZ254" s="194"/>
      <c r="BA254" s="194"/>
      <c r="BB254" s="194"/>
      <c r="BC254" s="194"/>
      <c r="BD254" s="194"/>
      <c r="BE254" s="194"/>
      <c r="BF254" s="194"/>
      <c r="BG254" s="194"/>
      <c r="BH254" s="194"/>
      <c r="BI254" s="194"/>
      <c r="BJ254" s="194"/>
      <c r="BK254" s="194"/>
      <c r="BL254" s="194"/>
      <c r="BM254" s="194"/>
      <c r="BN254" s="194"/>
      <c r="BO254" s="194"/>
      <c r="BP254" s="194"/>
      <c r="BQ254" s="194"/>
      <c r="BR254" s="194"/>
      <c r="BS254" s="194"/>
      <c r="BT254" s="194"/>
      <c r="BU254" s="194"/>
      <c r="BV254" s="194"/>
      <c r="BW254" s="194"/>
      <c r="BX254" s="194"/>
      <c r="BY254" s="194"/>
      <c r="BZ254" s="194"/>
      <c r="CA254" s="194"/>
      <c r="CB254" s="194"/>
      <c r="CC254" s="194"/>
      <c r="CD254" s="194"/>
      <c r="CE254" s="194"/>
      <c r="CF254" s="194"/>
      <c r="CG254" s="194"/>
      <c r="CH254" s="194"/>
      <c r="CI254" s="194"/>
      <c r="CJ254" s="194"/>
      <c r="CK254" s="194"/>
      <c r="CL254" s="194"/>
      <c r="CM254" s="194"/>
      <c r="CN254" s="194"/>
      <c r="CO254" s="194"/>
      <c r="CP254" s="194"/>
      <c r="CQ254" s="194"/>
      <c r="CR254" s="194"/>
      <c r="CS254" s="194"/>
      <c r="CT254" s="194"/>
      <c r="CU254" s="194"/>
      <c r="CV254" s="194"/>
      <c r="CW254" s="194"/>
      <c r="CX254" s="194"/>
      <c r="CY254" s="194"/>
      <c r="CZ254" s="194"/>
      <c r="DA254" s="194"/>
      <c r="DB254" s="194"/>
      <c r="DC254" s="194"/>
      <c r="DD254" s="194"/>
      <c r="DE254" s="194"/>
      <c r="DF254" s="194"/>
      <c r="DG254" s="194"/>
      <c r="DH254" s="194"/>
      <c r="DI254" s="194"/>
      <c r="DJ254" s="194"/>
      <c r="DK254" s="194"/>
      <c r="DL254" s="194"/>
      <c r="DM254" s="194"/>
      <c r="DN254" s="194"/>
      <c r="DO254" s="194"/>
      <c r="DP254" s="194"/>
      <c r="DQ254" s="194"/>
      <c r="DR254" s="194"/>
      <c r="DS254" s="194"/>
      <c r="DT254" s="194"/>
      <c r="DU254" s="194"/>
      <c r="DV254" s="194"/>
      <c r="DW254" s="194"/>
      <c r="DX254" s="194"/>
      <c r="DY254" s="194"/>
      <c r="DZ254" s="194"/>
      <c r="EA254" s="194"/>
      <c r="EB254" s="194"/>
      <c r="EC254" s="194"/>
      <c r="ED254" s="194"/>
      <c r="EE254" s="194"/>
      <c r="EF254" s="194"/>
      <c r="EG254" s="194"/>
      <c r="EH254" s="194"/>
      <c r="EI254" s="194"/>
      <c r="EJ254" s="194"/>
      <c r="EK254" s="194"/>
      <c r="EL254" s="194"/>
      <c r="EM254" s="194"/>
      <c r="EN254" s="194"/>
      <c r="EO254" s="194"/>
      <c r="EP254" s="194"/>
      <c r="EQ254" s="194"/>
      <c r="ER254" s="194"/>
      <c r="ES254" s="194"/>
      <c r="ET254" s="194"/>
      <c r="EU254" s="194"/>
      <c r="EV254" s="194"/>
      <c r="EW254" s="194"/>
      <c r="EX254" s="194"/>
      <c r="EY254" s="194"/>
      <c r="EZ254" s="194"/>
      <c r="FA254" s="194"/>
      <c r="FB254" s="194"/>
      <c r="FC254" s="194"/>
      <c r="FD254" s="194"/>
      <c r="FE254" s="194"/>
      <c r="FF254" s="194"/>
      <c r="FG254" s="194"/>
      <c r="FH254" s="194"/>
      <c r="FI254" s="194"/>
      <c r="FJ254" s="194"/>
      <c r="FK254" s="194"/>
      <c r="FL254" s="194"/>
      <c r="FM254" s="194"/>
      <c r="FN254" s="194"/>
      <c r="FO254" s="194"/>
      <c r="FP254" s="194"/>
      <c r="FQ254" s="194"/>
      <c r="FR254" s="194"/>
      <c r="FS254" s="194"/>
      <c r="FT254" s="194"/>
      <c r="FU254" s="194"/>
      <c r="FV254" s="194"/>
      <c r="FW254" s="194"/>
      <c r="FX254" s="194"/>
      <c r="FY254" s="194"/>
      <c r="FZ254" s="194"/>
      <c r="GA254" s="194"/>
      <c r="GB254" s="194"/>
      <c r="GC254" s="194"/>
      <c r="GD254" s="194"/>
      <c r="GE254" s="194"/>
      <c r="GF254" s="194"/>
      <c r="GG254" s="194"/>
      <c r="GH254" s="194"/>
      <c r="GI254" s="194"/>
      <c r="GJ254" s="194"/>
      <c r="GK254" s="194"/>
      <c r="GL254" s="194"/>
      <c r="GM254" s="194"/>
      <c r="GN254" s="194"/>
      <c r="GO254" s="194"/>
      <c r="GP254" s="194"/>
      <c r="GQ254" s="194"/>
      <c r="GR254" s="194"/>
      <c r="GS254" s="194"/>
      <c r="GT254" s="194"/>
      <c r="GU254" s="194"/>
      <c r="GV254" s="194"/>
      <c r="GW254" s="194"/>
      <c r="GX254" s="194"/>
      <c r="GY254" s="194"/>
      <c r="GZ254" s="194"/>
      <c r="HA254" s="194"/>
      <c r="HB254" s="194"/>
      <c r="HC254" s="194"/>
      <c r="HD254" s="194"/>
      <c r="HE254" s="194"/>
      <c r="HF254" s="194"/>
      <c r="HG254" s="194"/>
      <c r="HH254" s="194"/>
      <c r="HI254" s="194"/>
      <c r="HJ254" s="194"/>
      <c r="HK254" s="194"/>
      <c r="HL254" s="194"/>
      <c r="HM254" s="194"/>
      <c r="HN254" s="194"/>
      <c r="HO254" s="194"/>
      <c r="HP254" s="194"/>
      <c r="HQ254" s="194"/>
      <c r="HR254" s="194"/>
    </row>
    <row r="255" spans="1:226" s="195" customFormat="1" ht="12.75" hidden="1" customHeight="1">
      <c r="A255" s="97"/>
      <c r="B255" s="117" t="s">
        <v>278</v>
      </c>
      <c r="C255" s="139" t="s">
        <v>277</v>
      </c>
      <c r="D255" s="60">
        <v>21935.49</v>
      </c>
      <c r="E255" s="60"/>
      <c r="F255" s="60"/>
      <c r="G255" s="60"/>
      <c r="H255" s="60"/>
      <c r="I255" s="60"/>
      <c r="J255" s="194"/>
      <c r="K255" s="194"/>
      <c r="L255" s="194"/>
      <c r="M255" s="194"/>
      <c r="N255" s="194"/>
      <c r="O255" s="194"/>
      <c r="P255" s="194"/>
      <c r="Q255" s="194"/>
      <c r="R255" s="194"/>
      <c r="S255" s="194"/>
      <c r="T255" s="194"/>
      <c r="U255" s="194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4"/>
      <c r="AK255" s="194"/>
      <c r="AL255" s="194"/>
      <c r="AM255" s="194"/>
      <c r="AN255" s="194"/>
      <c r="AO255" s="194"/>
      <c r="AP255" s="194"/>
      <c r="AQ255" s="194"/>
      <c r="AR255" s="194"/>
      <c r="AS255" s="194"/>
      <c r="AT255" s="194"/>
      <c r="AU255" s="194"/>
      <c r="AV255" s="194"/>
      <c r="AW255" s="194"/>
      <c r="AX255" s="194"/>
      <c r="AY255" s="194"/>
      <c r="AZ255" s="194"/>
      <c r="BA255" s="194"/>
      <c r="BB255" s="194"/>
      <c r="BC255" s="194"/>
      <c r="BD255" s="194"/>
      <c r="BE255" s="194"/>
      <c r="BF255" s="194"/>
      <c r="BG255" s="194"/>
      <c r="BH255" s="194"/>
      <c r="BI255" s="194"/>
      <c r="BJ255" s="194"/>
      <c r="BK255" s="194"/>
      <c r="BL255" s="194"/>
      <c r="BM255" s="194"/>
      <c r="BN255" s="194"/>
      <c r="BO255" s="194"/>
      <c r="BP255" s="194"/>
      <c r="BQ255" s="194"/>
      <c r="BR255" s="194"/>
      <c r="BS255" s="194"/>
      <c r="BT255" s="194"/>
      <c r="BU255" s="194"/>
      <c r="BV255" s="194"/>
      <c r="BW255" s="194"/>
      <c r="BX255" s="194"/>
      <c r="BY255" s="194"/>
      <c r="BZ255" s="194"/>
      <c r="CA255" s="194"/>
      <c r="CB255" s="194"/>
      <c r="CC255" s="194"/>
      <c r="CD255" s="194"/>
      <c r="CE255" s="194"/>
      <c r="CF255" s="194"/>
      <c r="CG255" s="194"/>
      <c r="CH255" s="194"/>
      <c r="CI255" s="194"/>
      <c r="CJ255" s="194"/>
      <c r="CK255" s="194"/>
      <c r="CL255" s="194"/>
      <c r="CM255" s="194"/>
      <c r="CN255" s="194"/>
      <c r="CO255" s="194"/>
      <c r="CP255" s="194"/>
      <c r="CQ255" s="194"/>
      <c r="CR255" s="194"/>
      <c r="CS255" s="194"/>
      <c r="CT255" s="194"/>
      <c r="CU255" s="194"/>
      <c r="CV255" s="194"/>
      <c r="CW255" s="194"/>
      <c r="CX255" s="194"/>
      <c r="CY255" s="194"/>
      <c r="CZ255" s="194"/>
      <c r="DA255" s="194"/>
      <c r="DB255" s="194"/>
      <c r="DC255" s="194"/>
      <c r="DD255" s="194"/>
      <c r="DE255" s="194"/>
      <c r="DF255" s="194"/>
      <c r="DG255" s="194"/>
      <c r="DH255" s="194"/>
      <c r="DI255" s="194"/>
      <c r="DJ255" s="194"/>
      <c r="DK255" s="194"/>
      <c r="DL255" s="194"/>
      <c r="DM255" s="194"/>
      <c r="DN255" s="194"/>
      <c r="DO255" s="194"/>
      <c r="DP255" s="194"/>
      <c r="DQ255" s="194"/>
      <c r="DR255" s="194"/>
      <c r="DS255" s="194"/>
      <c r="DT255" s="194"/>
      <c r="DU255" s="194"/>
      <c r="DV255" s="194"/>
      <c r="DW255" s="194"/>
      <c r="DX255" s="194"/>
      <c r="DY255" s="194"/>
      <c r="DZ255" s="194"/>
      <c r="EA255" s="194"/>
      <c r="EB255" s="194"/>
      <c r="EC255" s="194"/>
      <c r="ED255" s="194"/>
      <c r="EE255" s="194"/>
      <c r="EF255" s="194"/>
      <c r="EG255" s="194"/>
      <c r="EH255" s="194"/>
      <c r="EI255" s="194"/>
      <c r="EJ255" s="194"/>
      <c r="EK255" s="194"/>
      <c r="EL255" s="194"/>
      <c r="EM255" s="194"/>
      <c r="EN255" s="194"/>
      <c r="EO255" s="194"/>
      <c r="EP255" s="194"/>
      <c r="EQ255" s="194"/>
      <c r="ER255" s="194"/>
      <c r="ES255" s="194"/>
      <c r="ET255" s="194"/>
      <c r="EU255" s="194"/>
      <c r="EV255" s="194"/>
      <c r="EW255" s="194"/>
      <c r="EX255" s="194"/>
      <c r="EY255" s="194"/>
      <c r="EZ255" s="194"/>
      <c r="FA255" s="194"/>
      <c r="FB255" s="194"/>
      <c r="FC255" s="194"/>
      <c r="FD255" s="194"/>
      <c r="FE255" s="194"/>
      <c r="FF255" s="194"/>
      <c r="FG255" s="194"/>
      <c r="FH255" s="194"/>
      <c r="FI255" s="194"/>
      <c r="FJ255" s="194"/>
      <c r="FK255" s="194"/>
      <c r="FL255" s="194"/>
      <c r="FM255" s="194"/>
      <c r="FN255" s="194"/>
      <c r="FO255" s="194"/>
      <c r="FP255" s="194"/>
      <c r="FQ255" s="194"/>
      <c r="FR255" s="194"/>
      <c r="FS255" s="194"/>
      <c r="FT255" s="194"/>
      <c r="FU255" s="194"/>
      <c r="FV255" s="194"/>
      <c r="FW255" s="194"/>
      <c r="FX255" s="194"/>
      <c r="FY255" s="194"/>
      <c r="FZ255" s="194"/>
      <c r="GA255" s="194"/>
      <c r="GB255" s="194"/>
      <c r="GC255" s="194"/>
      <c r="GD255" s="194"/>
      <c r="GE255" s="194"/>
      <c r="GF255" s="194"/>
      <c r="GG255" s="194"/>
      <c r="GH255" s="194"/>
      <c r="GI255" s="194"/>
      <c r="GJ255" s="194"/>
      <c r="GK255" s="194"/>
      <c r="GL255" s="194"/>
      <c r="GM255" s="194"/>
      <c r="GN255" s="194"/>
      <c r="GO255" s="194"/>
      <c r="GP255" s="194"/>
      <c r="GQ255" s="194"/>
      <c r="GR255" s="194"/>
      <c r="GS255" s="194"/>
      <c r="GT255" s="194"/>
      <c r="GU255" s="194"/>
      <c r="GV255" s="194"/>
      <c r="GW255" s="194"/>
      <c r="GX255" s="194"/>
      <c r="GY255" s="194"/>
      <c r="GZ255" s="194"/>
      <c r="HA255" s="194"/>
      <c r="HB255" s="194"/>
      <c r="HC255" s="194"/>
      <c r="HD255" s="194"/>
      <c r="HE255" s="194"/>
      <c r="HF255" s="194"/>
      <c r="HG255" s="194"/>
      <c r="HH255" s="194"/>
      <c r="HI255" s="194"/>
      <c r="HJ255" s="194"/>
      <c r="HK255" s="194"/>
      <c r="HL255" s="194"/>
      <c r="HM255" s="194"/>
      <c r="HN255" s="194"/>
      <c r="HO255" s="194"/>
      <c r="HP255" s="194"/>
      <c r="HQ255" s="194"/>
      <c r="HR255" s="194"/>
    </row>
    <row r="256" spans="1:226" s="195" customFormat="1" ht="12.75" hidden="1" customHeight="1">
      <c r="A256" s="97"/>
      <c r="B256" s="117" t="s">
        <v>281</v>
      </c>
      <c r="C256" s="139" t="s">
        <v>280</v>
      </c>
      <c r="D256" s="60">
        <v>3789.6</v>
      </c>
      <c r="E256" s="60"/>
      <c r="F256" s="60"/>
      <c r="G256" s="60"/>
      <c r="H256" s="60"/>
      <c r="I256" s="60"/>
      <c r="J256" s="194"/>
      <c r="K256" s="194"/>
      <c r="L256" s="194"/>
      <c r="M256" s="194"/>
      <c r="N256" s="194"/>
      <c r="O256" s="194"/>
      <c r="P256" s="194"/>
      <c r="Q256" s="194"/>
      <c r="R256" s="194"/>
      <c r="S256" s="194"/>
      <c r="T256" s="194"/>
      <c r="U256" s="194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4"/>
      <c r="AK256" s="194"/>
      <c r="AL256" s="194"/>
      <c r="AM256" s="194"/>
      <c r="AN256" s="194"/>
      <c r="AO256" s="194"/>
      <c r="AP256" s="194"/>
      <c r="AQ256" s="194"/>
      <c r="AR256" s="194"/>
      <c r="AS256" s="194"/>
      <c r="AT256" s="194"/>
      <c r="AU256" s="194"/>
      <c r="AV256" s="194"/>
      <c r="AW256" s="194"/>
      <c r="AX256" s="194"/>
      <c r="AY256" s="194"/>
      <c r="AZ256" s="194"/>
      <c r="BA256" s="194"/>
      <c r="BB256" s="194"/>
      <c r="BC256" s="194"/>
      <c r="BD256" s="194"/>
      <c r="BE256" s="194"/>
      <c r="BF256" s="194"/>
      <c r="BG256" s="194"/>
      <c r="BH256" s="194"/>
      <c r="BI256" s="194"/>
      <c r="BJ256" s="194"/>
      <c r="BK256" s="194"/>
      <c r="BL256" s="194"/>
      <c r="BM256" s="194"/>
      <c r="BN256" s="194"/>
      <c r="BO256" s="194"/>
      <c r="BP256" s="194"/>
      <c r="BQ256" s="194"/>
      <c r="BR256" s="194"/>
      <c r="BS256" s="194"/>
      <c r="BT256" s="194"/>
      <c r="BU256" s="194"/>
      <c r="BV256" s="194"/>
      <c r="BW256" s="194"/>
      <c r="BX256" s="194"/>
      <c r="BY256" s="194"/>
      <c r="BZ256" s="194"/>
      <c r="CA256" s="194"/>
      <c r="CB256" s="194"/>
      <c r="CC256" s="194"/>
      <c r="CD256" s="194"/>
      <c r="CE256" s="194"/>
      <c r="CF256" s="194"/>
      <c r="CG256" s="194"/>
      <c r="CH256" s="194"/>
      <c r="CI256" s="194"/>
      <c r="CJ256" s="194"/>
      <c r="CK256" s="194"/>
      <c r="CL256" s="194"/>
      <c r="CM256" s="194"/>
      <c r="CN256" s="194"/>
      <c r="CO256" s="194"/>
      <c r="CP256" s="194"/>
      <c r="CQ256" s="194"/>
      <c r="CR256" s="194"/>
      <c r="CS256" s="194"/>
      <c r="CT256" s="194"/>
      <c r="CU256" s="194"/>
      <c r="CV256" s="194"/>
      <c r="CW256" s="194"/>
      <c r="CX256" s="194"/>
      <c r="CY256" s="194"/>
      <c r="CZ256" s="194"/>
      <c r="DA256" s="194"/>
      <c r="DB256" s="194"/>
      <c r="DC256" s="194"/>
      <c r="DD256" s="194"/>
      <c r="DE256" s="194"/>
      <c r="DF256" s="194"/>
      <c r="DG256" s="194"/>
      <c r="DH256" s="194"/>
      <c r="DI256" s="194"/>
      <c r="DJ256" s="194"/>
      <c r="DK256" s="194"/>
      <c r="DL256" s="194"/>
      <c r="DM256" s="194"/>
      <c r="DN256" s="194"/>
      <c r="DO256" s="194"/>
      <c r="DP256" s="194"/>
      <c r="DQ256" s="194"/>
      <c r="DR256" s="194"/>
      <c r="DS256" s="194"/>
      <c r="DT256" s="194"/>
      <c r="DU256" s="194"/>
      <c r="DV256" s="194"/>
      <c r="DW256" s="194"/>
      <c r="DX256" s="194"/>
      <c r="DY256" s="194"/>
      <c r="DZ256" s="194"/>
      <c r="EA256" s="194"/>
      <c r="EB256" s="194"/>
      <c r="EC256" s="194"/>
      <c r="ED256" s="194"/>
      <c r="EE256" s="194"/>
      <c r="EF256" s="194"/>
      <c r="EG256" s="194"/>
      <c r="EH256" s="194"/>
      <c r="EI256" s="194"/>
      <c r="EJ256" s="194"/>
      <c r="EK256" s="194"/>
      <c r="EL256" s="194"/>
      <c r="EM256" s="194"/>
      <c r="EN256" s="194"/>
      <c r="EO256" s="194"/>
      <c r="EP256" s="194"/>
      <c r="EQ256" s="194"/>
      <c r="ER256" s="194"/>
      <c r="ES256" s="194"/>
      <c r="ET256" s="194"/>
      <c r="EU256" s="194"/>
      <c r="EV256" s="194"/>
      <c r="EW256" s="194"/>
      <c r="EX256" s="194"/>
      <c r="EY256" s="194"/>
      <c r="EZ256" s="194"/>
      <c r="FA256" s="194"/>
      <c r="FB256" s="194"/>
      <c r="FC256" s="194"/>
      <c r="FD256" s="194"/>
      <c r="FE256" s="194"/>
      <c r="FF256" s="194"/>
      <c r="FG256" s="194"/>
      <c r="FH256" s="194"/>
      <c r="FI256" s="194"/>
      <c r="FJ256" s="194"/>
      <c r="FK256" s="194"/>
      <c r="FL256" s="194"/>
      <c r="FM256" s="194"/>
      <c r="FN256" s="194"/>
      <c r="FO256" s="194"/>
      <c r="FP256" s="194"/>
      <c r="FQ256" s="194"/>
      <c r="FR256" s="194"/>
      <c r="FS256" s="194"/>
      <c r="FT256" s="194"/>
      <c r="FU256" s="194"/>
      <c r="FV256" s="194"/>
      <c r="FW256" s="194"/>
      <c r="FX256" s="194"/>
      <c r="FY256" s="194"/>
      <c r="FZ256" s="194"/>
      <c r="GA256" s="194"/>
      <c r="GB256" s="194"/>
      <c r="GC256" s="194"/>
      <c r="GD256" s="194"/>
      <c r="GE256" s="194"/>
      <c r="GF256" s="194"/>
      <c r="GG256" s="194"/>
      <c r="GH256" s="194"/>
      <c r="GI256" s="194"/>
      <c r="GJ256" s="194"/>
      <c r="GK256" s="194"/>
      <c r="GL256" s="194"/>
      <c r="GM256" s="194"/>
      <c r="GN256" s="194"/>
      <c r="GO256" s="194"/>
      <c r="GP256" s="194"/>
      <c r="GQ256" s="194"/>
      <c r="GR256" s="194"/>
      <c r="GS256" s="194"/>
      <c r="GT256" s="194"/>
      <c r="GU256" s="194"/>
      <c r="GV256" s="194"/>
      <c r="GW256" s="194"/>
      <c r="GX256" s="194"/>
      <c r="GY256" s="194"/>
      <c r="GZ256" s="194"/>
      <c r="HA256" s="194"/>
      <c r="HB256" s="194"/>
      <c r="HC256" s="194"/>
      <c r="HD256" s="194"/>
      <c r="HE256" s="194"/>
      <c r="HF256" s="194"/>
      <c r="HG256" s="194"/>
      <c r="HH256" s="194"/>
      <c r="HI256" s="194"/>
      <c r="HJ256" s="194"/>
      <c r="HK256" s="194"/>
      <c r="HL256" s="194"/>
      <c r="HM256" s="194"/>
      <c r="HN256" s="194"/>
      <c r="HO256" s="194"/>
      <c r="HP256" s="194"/>
      <c r="HQ256" s="194"/>
      <c r="HR256" s="194"/>
    </row>
    <row r="257" spans="1:243" s="195" customFormat="1" ht="12.75" hidden="1" customHeight="1">
      <c r="A257" s="97"/>
      <c r="B257" s="117" t="s">
        <v>296</v>
      </c>
      <c r="C257" s="139" t="s">
        <v>295</v>
      </c>
      <c r="D257" s="60">
        <v>3214.52</v>
      </c>
      <c r="E257" s="60"/>
      <c r="F257" s="60"/>
      <c r="G257" s="60"/>
      <c r="H257" s="60"/>
      <c r="I257" s="60"/>
      <c r="J257" s="194"/>
      <c r="K257" s="194"/>
      <c r="L257" s="194"/>
      <c r="M257" s="194"/>
      <c r="N257" s="194"/>
      <c r="O257" s="194"/>
      <c r="P257" s="194"/>
      <c r="Q257" s="194"/>
      <c r="R257" s="194"/>
      <c r="S257" s="194"/>
      <c r="T257" s="194"/>
      <c r="U257" s="194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4"/>
      <c r="AK257" s="194"/>
      <c r="AL257" s="194"/>
      <c r="AM257" s="194"/>
      <c r="AN257" s="194"/>
      <c r="AO257" s="194"/>
      <c r="AP257" s="194"/>
      <c r="AQ257" s="194"/>
      <c r="AR257" s="194"/>
      <c r="AS257" s="194"/>
      <c r="AT257" s="194"/>
      <c r="AU257" s="194"/>
      <c r="AV257" s="194"/>
      <c r="AW257" s="194"/>
      <c r="AX257" s="194"/>
      <c r="AY257" s="194"/>
      <c r="AZ257" s="194"/>
      <c r="BA257" s="194"/>
      <c r="BB257" s="194"/>
      <c r="BC257" s="194"/>
      <c r="BD257" s="194"/>
      <c r="BE257" s="194"/>
      <c r="BF257" s="194"/>
      <c r="BG257" s="194"/>
      <c r="BH257" s="194"/>
      <c r="BI257" s="194"/>
      <c r="BJ257" s="194"/>
      <c r="BK257" s="194"/>
      <c r="BL257" s="194"/>
      <c r="BM257" s="194"/>
      <c r="BN257" s="194"/>
      <c r="BO257" s="194"/>
      <c r="BP257" s="194"/>
      <c r="BQ257" s="194"/>
      <c r="BR257" s="194"/>
      <c r="BS257" s="194"/>
      <c r="BT257" s="194"/>
      <c r="BU257" s="194"/>
      <c r="BV257" s="194"/>
      <c r="BW257" s="194"/>
      <c r="BX257" s="194"/>
      <c r="BY257" s="194"/>
      <c r="BZ257" s="194"/>
      <c r="CA257" s="194"/>
      <c r="CB257" s="194"/>
      <c r="CC257" s="194"/>
      <c r="CD257" s="194"/>
      <c r="CE257" s="194"/>
      <c r="CF257" s="194"/>
      <c r="CG257" s="194"/>
      <c r="CH257" s="194"/>
      <c r="CI257" s="194"/>
      <c r="CJ257" s="194"/>
      <c r="CK257" s="194"/>
      <c r="CL257" s="194"/>
      <c r="CM257" s="194"/>
      <c r="CN257" s="194"/>
      <c r="CO257" s="194"/>
      <c r="CP257" s="194"/>
      <c r="CQ257" s="194"/>
      <c r="CR257" s="194"/>
      <c r="CS257" s="194"/>
      <c r="CT257" s="194"/>
      <c r="CU257" s="194"/>
      <c r="CV257" s="194"/>
      <c r="CW257" s="194"/>
      <c r="CX257" s="194"/>
      <c r="CY257" s="194"/>
      <c r="CZ257" s="194"/>
      <c r="DA257" s="194"/>
      <c r="DB257" s="194"/>
      <c r="DC257" s="194"/>
      <c r="DD257" s="194"/>
      <c r="DE257" s="194"/>
      <c r="DF257" s="194"/>
      <c r="DG257" s="194"/>
      <c r="DH257" s="194"/>
      <c r="DI257" s="194"/>
      <c r="DJ257" s="194"/>
      <c r="DK257" s="194"/>
      <c r="DL257" s="194"/>
      <c r="DM257" s="194"/>
      <c r="DN257" s="194"/>
      <c r="DO257" s="194"/>
      <c r="DP257" s="194"/>
      <c r="DQ257" s="194"/>
      <c r="DR257" s="194"/>
      <c r="DS257" s="194"/>
      <c r="DT257" s="194"/>
      <c r="DU257" s="194"/>
      <c r="DV257" s="194"/>
      <c r="DW257" s="194"/>
      <c r="DX257" s="194"/>
      <c r="DY257" s="194"/>
      <c r="DZ257" s="194"/>
      <c r="EA257" s="194"/>
      <c r="EB257" s="194"/>
      <c r="EC257" s="194"/>
      <c r="ED257" s="194"/>
      <c r="EE257" s="194"/>
      <c r="EF257" s="194"/>
      <c r="EG257" s="194"/>
      <c r="EH257" s="194"/>
      <c r="EI257" s="194"/>
      <c r="EJ257" s="194"/>
      <c r="EK257" s="194"/>
      <c r="EL257" s="194"/>
      <c r="EM257" s="194"/>
      <c r="EN257" s="194"/>
      <c r="EO257" s="194"/>
      <c r="EP257" s="194"/>
      <c r="EQ257" s="194"/>
      <c r="ER257" s="194"/>
      <c r="ES257" s="194"/>
      <c r="ET257" s="194"/>
      <c r="EU257" s="194"/>
      <c r="EV257" s="194"/>
      <c r="EW257" s="194"/>
      <c r="EX257" s="194"/>
      <c r="EY257" s="194"/>
      <c r="EZ257" s="194"/>
      <c r="FA257" s="194"/>
      <c r="FB257" s="194"/>
      <c r="FC257" s="194"/>
      <c r="FD257" s="194"/>
      <c r="FE257" s="194"/>
      <c r="FF257" s="194"/>
      <c r="FG257" s="194"/>
      <c r="FH257" s="194"/>
      <c r="FI257" s="194"/>
      <c r="FJ257" s="194"/>
      <c r="FK257" s="194"/>
      <c r="FL257" s="194"/>
      <c r="FM257" s="194"/>
      <c r="FN257" s="194"/>
      <c r="FO257" s="194"/>
      <c r="FP257" s="194"/>
      <c r="FQ257" s="194"/>
      <c r="FR257" s="194"/>
      <c r="FS257" s="194"/>
      <c r="FT257" s="194"/>
      <c r="FU257" s="194"/>
      <c r="FV257" s="194"/>
      <c r="FW257" s="194"/>
      <c r="FX257" s="194"/>
      <c r="FY257" s="194"/>
      <c r="FZ257" s="194"/>
      <c r="GA257" s="194"/>
      <c r="GB257" s="194"/>
      <c r="GC257" s="194"/>
      <c r="GD257" s="194"/>
      <c r="GE257" s="194"/>
      <c r="GF257" s="194"/>
      <c r="GG257" s="194"/>
      <c r="GH257" s="194"/>
      <c r="GI257" s="194"/>
      <c r="GJ257" s="194"/>
      <c r="GK257" s="194"/>
      <c r="GL257" s="194"/>
      <c r="GM257" s="194"/>
      <c r="GN257" s="194"/>
      <c r="GO257" s="194"/>
      <c r="GP257" s="194"/>
      <c r="GQ257" s="194"/>
      <c r="GR257" s="194"/>
      <c r="GS257" s="194"/>
      <c r="GT257" s="194"/>
      <c r="GU257" s="194"/>
      <c r="GV257" s="194"/>
      <c r="GW257" s="194"/>
      <c r="GX257" s="194"/>
      <c r="GY257" s="194"/>
      <c r="GZ257" s="194"/>
      <c r="HA257" s="194"/>
      <c r="HB257" s="194"/>
      <c r="HC257" s="194"/>
      <c r="HD257" s="194"/>
      <c r="HE257" s="194"/>
      <c r="HF257" s="194"/>
      <c r="HG257" s="194"/>
      <c r="HH257" s="194"/>
      <c r="HI257" s="194"/>
      <c r="HJ257" s="194"/>
      <c r="HK257" s="194"/>
      <c r="HL257" s="194"/>
      <c r="HM257" s="194"/>
      <c r="HN257" s="194"/>
      <c r="HO257" s="194"/>
      <c r="HP257" s="194"/>
      <c r="HQ257" s="194"/>
      <c r="HR257" s="194"/>
    </row>
    <row r="258" spans="1:243" s="195" customFormat="1" ht="12.75" hidden="1" customHeight="1">
      <c r="A258" s="97"/>
      <c r="B258" s="117" t="s">
        <v>1566</v>
      </c>
      <c r="C258" s="139" t="s">
        <v>298</v>
      </c>
      <c r="D258" s="60">
        <v>24120.240000000002</v>
      </c>
      <c r="E258" s="60"/>
      <c r="F258" s="60"/>
      <c r="G258" s="60"/>
      <c r="H258" s="60"/>
      <c r="I258" s="60"/>
      <c r="J258" s="194"/>
      <c r="K258" s="194"/>
      <c r="L258" s="194"/>
      <c r="M258" s="194"/>
      <c r="N258" s="194"/>
      <c r="O258" s="194"/>
      <c r="P258" s="194"/>
      <c r="Q258" s="194"/>
      <c r="R258" s="194"/>
      <c r="S258" s="194"/>
      <c r="T258" s="194"/>
      <c r="U258" s="194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4"/>
      <c r="AK258" s="194"/>
      <c r="AL258" s="194"/>
      <c r="AM258" s="194"/>
      <c r="AN258" s="194"/>
      <c r="AO258" s="194"/>
      <c r="AP258" s="194"/>
      <c r="AQ258" s="194"/>
      <c r="AR258" s="194"/>
      <c r="AS258" s="194"/>
      <c r="AT258" s="194"/>
      <c r="AU258" s="194"/>
      <c r="AV258" s="194"/>
      <c r="AW258" s="194"/>
      <c r="AX258" s="194"/>
      <c r="AY258" s="194"/>
      <c r="AZ258" s="194"/>
      <c r="BA258" s="194"/>
      <c r="BB258" s="194"/>
      <c r="BC258" s="194"/>
      <c r="BD258" s="194"/>
      <c r="BE258" s="194"/>
      <c r="BF258" s="194"/>
      <c r="BG258" s="194"/>
      <c r="BH258" s="194"/>
      <c r="BI258" s="194"/>
      <c r="BJ258" s="194"/>
      <c r="BK258" s="194"/>
      <c r="BL258" s="194"/>
      <c r="BM258" s="194"/>
      <c r="BN258" s="194"/>
      <c r="BO258" s="194"/>
      <c r="BP258" s="194"/>
      <c r="BQ258" s="194"/>
      <c r="BR258" s="194"/>
      <c r="BS258" s="194"/>
      <c r="BT258" s="194"/>
      <c r="BU258" s="194"/>
      <c r="BV258" s="194"/>
      <c r="BW258" s="194"/>
      <c r="BX258" s="194"/>
      <c r="BY258" s="194"/>
      <c r="BZ258" s="194"/>
      <c r="CA258" s="194"/>
      <c r="CB258" s="194"/>
      <c r="CC258" s="194"/>
      <c r="CD258" s="194"/>
      <c r="CE258" s="194"/>
      <c r="CF258" s="194"/>
      <c r="CG258" s="194"/>
      <c r="CH258" s="194"/>
      <c r="CI258" s="194"/>
      <c r="CJ258" s="194"/>
      <c r="CK258" s="194"/>
      <c r="CL258" s="194"/>
      <c r="CM258" s="194"/>
      <c r="CN258" s="194"/>
      <c r="CO258" s="194"/>
      <c r="CP258" s="194"/>
      <c r="CQ258" s="194"/>
      <c r="CR258" s="194"/>
      <c r="CS258" s="194"/>
      <c r="CT258" s="194"/>
      <c r="CU258" s="194"/>
      <c r="CV258" s="194"/>
      <c r="CW258" s="194"/>
      <c r="CX258" s="194"/>
      <c r="CY258" s="194"/>
      <c r="CZ258" s="194"/>
      <c r="DA258" s="194"/>
      <c r="DB258" s="194"/>
      <c r="DC258" s="194"/>
      <c r="DD258" s="194"/>
      <c r="DE258" s="194"/>
      <c r="DF258" s="194"/>
      <c r="DG258" s="194"/>
      <c r="DH258" s="194"/>
      <c r="DI258" s="194"/>
      <c r="DJ258" s="194"/>
      <c r="DK258" s="194"/>
      <c r="DL258" s="194"/>
      <c r="DM258" s="194"/>
      <c r="DN258" s="194"/>
      <c r="DO258" s="194"/>
      <c r="DP258" s="194"/>
      <c r="DQ258" s="194"/>
      <c r="DR258" s="194"/>
      <c r="DS258" s="194"/>
      <c r="DT258" s="194"/>
      <c r="DU258" s="194"/>
      <c r="DV258" s="194"/>
      <c r="DW258" s="194"/>
      <c r="DX258" s="194"/>
      <c r="DY258" s="194"/>
      <c r="DZ258" s="194"/>
      <c r="EA258" s="194"/>
      <c r="EB258" s="194"/>
      <c r="EC258" s="194"/>
      <c r="ED258" s="194"/>
      <c r="EE258" s="194"/>
      <c r="EF258" s="194"/>
      <c r="EG258" s="194"/>
      <c r="EH258" s="194"/>
      <c r="EI258" s="194"/>
      <c r="EJ258" s="194"/>
      <c r="EK258" s="194"/>
      <c r="EL258" s="194"/>
      <c r="EM258" s="194"/>
      <c r="EN258" s="194"/>
      <c r="EO258" s="194"/>
      <c r="EP258" s="194"/>
      <c r="EQ258" s="194"/>
      <c r="ER258" s="194"/>
      <c r="ES258" s="194"/>
      <c r="ET258" s="194"/>
      <c r="EU258" s="194"/>
      <c r="EV258" s="194"/>
      <c r="EW258" s="194"/>
      <c r="EX258" s="194"/>
      <c r="EY258" s="194"/>
      <c r="EZ258" s="194"/>
      <c r="FA258" s="194"/>
      <c r="FB258" s="194"/>
      <c r="FC258" s="194"/>
      <c r="FD258" s="194"/>
      <c r="FE258" s="194"/>
      <c r="FF258" s="194"/>
      <c r="FG258" s="194"/>
      <c r="FH258" s="194"/>
      <c r="FI258" s="194"/>
      <c r="FJ258" s="194"/>
      <c r="FK258" s="194"/>
      <c r="FL258" s="194"/>
      <c r="FM258" s="194"/>
      <c r="FN258" s="194"/>
      <c r="FO258" s="194"/>
      <c r="FP258" s="194"/>
      <c r="FQ258" s="194"/>
      <c r="FR258" s="194"/>
      <c r="FS258" s="194"/>
      <c r="FT258" s="194"/>
      <c r="FU258" s="194"/>
      <c r="FV258" s="194"/>
      <c r="FW258" s="194"/>
      <c r="FX258" s="194"/>
      <c r="FY258" s="194"/>
      <c r="FZ258" s="194"/>
      <c r="GA258" s="194"/>
      <c r="GB258" s="194"/>
      <c r="GC258" s="194"/>
      <c r="GD258" s="194"/>
      <c r="GE258" s="194"/>
      <c r="GF258" s="194"/>
      <c r="GG258" s="194"/>
      <c r="GH258" s="194"/>
      <c r="GI258" s="194"/>
      <c r="GJ258" s="194"/>
      <c r="GK258" s="194"/>
      <c r="GL258" s="194"/>
      <c r="GM258" s="194"/>
      <c r="GN258" s="194"/>
      <c r="GO258" s="194"/>
      <c r="GP258" s="194"/>
      <c r="GQ258" s="194"/>
      <c r="GR258" s="194"/>
      <c r="GS258" s="194"/>
      <c r="GT258" s="194"/>
      <c r="GU258" s="194"/>
      <c r="GV258" s="194"/>
      <c r="GW258" s="194"/>
      <c r="GX258" s="194"/>
      <c r="GY258" s="194"/>
      <c r="GZ258" s="194"/>
      <c r="HA258" s="194"/>
      <c r="HB258" s="194"/>
      <c r="HC258" s="194"/>
      <c r="HD258" s="194"/>
      <c r="HE258" s="194"/>
      <c r="HF258" s="194"/>
      <c r="HG258" s="194"/>
      <c r="HH258" s="194"/>
      <c r="HI258" s="194"/>
      <c r="HJ258" s="194"/>
      <c r="HK258" s="194"/>
      <c r="HL258" s="194"/>
      <c r="HM258" s="194"/>
      <c r="HN258" s="194"/>
      <c r="HO258" s="194"/>
      <c r="HP258" s="194"/>
      <c r="HQ258" s="194"/>
      <c r="HR258" s="194"/>
    </row>
    <row r="259" spans="1:243" s="195" customFormat="1" ht="12.75" hidden="1" customHeight="1">
      <c r="A259" s="97"/>
      <c r="B259" s="117" t="s">
        <v>308</v>
      </c>
      <c r="C259" s="139" t="s">
        <v>307</v>
      </c>
      <c r="D259" s="60">
        <v>7183.56</v>
      </c>
      <c r="E259" s="60"/>
      <c r="F259" s="60"/>
      <c r="G259" s="60"/>
      <c r="H259" s="60"/>
      <c r="I259" s="60"/>
      <c r="J259" s="194"/>
      <c r="K259" s="194"/>
      <c r="L259" s="194"/>
      <c r="M259" s="194"/>
      <c r="N259" s="194"/>
      <c r="O259" s="194"/>
      <c r="P259" s="194"/>
      <c r="Q259" s="194"/>
      <c r="R259" s="194"/>
      <c r="S259" s="194"/>
      <c r="T259" s="194"/>
      <c r="U259" s="194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4"/>
      <c r="AK259" s="194"/>
      <c r="AL259" s="194"/>
      <c r="AM259" s="194"/>
      <c r="AN259" s="194"/>
      <c r="AO259" s="194"/>
      <c r="AP259" s="194"/>
      <c r="AQ259" s="194"/>
      <c r="AR259" s="194"/>
      <c r="AS259" s="194"/>
      <c r="AT259" s="194"/>
      <c r="AU259" s="194"/>
      <c r="AV259" s="194"/>
      <c r="AW259" s="194"/>
      <c r="AX259" s="194"/>
      <c r="AY259" s="194"/>
      <c r="AZ259" s="194"/>
      <c r="BA259" s="194"/>
      <c r="BB259" s="194"/>
      <c r="BC259" s="194"/>
      <c r="BD259" s="194"/>
      <c r="BE259" s="194"/>
      <c r="BF259" s="194"/>
      <c r="BG259" s="194"/>
      <c r="BH259" s="194"/>
      <c r="BI259" s="194"/>
      <c r="BJ259" s="194"/>
      <c r="BK259" s="194"/>
      <c r="BL259" s="194"/>
      <c r="BM259" s="194"/>
      <c r="BN259" s="194"/>
      <c r="BO259" s="194"/>
      <c r="BP259" s="194"/>
      <c r="BQ259" s="194"/>
      <c r="BR259" s="194"/>
      <c r="BS259" s="194"/>
      <c r="BT259" s="194"/>
      <c r="BU259" s="194"/>
      <c r="BV259" s="194"/>
      <c r="BW259" s="194"/>
      <c r="BX259" s="194"/>
      <c r="BY259" s="194"/>
      <c r="BZ259" s="194"/>
      <c r="CA259" s="194"/>
      <c r="CB259" s="194"/>
      <c r="CC259" s="194"/>
      <c r="CD259" s="194"/>
      <c r="CE259" s="194"/>
      <c r="CF259" s="194"/>
      <c r="CG259" s="194"/>
      <c r="CH259" s="194"/>
      <c r="CI259" s="194"/>
      <c r="CJ259" s="194"/>
      <c r="CK259" s="194"/>
      <c r="CL259" s="194"/>
      <c r="CM259" s="194"/>
      <c r="CN259" s="194"/>
      <c r="CO259" s="194"/>
      <c r="CP259" s="194"/>
      <c r="CQ259" s="194"/>
      <c r="CR259" s="194"/>
      <c r="CS259" s="194"/>
      <c r="CT259" s="194"/>
      <c r="CU259" s="194"/>
      <c r="CV259" s="194"/>
      <c r="CW259" s="194"/>
      <c r="CX259" s="194"/>
      <c r="CY259" s="194"/>
      <c r="CZ259" s="194"/>
      <c r="DA259" s="194"/>
      <c r="DB259" s="194"/>
      <c r="DC259" s="194"/>
      <c r="DD259" s="194"/>
      <c r="DE259" s="194"/>
      <c r="DF259" s="194"/>
      <c r="DG259" s="194"/>
      <c r="DH259" s="194"/>
      <c r="DI259" s="194"/>
      <c r="DJ259" s="194"/>
      <c r="DK259" s="194"/>
      <c r="DL259" s="194"/>
      <c r="DM259" s="194"/>
      <c r="DN259" s="194"/>
      <c r="DO259" s="194"/>
      <c r="DP259" s="194"/>
      <c r="DQ259" s="194"/>
      <c r="DR259" s="194"/>
      <c r="DS259" s="194"/>
      <c r="DT259" s="194"/>
      <c r="DU259" s="194"/>
      <c r="DV259" s="194"/>
      <c r="DW259" s="194"/>
      <c r="DX259" s="194"/>
      <c r="DY259" s="194"/>
      <c r="DZ259" s="194"/>
      <c r="EA259" s="194"/>
      <c r="EB259" s="194"/>
      <c r="EC259" s="194"/>
      <c r="ED259" s="194"/>
      <c r="EE259" s="194"/>
      <c r="EF259" s="194"/>
      <c r="EG259" s="194"/>
      <c r="EH259" s="194"/>
      <c r="EI259" s="194"/>
      <c r="EJ259" s="194"/>
      <c r="EK259" s="194"/>
      <c r="EL259" s="194"/>
      <c r="EM259" s="194"/>
      <c r="EN259" s="194"/>
      <c r="EO259" s="194"/>
      <c r="EP259" s="194"/>
      <c r="EQ259" s="194"/>
      <c r="ER259" s="194"/>
      <c r="ES259" s="194"/>
      <c r="ET259" s="194"/>
      <c r="EU259" s="194"/>
      <c r="EV259" s="194"/>
      <c r="EW259" s="194"/>
      <c r="EX259" s="194"/>
      <c r="EY259" s="194"/>
      <c r="EZ259" s="194"/>
      <c r="FA259" s="194"/>
      <c r="FB259" s="194"/>
      <c r="FC259" s="194"/>
      <c r="FD259" s="194"/>
      <c r="FE259" s="194"/>
      <c r="FF259" s="194"/>
      <c r="FG259" s="194"/>
      <c r="FH259" s="194"/>
      <c r="FI259" s="194"/>
      <c r="FJ259" s="194"/>
      <c r="FK259" s="194"/>
      <c r="FL259" s="194"/>
      <c r="FM259" s="194"/>
      <c r="FN259" s="194"/>
      <c r="FO259" s="194"/>
      <c r="FP259" s="194"/>
      <c r="FQ259" s="194"/>
      <c r="FR259" s="194"/>
      <c r="FS259" s="194"/>
      <c r="FT259" s="194"/>
      <c r="FU259" s="194"/>
      <c r="FV259" s="194"/>
      <c r="FW259" s="194"/>
      <c r="FX259" s="194"/>
      <c r="FY259" s="194"/>
      <c r="FZ259" s="194"/>
      <c r="GA259" s="194"/>
      <c r="GB259" s="194"/>
      <c r="GC259" s="194"/>
      <c r="GD259" s="194"/>
      <c r="GE259" s="194"/>
      <c r="GF259" s="194"/>
      <c r="GG259" s="194"/>
      <c r="GH259" s="194"/>
      <c r="GI259" s="194"/>
      <c r="GJ259" s="194"/>
      <c r="GK259" s="194"/>
      <c r="GL259" s="194"/>
      <c r="GM259" s="194"/>
      <c r="GN259" s="194"/>
      <c r="GO259" s="194"/>
      <c r="GP259" s="194"/>
      <c r="GQ259" s="194"/>
      <c r="GR259" s="194"/>
      <c r="GS259" s="194"/>
      <c r="GT259" s="194"/>
      <c r="GU259" s="194"/>
      <c r="GV259" s="194"/>
      <c r="GW259" s="194"/>
      <c r="GX259" s="194"/>
      <c r="GY259" s="194"/>
      <c r="GZ259" s="194"/>
      <c r="HA259" s="194"/>
      <c r="HB259" s="194"/>
      <c r="HC259" s="194"/>
      <c r="HD259" s="194"/>
      <c r="HE259" s="194"/>
      <c r="HF259" s="194"/>
      <c r="HG259" s="194"/>
      <c r="HH259" s="194"/>
      <c r="HI259" s="194"/>
      <c r="HJ259" s="194"/>
      <c r="HK259" s="194"/>
      <c r="HL259" s="194"/>
      <c r="HM259" s="194"/>
      <c r="HN259" s="194"/>
      <c r="HO259" s="194"/>
      <c r="HP259" s="194"/>
      <c r="HQ259" s="194"/>
      <c r="HR259" s="194"/>
    </row>
    <row r="260" spans="1:243" s="195" customFormat="1" ht="12.75" hidden="1" customHeight="1">
      <c r="A260" s="97"/>
      <c r="B260" s="97" t="s">
        <v>317</v>
      </c>
      <c r="C260" s="98" t="s">
        <v>316</v>
      </c>
      <c r="D260" s="60">
        <v>8116.47</v>
      </c>
      <c r="E260" s="60"/>
      <c r="F260" s="60"/>
      <c r="G260" s="60"/>
      <c r="H260" s="60"/>
      <c r="I260" s="60"/>
      <c r="J260" s="194"/>
      <c r="K260" s="194"/>
      <c r="L260" s="194"/>
      <c r="M260" s="194"/>
      <c r="N260" s="194"/>
      <c r="O260" s="194"/>
      <c r="P260" s="194"/>
      <c r="Q260" s="194"/>
      <c r="R260" s="194"/>
      <c r="S260" s="194"/>
      <c r="T260" s="194"/>
      <c r="U260" s="194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4"/>
      <c r="AK260" s="194"/>
      <c r="AL260" s="194"/>
      <c r="AM260" s="194"/>
      <c r="AN260" s="194"/>
      <c r="AO260" s="194"/>
      <c r="AP260" s="194"/>
      <c r="AQ260" s="194"/>
      <c r="AR260" s="194"/>
      <c r="AS260" s="194"/>
      <c r="AT260" s="194"/>
      <c r="AU260" s="194"/>
      <c r="AV260" s="194"/>
      <c r="AW260" s="194"/>
      <c r="AX260" s="194"/>
      <c r="AY260" s="194"/>
      <c r="AZ260" s="194"/>
      <c r="BA260" s="194"/>
      <c r="BB260" s="194"/>
      <c r="BC260" s="194"/>
      <c r="BD260" s="194"/>
      <c r="BE260" s="194"/>
      <c r="BF260" s="194"/>
      <c r="BG260" s="194"/>
      <c r="BH260" s="194"/>
      <c r="BI260" s="194"/>
      <c r="BJ260" s="194"/>
      <c r="BK260" s="194"/>
      <c r="BL260" s="194"/>
      <c r="BM260" s="194"/>
      <c r="BN260" s="194"/>
      <c r="BO260" s="194"/>
      <c r="BP260" s="194"/>
      <c r="BQ260" s="194"/>
      <c r="BR260" s="194"/>
      <c r="BS260" s="194"/>
      <c r="BT260" s="194"/>
      <c r="BU260" s="194"/>
      <c r="BV260" s="194"/>
      <c r="BW260" s="194"/>
      <c r="BX260" s="194"/>
      <c r="BY260" s="194"/>
      <c r="BZ260" s="194"/>
      <c r="CA260" s="194"/>
      <c r="CB260" s="194"/>
      <c r="CC260" s="194"/>
      <c r="CD260" s="194"/>
      <c r="CE260" s="194"/>
      <c r="CF260" s="194"/>
      <c r="CG260" s="194"/>
      <c r="CH260" s="194"/>
      <c r="CI260" s="194"/>
      <c r="CJ260" s="194"/>
      <c r="CK260" s="194"/>
      <c r="CL260" s="194"/>
      <c r="CM260" s="194"/>
      <c r="CN260" s="194"/>
      <c r="CO260" s="194"/>
      <c r="CP260" s="194"/>
      <c r="CQ260" s="194"/>
      <c r="CR260" s="194"/>
      <c r="CS260" s="194"/>
      <c r="CT260" s="194"/>
      <c r="CU260" s="194"/>
      <c r="CV260" s="194"/>
      <c r="CW260" s="194"/>
      <c r="CX260" s="194"/>
      <c r="CY260" s="194"/>
      <c r="CZ260" s="194"/>
      <c r="DA260" s="194"/>
      <c r="DB260" s="194"/>
      <c r="DC260" s="194"/>
      <c r="DD260" s="194"/>
      <c r="DE260" s="194"/>
      <c r="DF260" s="194"/>
      <c r="DG260" s="194"/>
      <c r="DH260" s="194"/>
      <c r="DI260" s="194"/>
      <c r="DJ260" s="194"/>
      <c r="DK260" s="194"/>
      <c r="DL260" s="194"/>
      <c r="DM260" s="194"/>
      <c r="DN260" s="194"/>
      <c r="DO260" s="194"/>
      <c r="DP260" s="194"/>
      <c r="DQ260" s="194"/>
      <c r="DR260" s="194"/>
      <c r="DS260" s="194"/>
      <c r="DT260" s="194"/>
      <c r="DU260" s="194"/>
      <c r="DV260" s="194"/>
      <c r="DW260" s="194"/>
      <c r="DX260" s="194"/>
      <c r="DY260" s="194"/>
      <c r="DZ260" s="194"/>
      <c r="EA260" s="194"/>
      <c r="EB260" s="194"/>
      <c r="EC260" s="194"/>
      <c r="ED260" s="194"/>
      <c r="EE260" s="194"/>
      <c r="EF260" s="194"/>
      <c r="EG260" s="194"/>
      <c r="EH260" s="194"/>
      <c r="EI260" s="194"/>
      <c r="EJ260" s="194"/>
      <c r="EK260" s="194"/>
      <c r="EL260" s="194"/>
      <c r="EM260" s="194"/>
      <c r="EN260" s="194"/>
      <c r="EO260" s="194"/>
      <c r="EP260" s="194"/>
      <c r="EQ260" s="194"/>
      <c r="ER260" s="194"/>
      <c r="ES260" s="194"/>
      <c r="ET260" s="194"/>
      <c r="EU260" s="194"/>
      <c r="EV260" s="194"/>
      <c r="EW260" s="194"/>
      <c r="EX260" s="194"/>
      <c r="EY260" s="194"/>
      <c r="EZ260" s="194"/>
      <c r="FA260" s="194"/>
      <c r="FB260" s="194"/>
      <c r="FC260" s="194"/>
      <c r="FD260" s="194"/>
      <c r="FE260" s="194"/>
      <c r="FF260" s="194"/>
      <c r="FG260" s="194"/>
      <c r="FH260" s="194"/>
      <c r="FI260" s="194"/>
      <c r="FJ260" s="194"/>
      <c r="FK260" s="194"/>
      <c r="FL260" s="194"/>
      <c r="FM260" s="194"/>
      <c r="FN260" s="194"/>
      <c r="FO260" s="194"/>
      <c r="FP260" s="194"/>
      <c r="FQ260" s="194"/>
      <c r="FR260" s="194"/>
      <c r="FS260" s="194"/>
      <c r="FT260" s="194"/>
      <c r="FU260" s="194"/>
      <c r="FV260" s="194"/>
      <c r="FW260" s="194"/>
      <c r="FX260" s="194"/>
      <c r="FY260" s="194"/>
      <c r="FZ260" s="194"/>
      <c r="GA260" s="194"/>
      <c r="GB260" s="194"/>
      <c r="GC260" s="194"/>
      <c r="GD260" s="194"/>
      <c r="GE260" s="194"/>
      <c r="GF260" s="194"/>
      <c r="GG260" s="194"/>
      <c r="GH260" s="194"/>
      <c r="GI260" s="194"/>
      <c r="GJ260" s="194"/>
      <c r="GK260" s="194"/>
      <c r="GL260" s="194"/>
      <c r="GM260" s="194"/>
      <c r="GN260" s="194"/>
      <c r="GO260" s="194"/>
      <c r="GP260" s="194"/>
      <c r="GQ260" s="194"/>
      <c r="GR260" s="194"/>
      <c r="GS260" s="194"/>
      <c r="GT260" s="194"/>
      <c r="GU260" s="194"/>
      <c r="GV260" s="194"/>
      <c r="GW260" s="194"/>
      <c r="GX260" s="194"/>
      <c r="GY260" s="194"/>
      <c r="GZ260" s="194"/>
      <c r="HA260" s="194"/>
      <c r="HB260" s="194"/>
      <c r="HC260" s="194"/>
      <c r="HD260" s="194"/>
      <c r="HE260" s="194"/>
      <c r="HF260" s="194"/>
      <c r="HG260" s="194"/>
      <c r="HH260" s="194"/>
      <c r="HI260" s="194"/>
      <c r="HJ260" s="194"/>
      <c r="HK260" s="194"/>
      <c r="HL260" s="194"/>
      <c r="HM260" s="194"/>
      <c r="HN260" s="194"/>
      <c r="HO260" s="194"/>
      <c r="HP260" s="194"/>
      <c r="HQ260" s="194"/>
      <c r="HR260" s="194"/>
    </row>
    <row r="261" spans="1:243" s="195" customFormat="1" ht="12.75" hidden="1" customHeight="1">
      <c r="A261" s="97"/>
      <c r="B261" s="97" t="s">
        <v>1572</v>
      </c>
      <c r="C261" s="139" t="s">
        <v>373</v>
      </c>
      <c r="D261" s="60">
        <v>3125.21</v>
      </c>
      <c r="E261" s="60"/>
      <c r="F261" s="60"/>
      <c r="G261" s="60"/>
      <c r="H261" s="60"/>
      <c r="I261" s="60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4"/>
      <c r="AK261" s="194"/>
      <c r="AL261" s="194"/>
      <c r="AM261" s="194"/>
      <c r="AN261" s="194"/>
      <c r="AO261" s="194"/>
      <c r="AP261" s="194"/>
      <c r="AQ261" s="194"/>
      <c r="AR261" s="194"/>
      <c r="AS261" s="194"/>
      <c r="AT261" s="194"/>
      <c r="AU261" s="194"/>
      <c r="AV261" s="194"/>
      <c r="AW261" s="194"/>
      <c r="AX261" s="194"/>
      <c r="AY261" s="194"/>
      <c r="AZ261" s="194"/>
      <c r="BA261" s="194"/>
      <c r="BB261" s="194"/>
      <c r="BC261" s="194"/>
      <c r="BD261" s="194"/>
      <c r="BE261" s="194"/>
      <c r="BF261" s="194"/>
      <c r="BG261" s="194"/>
      <c r="BH261" s="194"/>
      <c r="BI261" s="194"/>
      <c r="BJ261" s="194"/>
      <c r="BK261" s="194"/>
      <c r="BL261" s="194"/>
      <c r="BM261" s="194"/>
      <c r="BN261" s="194"/>
      <c r="BO261" s="194"/>
      <c r="BP261" s="194"/>
      <c r="BQ261" s="194"/>
      <c r="BR261" s="194"/>
      <c r="BS261" s="194"/>
      <c r="BT261" s="194"/>
      <c r="BU261" s="194"/>
      <c r="BV261" s="194"/>
      <c r="BW261" s="194"/>
      <c r="BX261" s="194"/>
      <c r="BY261" s="194"/>
      <c r="BZ261" s="194"/>
      <c r="CA261" s="194"/>
      <c r="CB261" s="194"/>
      <c r="CC261" s="194"/>
      <c r="CD261" s="194"/>
      <c r="CE261" s="194"/>
      <c r="CF261" s="194"/>
      <c r="CG261" s="194"/>
      <c r="CH261" s="194"/>
      <c r="CI261" s="194"/>
      <c r="CJ261" s="194"/>
      <c r="CK261" s="194"/>
      <c r="CL261" s="194"/>
      <c r="CM261" s="194"/>
      <c r="CN261" s="194"/>
      <c r="CO261" s="194"/>
      <c r="CP261" s="194"/>
      <c r="CQ261" s="194"/>
      <c r="CR261" s="194"/>
      <c r="CS261" s="194"/>
      <c r="CT261" s="194"/>
      <c r="CU261" s="194"/>
      <c r="CV261" s="194"/>
      <c r="CW261" s="194"/>
      <c r="CX261" s="194"/>
      <c r="CY261" s="194"/>
      <c r="CZ261" s="194"/>
      <c r="DA261" s="194"/>
      <c r="DB261" s="194"/>
      <c r="DC261" s="194"/>
      <c r="DD261" s="194"/>
      <c r="DE261" s="194"/>
      <c r="DF261" s="194"/>
      <c r="DG261" s="194"/>
      <c r="DH261" s="194"/>
      <c r="DI261" s="194"/>
      <c r="DJ261" s="194"/>
      <c r="DK261" s="194"/>
      <c r="DL261" s="194"/>
      <c r="DM261" s="194"/>
      <c r="DN261" s="194"/>
      <c r="DO261" s="194"/>
      <c r="DP261" s="194"/>
      <c r="DQ261" s="194"/>
      <c r="DR261" s="194"/>
      <c r="DS261" s="194"/>
      <c r="DT261" s="194"/>
      <c r="DU261" s="194"/>
      <c r="DV261" s="194"/>
      <c r="DW261" s="194"/>
      <c r="DX261" s="194"/>
      <c r="DY261" s="194"/>
      <c r="DZ261" s="194"/>
      <c r="EA261" s="194"/>
      <c r="EB261" s="194"/>
      <c r="EC261" s="194"/>
      <c r="ED261" s="194"/>
      <c r="EE261" s="194"/>
      <c r="EF261" s="194"/>
      <c r="EG261" s="194"/>
      <c r="EH261" s="194"/>
      <c r="EI261" s="194"/>
      <c r="EJ261" s="194"/>
      <c r="EK261" s="194"/>
      <c r="EL261" s="194"/>
      <c r="EM261" s="194"/>
      <c r="EN261" s="194"/>
      <c r="EO261" s="194"/>
      <c r="EP261" s="194"/>
      <c r="EQ261" s="194"/>
      <c r="ER261" s="194"/>
      <c r="ES261" s="194"/>
      <c r="ET261" s="194"/>
      <c r="EU261" s="194"/>
      <c r="EV261" s="194"/>
      <c r="EW261" s="194"/>
      <c r="EX261" s="194"/>
      <c r="EY261" s="194"/>
      <c r="EZ261" s="194"/>
      <c r="FA261" s="194"/>
      <c r="FB261" s="194"/>
      <c r="FC261" s="194"/>
      <c r="FD261" s="194"/>
      <c r="FE261" s="194"/>
      <c r="FF261" s="194"/>
      <c r="FG261" s="194"/>
      <c r="FH261" s="194"/>
      <c r="FI261" s="194"/>
      <c r="FJ261" s="194"/>
      <c r="FK261" s="194"/>
      <c r="FL261" s="194"/>
      <c r="FM261" s="194"/>
      <c r="FN261" s="194"/>
      <c r="FO261" s="194"/>
      <c r="FP261" s="194"/>
      <c r="FQ261" s="194"/>
      <c r="FR261" s="194"/>
      <c r="FS261" s="194"/>
      <c r="FT261" s="194"/>
      <c r="FU261" s="194"/>
      <c r="FV261" s="194"/>
      <c r="FW261" s="194"/>
      <c r="FX261" s="194"/>
      <c r="FY261" s="194"/>
      <c r="FZ261" s="194"/>
      <c r="GA261" s="194"/>
      <c r="GB261" s="194"/>
      <c r="GC261" s="194"/>
      <c r="GD261" s="194"/>
      <c r="GE261" s="194"/>
      <c r="GF261" s="194"/>
      <c r="GG261" s="194"/>
      <c r="GH261" s="194"/>
      <c r="GI261" s="194"/>
      <c r="GJ261" s="194"/>
      <c r="GK261" s="194"/>
      <c r="GL261" s="194"/>
      <c r="GM261" s="194"/>
      <c r="GN261" s="194"/>
      <c r="GO261" s="194"/>
      <c r="GP261" s="194"/>
      <c r="GQ261" s="194"/>
      <c r="GR261" s="194"/>
      <c r="GS261" s="194"/>
      <c r="GT261" s="194"/>
      <c r="GU261" s="194"/>
      <c r="GV261" s="194"/>
      <c r="GW261" s="194"/>
      <c r="GX261" s="194"/>
      <c r="GY261" s="194"/>
      <c r="GZ261" s="194"/>
      <c r="HA261" s="194"/>
      <c r="HB261" s="194"/>
      <c r="HC261" s="194"/>
      <c r="HD261" s="194"/>
      <c r="HE261" s="194"/>
      <c r="HF261" s="194"/>
      <c r="HG261" s="194"/>
      <c r="HH261" s="194"/>
      <c r="HI261" s="194"/>
      <c r="HJ261" s="194"/>
      <c r="HK261" s="194"/>
      <c r="HL261" s="194"/>
      <c r="HM261" s="194"/>
      <c r="HN261" s="194"/>
      <c r="HO261" s="194"/>
      <c r="HP261" s="194"/>
      <c r="HQ261" s="194"/>
      <c r="HR261" s="194"/>
    </row>
    <row r="262" spans="1:243" s="193" customFormat="1" ht="22.5" customHeight="1">
      <c r="A262" s="189" t="s">
        <v>2354</v>
      </c>
      <c r="B262" s="190" t="s">
        <v>2355</v>
      </c>
      <c r="C262" s="139" t="s">
        <v>32</v>
      </c>
      <c r="D262" s="58">
        <v>64637.31</v>
      </c>
      <c r="E262" s="58">
        <v>186784.71</v>
      </c>
      <c r="F262" s="58">
        <v>16512.88</v>
      </c>
      <c r="G262" s="58">
        <v>17000</v>
      </c>
      <c r="H262" s="58">
        <v>17800</v>
      </c>
      <c r="I262" s="58">
        <v>18400</v>
      </c>
      <c r="J262" s="209"/>
      <c r="K262" s="209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  <c r="W262" s="209"/>
      <c r="X262" s="209"/>
      <c r="Y262" s="209"/>
      <c r="Z262" s="209"/>
      <c r="AA262" s="209"/>
      <c r="AB262" s="209"/>
      <c r="AC262" s="209"/>
      <c r="AD262" s="209"/>
      <c r="AE262" s="209"/>
      <c r="AF262" s="209"/>
      <c r="AG262" s="209"/>
      <c r="AH262" s="209"/>
      <c r="AI262" s="209"/>
      <c r="AJ262" s="209"/>
      <c r="AK262" s="209"/>
      <c r="AL262" s="209"/>
      <c r="AM262" s="209"/>
      <c r="AN262" s="209"/>
      <c r="AO262" s="209"/>
      <c r="AP262" s="209"/>
      <c r="AQ262" s="209"/>
      <c r="AR262" s="209"/>
      <c r="AS262" s="209"/>
      <c r="AT262" s="209"/>
      <c r="AU262" s="209"/>
      <c r="AV262" s="209"/>
      <c r="AW262" s="209"/>
      <c r="AX262" s="209"/>
      <c r="AY262" s="209"/>
      <c r="AZ262" s="209"/>
      <c r="BA262" s="209"/>
      <c r="BB262" s="209"/>
      <c r="BC262" s="209"/>
      <c r="BD262" s="209"/>
      <c r="BE262" s="209"/>
      <c r="BF262" s="209"/>
      <c r="BG262" s="209"/>
      <c r="BH262" s="209"/>
      <c r="BI262" s="209"/>
      <c r="BJ262" s="209"/>
      <c r="BK262" s="209"/>
      <c r="BL262" s="209"/>
      <c r="BM262" s="209"/>
      <c r="BN262" s="209"/>
      <c r="BO262" s="209"/>
      <c r="BP262" s="209"/>
      <c r="BQ262" s="209"/>
      <c r="BR262" s="209"/>
      <c r="BS262" s="209"/>
      <c r="BT262" s="209"/>
      <c r="BU262" s="209"/>
      <c r="BV262" s="209"/>
      <c r="BW262" s="209"/>
      <c r="BX262" s="209"/>
      <c r="BY262" s="209"/>
      <c r="BZ262" s="209"/>
      <c r="CA262" s="209"/>
      <c r="CB262" s="209"/>
      <c r="CC262" s="209"/>
      <c r="CD262" s="209"/>
      <c r="CE262" s="209"/>
      <c r="CF262" s="209"/>
      <c r="CG262" s="209"/>
      <c r="CH262" s="209"/>
      <c r="CI262" s="209"/>
      <c r="CJ262" s="209"/>
      <c r="CK262" s="209"/>
      <c r="CL262" s="209"/>
      <c r="CM262" s="209"/>
      <c r="CN262" s="209"/>
      <c r="CO262" s="209"/>
      <c r="CP262" s="209"/>
      <c r="CQ262" s="209"/>
      <c r="CR262" s="209"/>
      <c r="CS262" s="209"/>
      <c r="CT262" s="209"/>
      <c r="CU262" s="209"/>
      <c r="CV262" s="209"/>
      <c r="CW262" s="209"/>
      <c r="CX262" s="209"/>
      <c r="CY262" s="209"/>
      <c r="CZ262" s="209"/>
      <c r="DA262" s="209"/>
      <c r="DB262" s="209"/>
      <c r="DC262" s="209"/>
      <c r="DD262" s="209"/>
      <c r="DE262" s="209"/>
      <c r="DF262" s="209"/>
      <c r="DG262" s="209"/>
      <c r="DH262" s="209"/>
      <c r="DI262" s="209"/>
      <c r="DJ262" s="209"/>
      <c r="DK262" s="209"/>
      <c r="DL262" s="209"/>
      <c r="DM262" s="209"/>
      <c r="DN262" s="209"/>
      <c r="DO262" s="209"/>
      <c r="DP262" s="209"/>
      <c r="DQ262" s="209"/>
      <c r="DR262" s="209"/>
      <c r="DS262" s="209"/>
      <c r="DT262" s="209"/>
      <c r="DU262" s="209"/>
      <c r="DV262" s="209"/>
      <c r="DW262" s="209"/>
      <c r="DX262" s="209"/>
      <c r="DY262" s="209"/>
      <c r="DZ262" s="209"/>
      <c r="EA262" s="209"/>
      <c r="EB262" s="209"/>
      <c r="EC262" s="209"/>
      <c r="ED262" s="209"/>
      <c r="EE262" s="209"/>
      <c r="EF262" s="209"/>
      <c r="EG262" s="209"/>
      <c r="EH262" s="209"/>
      <c r="EI262" s="209"/>
      <c r="EJ262" s="209"/>
      <c r="EK262" s="209"/>
      <c r="EL262" s="209"/>
      <c r="EM262" s="209"/>
      <c r="EN262" s="209"/>
      <c r="EO262" s="209"/>
      <c r="EP262" s="209"/>
      <c r="EQ262" s="209"/>
      <c r="ER262" s="209"/>
      <c r="ES262" s="209"/>
      <c r="ET262" s="209"/>
      <c r="EU262" s="209"/>
      <c r="EV262" s="209"/>
      <c r="EW262" s="209"/>
      <c r="EX262" s="209"/>
      <c r="EY262" s="209"/>
      <c r="EZ262" s="209"/>
      <c r="FA262" s="209"/>
      <c r="FB262" s="209"/>
      <c r="FC262" s="209"/>
      <c r="FD262" s="209"/>
      <c r="FE262" s="209"/>
      <c r="FF262" s="209"/>
      <c r="FG262" s="209"/>
      <c r="FH262" s="209"/>
      <c r="FI262" s="209"/>
      <c r="FJ262" s="209"/>
      <c r="FK262" s="209"/>
      <c r="FL262" s="209"/>
      <c r="FM262" s="209"/>
      <c r="FN262" s="209"/>
      <c r="FO262" s="209"/>
      <c r="FP262" s="209"/>
      <c r="FQ262" s="209"/>
      <c r="FR262" s="209"/>
      <c r="FS262" s="209"/>
      <c r="FT262" s="209"/>
      <c r="FU262" s="209"/>
      <c r="FV262" s="209"/>
      <c r="FW262" s="209"/>
      <c r="FX262" s="209"/>
      <c r="FY262" s="209"/>
      <c r="FZ262" s="209"/>
      <c r="GA262" s="209"/>
      <c r="GB262" s="209"/>
      <c r="GC262" s="209"/>
      <c r="GD262" s="209"/>
      <c r="GE262" s="209"/>
      <c r="GF262" s="209"/>
      <c r="GG262" s="209"/>
      <c r="GH262" s="209"/>
      <c r="GI262" s="209"/>
      <c r="GJ262" s="209"/>
      <c r="GK262" s="209"/>
      <c r="GL262" s="209"/>
      <c r="GM262" s="209"/>
      <c r="GN262" s="209"/>
      <c r="GO262" s="209"/>
      <c r="GP262" s="209"/>
      <c r="GQ262" s="209"/>
      <c r="GR262" s="209"/>
      <c r="GS262" s="209"/>
      <c r="GT262" s="209"/>
      <c r="GU262" s="209"/>
      <c r="GV262" s="209"/>
      <c r="GW262" s="209"/>
      <c r="GX262" s="209"/>
      <c r="GY262" s="209"/>
      <c r="GZ262" s="209"/>
      <c r="HA262" s="209"/>
      <c r="HB262" s="209"/>
      <c r="HC262" s="209"/>
      <c r="HD262" s="209"/>
      <c r="HE262" s="209"/>
      <c r="HF262" s="209"/>
      <c r="HG262" s="209"/>
      <c r="HH262" s="209"/>
      <c r="HI262" s="209"/>
      <c r="HJ262" s="209"/>
      <c r="HK262" s="209"/>
      <c r="HL262" s="209"/>
      <c r="HM262" s="209"/>
      <c r="HN262" s="209"/>
      <c r="HO262" s="209"/>
      <c r="HP262" s="209"/>
      <c r="HQ262" s="209"/>
      <c r="HR262" s="209"/>
    </row>
    <row r="263" spans="1:243" s="193" customFormat="1" ht="22.5" customHeight="1">
      <c r="A263" s="189" t="s">
        <v>2356</v>
      </c>
      <c r="B263" s="190" t="s">
        <v>2357</v>
      </c>
      <c r="C263" s="139" t="s">
        <v>35</v>
      </c>
      <c r="D263" s="58">
        <v>18339.490000000002</v>
      </c>
      <c r="E263" s="58">
        <v>8884.1299999999992</v>
      </c>
      <c r="F263" s="58">
        <v>13490.48</v>
      </c>
      <c r="G263" s="58">
        <v>14000</v>
      </c>
      <c r="H263" s="58">
        <v>14600</v>
      </c>
      <c r="I263" s="58">
        <v>15000</v>
      </c>
      <c r="J263" s="209"/>
      <c r="K263" s="209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  <c r="W263" s="209"/>
      <c r="X263" s="209"/>
      <c r="Y263" s="209"/>
      <c r="Z263" s="209"/>
      <c r="AA263" s="209"/>
      <c r="AB263" s="209"/>
      <c r="AC263" s="209"/>
      <c r="AD263" s="209"/>
      <c r="AE263" s="209"/>
      <c r="AF263" s="209"/>
      <c r="AG263" s="209"/>
      <c r="AH263" s="209"/>
      <c r="AI263" s="209"/>
      <c r="AJ263" s="209"/>
      <c r="AK263" s="209"/>
      <c r="AL263" s="209"/>
      <c r="AM263" s="209"/>
      <c r="AN263" s="209"/>
      <c r="AO263" s="209"/>
      <c r="AP263" s="209"/>
      <c r="AQ263" s="209"/>
      <c r="AR263" s="209"/>
      <c r="AS263" s="209"/>
      <c r="AT263" s="209"/>
      <c r="AU263" s="209"/>
      <c r="AV263" s="209"/>
      <c r="AW263" s="209"/>
      <c r="AX263" s="209"/>
      <c r="AY263" s="209"/>
      <c r="AZ263" s="209"/>
      <c r="BA263" s="209"/>
      <c r="BB263" s="209"/>
      <c r="BC263" s="209"/>
      <c r="BD263" s="209"/>
      <c r="BE263" s="209"/>
      <c r="BF263" s="209"/>
      <c r="BG263" s="209"/>
      <c r="BH263" s="209"/>
      <c r="BI263" s="209"/>
      <c r="BJ263" s="209"/>
      <c r="BK263" s="209"/>
      <c r="BL263" s="209"/>
      <c r="BM263" s="209"/>
      <c r="BN263" s="209"/>
      <c r="BO263" s="209"/>
      <c r="BP263" s="209"/>
      <c r="BQ263" s="209"/>
      <c r="BR263" s="209"/>
      <c r="BS263" s="209"/>
      <c r="BT263" s="209"/>
      <c r="BU263" s="209"/>
      <c r="BV263" s="209"/>
      <c r="BW263" s="209"/>
      <c r="BX263" s="209"/>
      <c r="BY263" s="209"/>
      <c r="BZ263" s="209"/>
      <c r="CA263" s="209"/>
      <c r="CB263" s="209"/>
      <c r="CC263" s="209"/>
      <c r="CD263" s="209"/>
      <c r="CE263" s="209"/>
      <c r="CF263" s="209"/>
      <c r="CG263" s="209"/>
      <c r="CH263" s="209"/>
      <c r="CI263" s="209"/>
      <c r="CJ263" s="209"/>
      <c r="CK263" s="209"/>
      <c r="CL263" s="209"/>
      <c r="CM263" s="209"/>
      <c r="CN263" s="209"/>
      <c r="CO263" s="209"/>
      <c r="CP263" s="209"/>
      <c r="CQ263" s="209"/>
      <c r="CR263" s="209"/>
      <c r="CS263" s="209"/>
      <c r="CT263" s="209"/>
      <c r="CU263" s="209"/>
      <c r="CV263" s="209"/>
      <c r="CW263" s="209"/>
      <c r="CX263" s="209"/>
      <c r="CY263" s="209"/>
      <c r="CZ263" s="209"/>
      <c r="DA263" s="209"/>
      <c r="DB263" s="209"/>
      <c r="DC263" s="209"/>
      <c r="DD263" s="209"/>
      <c r="DE263" s="209"/>
      <c r="DF263" s="209"/>
      <c r="DG263" s="209"/>
      <c r="DH263" s="209"/>
      <c r="DI263" s="209"/>
      <c r="DJ263" s="209"/>
      <c r="DK263" s="209"/>
      <c r="DL263" s="209"/>
      <c r="DM263" s="209"/>
      <c r="DN263" s="209"/>
      <c r="DO263" s="209"/>
      <c r="DP263" s="209"/>
      <c r="DQ263" s="209"/>
      <c r="DR263" s="209"/>
      <c r="DS263" s="209"/>
      <c r="DT263" s="209"/>
      <c r="DU263" s="209"/>
      <c r="DV263" s="209"/>
      <c r="DW263" s="209"/>
      <c r="DX263" s="209"/>
      <c r="DY263" s="209"/>
      <c r="DZ263" s="209"/>
      <c r="EA263" s="209"/>
      <c r="EB263" s="209"/>
      <c r="EC263" s="209"/>
      <c r="ED263" s="209"/>
      <c r="EE263" s="209"/>
      <c r="EF263" s="209"/>
      <c r="EG263" s="209"/>
      <c r="EH263" s="209"/>
      <c r="EI263" s="209"/>
      <c r="EJ263" s="209"/>
      <c r="EK263" s="209"/>
      <c r="EL263" s="209"/>
      <c r="EM263" s="209"/>
      <c r="EN263" s="209"/>
      <c r="EO263" s="209"/>
      <c r="EP263" s="209"/>
      <c r="EQ263" s="209"/>
      <c r="ER263" s="209"/>
      <c r="ES263" s="209"/>
      <c r="ET263" s="209"/>
      <c r="EU263" s="209"/>
      <c r="EV263" s="209"/>
      <c r="EW263" s="209"/>
      <c r="EX263" s="209"/>
      <c r="EY263" s="209"/>
      <c r="EZ263" s="209"/>
      <c r="FA263" s="209"/>
      <c r="FB263" s="209"/>
      <c r="FC263" s="209"/>
      <c r="FD263" s="209"/>
      <c r="FE263" s="209"/>
      <c r="FF263" s="209"/>
      <c r="FG263" s="209"/>
      <c r="FH263" s="209"/>
      <c r="FI263" s="209"/>
      <c r="FJ263" s="209"/>
      <c r="FK263" s="209"/>
      <c r="FL263" s="209"/>
      <c r="FM263" s="209"/>
      <c r="FN263" s="209"/>
      <c r="FO263" s="209"/>
      <c r="FP263" s="209"/>
      <c r="FQ263" s="209"/>
      <c r="FR263" s="209"/>
      <c r="FS263" s="209"/>
      <c r="FT263" s="209"/>
      <c r="FU263" s="209"/>
      <c r="FV263" s="209"/>
      <c r="FW263" s="209"/>
      <c r="FX263" s="209"/>
      <c r="FY263" s="209"/>
      <c r="FZ263" s="209"/>
      <c r="GA263" s="209"/>
      <c r="GB263" s="209"/>
      <c r="GC263" s="209"/>
      <c r="GD263" s="209"/>
      <c r="GE263" s="209"/>
      <c r="GF263" s="209"/>
      <c r="GG263" s="209"/>
      <c r="GH263" s="209"/>
      <c r="GI263" s="209"/>
      <c r="GJ263" s="209"/>
      <c r="GK263" s="209"/>
      <c r="GL263" s="209"/>
      <c r="GM263" s="209"/>
      <c r="GN263" s="209"/>
      <c r="GO263" s="209"/>
      <c r="GP263" s="209"/>
      <c r="GQ263" s="209"/>
      <c r="GR263" s="209"/>
      <c r="GS263" s="209"/>
      <c r="GT263" s="209"/>
      <c r="GU263" s="209"/>
      <c r="GV263" s="209"/>
      <c r="GW263" s="209"/>
      <c r="GX263" s="209"/>
      <c r="GY263" s="209"/>
      <c r="GZ263" s="209"/>
      <c r="HA263" s="209"/>
      <c r="HB263" s="209"/>
      <c r="HC263" s="209"/>
      <c r="HD263" s="209"/>
      <c r="HE263" s="209"/>
      <c r="HF263" s="209"/>
      <c r="HG263" s="209"/>
      <c r="HH263" s="209"/>
      <c r="HI263" s="209"/>
      <c r="HJ263" s="209"/>
      <c r="HK263" s="209"/>
      <c r="HL263" s="209"/>
      <c r="HM263" s="209"/>
      <c r="HN263" s="209"/>
      <c r="HO263" s="209"/>
      <c r="HP263" s="209"/>
      <c r="HQ263" s="209"/>
      <c r="HR263" s="209"/>
    </row>
    <row r="264" spans="1:243" s="193" customFormat="1" ht="22.5" hidden="1" customHeight="1">
      <c r="A264" s="189" t="s">
        <v>2358</v>
      </c>
      <c r="B264" s="190" t="s">
        <v>2359</v>
      </c>
      <c r="C264" s="139" t="s">
        <v>397</v>
      </c>
      <c r="D264" s="58">
        <v>3735.08</v>
      </c>
      <c r="E264" s="58">
        <v>2338.3200000000002</v>
      </c>
      <c r="F264" s="58">
        <v>753.23</v>
      </c>
      <c r="G264" s="58"/>
      <c r="H264" s="58"/>
      <c r="I264" s="58">
        <v>0</v>
      </c>
      <c r="J264" s="209"/>
      <c r="K264" s="209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  <c r="W264" s="209"/>
      <c r="X264" s="209"/>
      <c r="Y264" s="209"/>
      <c r="Z264" s="209"/>
      <c r="AA264" s="209"/>
      <c r="AB264" s="209"/>
      <c r="AC264" s="209"/>
      <c r="AD264" s="209"/>
      <c r="AE264" s="209"/>
      <c r="AF264" s="209"/>
      <c r="AG264" s="209"/>
      <c r="AH264" s="209"/>
      <c r="AI264" s="209"/>
      <c r="AJ264" s="209"/>
      <c r="AK264" s="209"/>
      <c r="AL264" s="209"/>
      <c r="AM264" s="209"/>
      <c r="AN264" s="209"/>
      <c r="AO264" s="209"/>
      <c r="AP264" s="209"/>
      <c r="AQ264" s="209"/>
      <c r="AR264" s="209"/>
      <c r="AS264" s="209"/>
      <c r="AT264" s="209"/>
      <c r="AU264" s="209"/>
      <c r="AV264" s="209"/>
      <c r="AW264" s="209"/>
      <c r="AX264" s="209"/>
      <c r="AY264" s="209"/>
      <c r="AZ264" s="209"/>
      <c r="BA264" s="209"/>
      <c r="BB264" s="209"/>
      <c r="BC264" s="209"/>
      <c r="BD264" s="209"/>
      <c r="BE264" s="209"/>
      <c r="BF264" s="209"/>
      <c r="BG264" s="209"/>
      <c r="BH264" s="209"/>
      <c r="BI264" s="209"/>
      <c r="BJ264" s="209"/>
      <c r="BK264" s="209"/>
      <c r="BL264" s="209"/>
      <c r="BM264" s="209"/>
      <c r="BN264" s="209"/>
      <c r="BO264" s="209"/>
      <c r="BP264" s="209"/>
      <c r="BQ264" s="209"/>
      <c r="BR264" s="209"/>
      <c r="BS264" s="209"/>
      <c r="BT264" s="209"/>
      <c r="BU264" s="209"/>
      <c r="BV264" s="209"/>
      <c r="BW264" s="209"/>
      <c r="BX264" s="209"/>
      <c r="BY264" s="209"/>
      <c r="BZ264" s="209"/>
      <c r="CA264" s="209"/>
      <c r="CB264" s="209"/>
      <c r="CC264" s="209"/>
      <c r="CD264" s="209"/>
      <c r="CE264" s="209"/>
      <c r="CF264" s="209"/>
      <c r="CG264" s="209"/>
      <c r="CH264" s="209"/>
      <c r="CI264" s="209"/>
      <c r="CJ264" s="209"/>
      <c r="CK264" s="209"/>
      <c r="CL264" s="209"/>
      <c r="CM264" s="209"/>
      <c r="CN264" s="209"/>
      <c r="CO264" s="209"/>
      <c r="CP264" s="209"/>
      <c r="CQ264" s="209"/>
      <c r="CR264" s="209"/>
      <c r="CS264" s="209"/>
      <c r="CT264" s="209"/>
      <c r="CU264" s="209"/>
      <c r="CV264" s="209"/>
      <c r="CW264" s="209"/>
      <c r="CX264" s="209"/>
      <c r="CY264" s="209"/>
      <c r="CZ264" s="209"/>
      <c r="DA264" s="209"/>
      <c r="DB264" s="209"/>
      <c r="DC264" s="209"/>
      <c r="DD264" s="209"/>
      <c r="DE264" s="209"/>
      <c r="DF264" s="209"/>
      <c r="DG264" s="209"/>
      <c r="DH264" s="209"/>
      <c r="DI264" s="209"/>
      <c r="DJ264" s="209"/>
      <c r="DK264" s="209"/>
      <c r="DL264" s="209"/>
      <c r="DM264" s="209"/>
      <c r="DN264" s="209"/>
      <c r="DO264" s="209"/>
      <c r="DP264" s="209"/>
      <c r="DQ264" s="209"/>
      <c r="DR264" s="209"/>
      <c r="DS264" s="209"/>
      <c r="DT264" s="209"/>
      <c r="DU264" s="209"/>
      <c r="DV264" s="209"/>
      <c r="DW264" s="209"/>
      <c r="DX264" s="209"/>
      <c r="DY264" s="209"/>
      <c r="DZ264" s="209"/>
      <c r="EA264" s="209"/>
      <c r="EB264" s="209"/>
      <c r="EC264" s="209"/>
      <c r="ED264" s="209"/>
      <c r="EE264" s="209"/>
      <c r="EF264" s="209"/>
      <c r="EG264" s="209"/>
      <c r="EH264" s="209"/>
      <c r="EI264" s="209"/>
      <c r="EJ264" s="209"/>
      <c r="EK264" s="209"/>
      <c r="EL264" s="209"/>
      <c r="EM264" s="209"/>
      <c r="EN264" s="209"/>
      <c r="EO264" s="209"/>
      <c r="EP264" s="209"/>
      <c r="EQ264" s="209"/>
      <c r="ER264" s="209"/>
      <c r="ES264" s="209"/>
      <c r="ET264" s="209"/>
      <c r="EU264" s="209"/>
      <c r="EV264" s="209"/>
      <c r="EW264" s="209"/>
      <c r="EX264" s="209"/>
      <c r="EY264" s="209"/>
      <c r="EZ264" s="209"/>
      <c r="FA264" s="209"/>
      <c r="FB264" s="209"/>
      <c r="FC264" s="209"/>
      <c r="FD264" s="209"/>
      <c r="FE264" s="209"/>
      <c r="FF264" s="209"/>
      <c r="FG264" s="209"/>
      <c r="FH264" s="209"/>
      <c r="FI264" s="209"/>
      <c r="FJ264" s="209"/>
      <c r="FK264" s="209"/>
      <c r="FL264" s="209"/>
      <c r="FM264" s="209"/>
      <c r="FN264" s="209"/>
      <c r="FO264" s="209"/>
      <c r="FP264" s="209"/>
      <c r="FQ264" s="209"/>
      <c r="FR264" s="209"/>
      <c r="FS264" s="209"/>
      <c r="FT264" s="209"/>
      <c r="FU264" s="209"/>
      <c r="FV264" s="209"/>
      <c r="FW264" s="209"/>
      <c r="FX264" s="209"/>
      <c r="FY264" s="209"/>
      <c r="FZ264" s="209"/>
      <c r="GA264" s="209"/>
      <c r="GB264" s="209"/>
      <c r="GC264" s="209"/>
      <c r="GD264" s="209"/>
      <c r="GE264" s="209"/>
      <c r="GF264" s="209"/>
      <c r="GG264" s="209"/>
      <c r="GH264" s="209"/>
      <c r="GI264" s="209"/>
      <c r="GJ264" s="209"/>
      <c r="GK264" s="209"/>
      <c r="GL264" s="209"/>
      <c r="GM264" s="209"/>
      <c r="GN264" s="209"/>
      <c r="GO264" s="209"/>
      <c r="GP264" s="209"/>
      <c r="GQ264" s="209"/>
      <c r="GR264" s="209"/>
      <c r="GS264" s="209"/>
      <c r="GT264" s="209"/>
      <c r="GU264" s="209"/>
      <c r="GV264" s="209"/>
      <c r="GW264" s="209"/>
      <c r="GX264" s="209"/>
      <c r="GY264" s="209"/>
      <c r="GZ264" s="209"/>
      <c r="HA264" s="209"/>
      <c r="HB264" s="209"/>
      <c r="HC264" s="209"/>
      <c r="HD264" s="209"/>
      <c r="HE264" s="209"/>
      <c r="HF264" s="209"/>
      <c r="HG264" s="209"/>
      <c r="HH264" s="209"/>
      <c r="HI264" s="209"/>
      <c r="HJ264" s="209"/>
      <c r="HK264" s="209"/>
      <c r="HL264" s="209"/>
      <c r="HM264" s="209"/>
      <c r="HN264" s="209"/>
      <c r="HO264" s="209"/>
      <c r="HP264" s="209"/>
      <c r="HQ264" s="209"/>
      <c r="HR264" s="209"/>
    </row>
    <row r="265" spans="1:243" s="108" customFormat="1" ht="22.5" customHeight="1">
      <c r="A265" s="189" t="s">
        <v>2360</v>
      </c>
      <c r="B265" s="190" t="s">
        <v>2361</v>
      </c>
      <c r="C265" s="139"/>
      <c r="D265" s="58">
        <f t="shared" ref="D265:H265" si="89">SUM(D266:D279)</f>
        <v>52618.02</v>
      </c>
      <c r="E265" s="58">
        <f t="shared" si="89"/>
        <v>27657.22</v>
      </c>
      <c r="F265" s="58">
        <f>SUM(F266:F282)</f>
        <v>25054.09</v>
      </c>
      <c r="G265" s="58">
        <f t="shared" si="89"/>
        <v>22800</v>
      </c>
      <c r="H265" s="58">
        <f t="shared" si="89"/>
        <v>23560</v>
      </c>
      <c r="I265" s="58">
        <f>SUM(I266:I279)</f>
        <v>24420</v>
      </c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5"/>
      <c r="BN265" s="145"/>
      <c r="BO265" s="145"/>
      <c r="BP265" s="145"/>
      <c r="BQ265" s="145"/>
      <c r="BR265" s="145"/>
      <c r="BS265" s="145"/>
      <c r="BT265" s="145"/>
      <c r="BU265" s="145"/>
      <c r="BV265" s="145"/>
      <c r="BW265" s="145"/>
      <c r="BX265" s="145"/>
      <c r="BY265" s="145"/>
      <c r="BZ265" s="145"/>
      <c r="CA265" s="145"/>
      <c r="CB265" s="145"/>
      <c r="CC265" s="145"/>
      <c r="CD265" s="145"/>
      <c r="CE265" s="145"/>
      <c r="CF265" s="145"/>
      <c r="CG265" s="145"/>
      <c r="CH265" s="145"/>
      <c r="CI265" s="145"/>
      <c r="CJ265" s="145"/>
      <c r="CK265" s="145"/>
      <c r="CL265" s="145"/>
      <c r="CM265" s="145"/>
      <c r="CN265" s="145"/>
      <c r="CO265" s="145"/>
      <c r="CP265" s="145"/>
      <c r="CQ265" s="145"/>
      <c r="CR265" s="145"/>
      <c r="CS265" s="145"/>
      <c r="CT265" s="145"/>
      <c r="CU265" s="145"/>
      <c r="CV265" s="145"/>
      <c r="CW265" s="145"/>
      <c r="CX265" s="145"/>
      <c r="CY265" s="145"/>
      <c r="CZ265" s="145"/>
      <c r="DA265" s="145"/>
      <c r="DB265" s="145"/>
      <c r="DC265" s="145"/>
      <c r="DD265" s="145"/>
      <c r="DE265" s="145"/>
      <c r="DF265" s="145"/>
      <c r="DG265" s="145"/>
      <c r="DH265" s="145"/>
      <c r="DI265" s="145"/>
      <c r="DJ265" s="145"/>
      <c r="DK265" s="145"/>
      <c r="DL265" s="145"/>
      <c r="DM265" s="145"/>
      <c r="DN265" s="145"/>
      <c r="DO265" s="145"/>
      <c r="DP265" s="145"/>
      <c r="DQ265" s="145"/>
      <c r="DR265" s="145"/>
      <c r="DS265" s="145"/>
      <c r="DT265" s="145"/>
      <c r="DU265" s="145"/>
      <c r="DV265" s="145"/>
      <c r="DW265" s="145"/>
      <c r="DX265" s="145"/>
      <c r="DY265" s="145"/>
      <c r="DZ265" s="145"/>
      <c r="EA265" s="145"/>
      <c r="EB265" s="145"/>
      <c r="EC265" s="145"/>
      <c r="ED265" s="145"/>
      <c r="EE265" s="145"/>
      <c r="EF265" s="145"/>
      <c r="EG265" s="145"/>
      <c r="EH265" s="145"/>
      <c r="EI265" s="145"/>
      <c r="EJ265" s="145"/>
      <c r="EK265" s="145"/>
      <c r="EL265" s="145"/>
      <c r="EM265" s="145"/>
      <c r="EN265" s="145"/>
      <c r="EO265" s="145"/>
      <c r="EP265" s="145"/>
      <c r="EQ265" s="145"/>
      <c r="ER265" s="145"/>
      <c r="ES265" s="145"/>
      <c r="ET265" s="145"/>
      <c r="EU265" s="145"/>
      <c r="EV265" s="145"/>
      <c r="EW265" s="145"/>
      <c r="EX265" s="145"/>
      <c r="EY265" s="145"/>
      <c r="EZ265" s="145"/>
      <c r="FA265" s="145"/>
      <c r="FB265" s="145"/>
      <c r="FC265" s="145"/>
      <c r="FD265" s="145"/>
      <c r="FE265" s="145"/>
      <c r="FF265" s="145"/>
      <c r="FG265" s="145"/>
      <c r="FH265" s="145"/>
      <c r="FI265" s="145"/>
      <c r="FJ265" s="145"/>
      <c r="FK265" s="145"/>
      <c r="FL265" s="145"/>
      <c r="FM265" s="145"/>
      <c r="FN265" s="145"/>
      <c r="FO265" s="145"/>
      <c r="FP265" s="145"/>
      <c r="FQ265" s="145"/>
      <c r="FR265" s="145"/>
      <c r="FS265" s="145"/>
      <c r="FT265" s="145"/>
      <c r="FU265" s="145"/>
      <c r="FV265" s="145"/>
      <c r="FW265" s="145"/>
      <c r="FX265" s="145"/>
      <c r="FY265" s="145"/>
      <c r="FZ265" s="145"/>
      <c r="GA265" s="145"/>
      <c r="GB265" s="145"/>
      <c r="GC265" s="145"/>
      <c r="GD265" s="145"/>
      <c r="GE265" s="145"/>
      <c r="GF265" s="145"/>
      <c r="GG265" s="145"/>
      <c r="GH265" s="145"/>
      <c r="GI265" s="145"/>
      <c r="GJ265" s="145"/>
      <c r="GK265" s="145"/>
      <c r="GL265" s="145"/>
      <c r="GM265" s="145"/>
      <c r="GN265" s="145"/>
      <c r="GO265" s="145"/>
      <c r="GP265" s="145"/>
      <c r="GQ265" s="145"/>
      <c r="GR265" s="145"/>
      <c r="GS265" s="145"/>
      <c r="GT265" s="145"/>
      <c r="GU265" s="145"/>
      <c r="GV265" s="145"/>
      <c r="GW265" s="145"/>
      <c r="GX265" s="145"/>
      <c r="GY265" s="145"/>
      <c r="GZ265" s="145"/>
      <c r="HA265" s="145"/>
      <c r="HB265" s="145"/>
      <c r="HC265" s="145"/>
      <c r="HD265" s="145"/>
      <c r="HE265" s="145"/>
      <c r="HF265" s="145"/>
      <c r="HG265" s="145"/>
      <c r="HH265" s="145"/>
      <c r="HI265" s="145"/>
      <c r="HJ265" s="145"/>
      <c r="HK265" s="145"/>
      <c r="HL265" s="145"/>
      <c r="HM265" s="145"/>
      <c r="HN265" s="145"/>
      <c r="HO265" s="145"/>
      <c r="HP265" s="145"/>
      <c r="HQ265" s="145"/>
      <c r="HR265" s="145"/>
    </row>
    <row r="266" spans="1:243" s="194" customFormat="1" ht="12" hidden="1" customHeight="1">
      <c r="A266" s="97" t="s">
        <v>2362</v>
      </c>
      <c r="B266" s="117" t="s">
        <v>403</v>
      </c>
      <c r="C266" s="139" t="s">
        <v>402</v>
      </c>
      <c r="D266" s="60">
        <v>7961.32</v>
      </c>
      <c r="E266" s="60">
        <v>1005.95</v>
      </c>
      <c r="F266" s="60">
        <v>8088.03</v>
      </c>
      <c r="G266" s="60">
        <v>8400</v>
      </c>
      <c r="H266" s="60">
        <v>8700</v>
      </c>
      <c r="I266" s="60">
        <v>9000</v>
      </c>
      <c r="HS266" s="195"/>
      <c r="HT266" s="195"/>
      <c r="HU266" s="195"/>
      <c r="HV266" s="195"/>
      <c r="HW266" s="195"/>
      <c r="HX266" s="195"/>
      <c r="HY266" s="195"/>
      <c r="HZ266" s="195"/>
      <c r="IA266" s="195"/>
      <c r="IB266" s="195"/>
      <c r="IC266" s="195"/>
      <c r="ID266" s="195"/>
      <c r="IE266" s="195"/>
      <c r="IF266" s="195"/>
      <c r="IG266" s="195"/>
      <c r="IH266" s="195"/>
      <c r="II266" s="195"/>
    </row>
    <row r="267" spans="1:243" s="194" customFormat="1" ht="12" hidden="1" customHeight="1">
      <c r="A267" s="97" t="s">
        <v>2363</v>
      </c>
      <c r="B267" s="117" t="s">
        <v>406</v>
      </c>
      <c r="C267" s="139" t="s">
        <v>405</v>
      </c>
      <c r="D267" s="60">
        <v>238.02</v>
      </c>
      <c r="E267" s="60">
        <v>0</v>
      </c>
      <c r="F267" s="60"/>
      <c r="G267" s="60"/>
      <c r="H267" s="60"/>
      <c r="I267" s="60"/>
      <c r="HS267" s="195"/>
      <c r="HT267" s="195"/>
      <c r="HU267" s="195"/>
      <c r="HV267" s="195"/>
      <c r="HW267" s="195"/>
      <c r="HX267" s="195"/>
      <c r="HY267" s="195"/>
      <c r="HZ267" s="195"/>
      <c r="IA267" s="195"/>
      <c r="IB267" s="195"/>
      <c r="IC267" s="195"/>
      <c r="ID267" s="195"/>
      <c r="IE267" s="195"/>
      <c r="IF267" s="195"/>
      <c r="IG267" s="195"/>
      <c r="IH267" s="195"/>
      <c r="II267" s="195"/>
    </row>
    <row r="268" spans="1:243" s="194" customFormat="1" ht="12" hidden="1" customHeight="1">
      <c r="A268" s="97" t="s">
        <v>2364</v>
      </c>
      <c r="B268" s="117" t="s">
        <v>409</v>
      </c>
      <c r="C268" s="139" t="s">
        <v>408</v>
      </c>
      <c r="D268" s="60">
        <v>3051.17</v>
      </c>
      <c r="E268" s="60">
        <v>0</v>
      </c>
      <c r="F268" s="60"/>
      <c r="G268" s="60"/>
      <c r="H268" s="60"/>
      <c r="I268" s="60"/>
      <c r="HS268" s="195"/>
      <c r="HT268" s="195"/>
      <c r="HU268" s="195"/>
      <c r="HV268" s="195"/>
      <c r="HW268" s="195"/>
      <c r="HX268" s="195"/>
      <c r="HY268" s="195"/>
      <c r="HZ268" s="195"/>
      <c r="IA268" s="195"/>
      <c r="IB268" s="195"/>
      <c r="IC268" s="195"/>
      <c r="ID268" s="195"/>
      <c r="IE268" s="195"/>
      <c r="IF268" s="195"/>
      <c r="IG268" s="195"/>
      <c r="IH268" s="195"/>
      <c r="II268" s="195"/>
    </row>
    <row r="269" spans="1:243" s="194" customFormat="1" ht="12" hidden="1" customHeight="1">
      <c r="A269" s="97" t="s">
        <v>2365</v>
      </c>
      <c r="B269" s="117" t="s">
        <v>427</v>
      </c>
      <c r="C269" s="139" t="s">
        <v>426</v>
      </c>
      <c r="D269" s="60">
        <v>27.46</v>
      </c>
      <c r="E269" s="60">
        <v>25.34</v>
      </c>
      <c r="F269" s="60">
        <v>8.06</v>
      </c>
      <c r="G269" s="60"/>
      <c r="H269" s="60"/>
      <c r="I269" s="60"/>
      <c r="HS269" s="195"/>
      <c r="HT269" s="195"/>
      <c r="HU269" s="195"/>
      <c r="HV269" s="195"/>
      <c r="HW269" s="195"/>
      <c r="HX269" s="195"/>
      <c r="HY269" s="195"/>
      <c r="HZ269" s="195"/>
      <c r="IA269" s="195"/>
      <c r="IB269" s="195"/>
      <c r="IC269" s="195"/>
      <c r="ID269" s="195"/>
      <c r="IE269" s="195"/>
      <c r="IF269" s="195"/>
      <c r="IG269" s="195"/>
      <c r="IH269" s="195"/>
      <c r="II269" s="195"/>
    </row>
    <row r="270" spans="1:243" s="194" customFormat="1" ht="12" hidden="1" customHeight="1">
      <c r="A270" s="97" t="s">
        <v>2366</v>
      </c>
      <c r="B270" s="117" t="s">
        <v>1578</v>
      </c>
      <c r="C270" s="139" t="s">
        <v>441</v>
      </c>
      <c r="D270" s="60">
        <v>19638.22</v>
      </c>
      <c r="E270" s="60">
        <v>16084.44</v>
      </c>
      <c r="F270" s="60">
        <v>5179.8599999999997</v>
      </c>
      <c r="G270" s="60">
        <v>5400</v>
      </c>
      <c r="H270" s="60">
        <v>5600</v>
      </c>
      <c r="I270" s="60">
        <v>5800</v>
      </c>
      <c r="HS270" s="195"/>
      <c r="HT270" s="195"/>
      <c r="HU270" s="195"/>
      <c r="HV270" s="195"/>
      <c r="HW270" s="195"/>
      <c r="HX270" s="195"/>
      <c r="HY270" s="195"/>
      <c r="HZ270" s="195"/>
      <c r="IA270" s="195"/>
      <c r="IB270" s="195"/>
      <c r="IC270" s="195"/>
      <c r="ID270" s="195"/>
      <c r="IE270" s="195"/>
      <c r="IF270" s="195"/>
      <c r="IG270" s="195"/>
      <c r="IH270" s="195"/>
      <c r="II270" s="195"/>
    </row>
    <row r="271" spans="1:243" s="194" customFormat="1" ht="12" hidden="1" customHeight="1">
      <c r="A271" s="97" t="s">
        <v>2367</v>
      </c>
      <c r="B271" s="117" t="s">
        <v>460</v>
      </c>
      <c r="C271" s="139" t="s">
        <v>459</v>
      </c>
      <c r="D271" s="60">
        <v>786.25</v>
      </c>
      <c r="E271" s="60">
        <v>200.05</v>
      </c>
      <c r="F271" s="60">
        <v>113.75</v>
      </c>
      <c r="G271" s="60"/>
      <c r="H271" s="60"/>
      <c r="I271" s="60"/>
      <c r="HS271" s="195"/>
      <c r="HT271" s="195"/>
      <c r="HU271" s="195"/>
      <c r="HV271" s="195"/>
      <c r="HW271" s="195"/>
      <c r="HX271" s="195"/>
      <c r="HY271" s="195"/>
      <c r="HZ271" s="195"/>
      <c r="IA271" s="195"/>
      <c r="IB271" s="195"/>
      <c r="IC271" s="195"/>
      <c r="ID271" s="195"/>
      <c r="IE271" s="195"/>
      <c r="IF271" s="195"/>
      <c r="IG271" s="195"/>
      <c r="IH271" s="195"/>
      <c r="II271" s="195"/>
    </row>
    <row r="272" spans="1:243" s="194" customFormat="1" ht="12" hidden="1" customHeight="1">
      <c r="A272" s="97" t="s">
        <v>2368</v>
      </c>
      <c r="B272" s="97" t="s">
        <v>2369</v>
      </c>
      <c r="C272" s="98" t="s">
        <v>462</v>
      </c>
      <c r="D272" s="60">
        <v>1722.32</v>
      </c>
      <c r="E272" s="60">
        <v>1855.76</v>
      </c>
      <c r="F272" s="60">
        <v>590.51</v>
      </c>
      <c r="G272" s="60"/>
      <c r="H272" s="60"/>
      <c r="I272" s="60"/>
      <c r="HS272" s="195"/>
      <c r="HT272" s="195"/>
      <c r="HU272" s="195"/>
      <c r="HV272" s="195"/>
      <c r="HW272" s="195"/>
      <c r="HX272" s="195"/>
      <c r="HY272" s="195"/>
      <c r="HZ272" s="195"/>
      <c r="IA272" s="195"/>
      <c r="IB272" s="195"/>
      <c r="IC272" s="195"/>
      <c r="ID272" s="195"/>
      <c r="IE272" s="195"/>
      <c r="IF272" s="195"/>
      <c r="IG272" s="195"/>
      <c r="IH272" s="195"/>
      <c r="II272" s="195"/>
    </row>
    <row r="273" spans="1:243" s="194" customFormat="1" ht="12" hidden="1" customHeight="1">
      <c r="A273" s="97" t="s">
        <v>2370</v>
      </c>
      <c r="B273" s="97" t="s">
        <v>472</v>
      </c>
      <c r="C273" s="98" t="s">
        <v>471</v>
      </c>
      <c r="D273" s="60">
        <v>2416.79</v>
      </c>
      <c r="E273" s="60">
        <v>1732.02</v>
      </c>
      <c r="F273" s="60">
        <v>3520.63</v>
      </c>
      <c r="G273" s="60">
        <v>3700</v>
      </c>
      <c r="H273" s="60">
        <v>3800</v>
      </c>
      <c r="I273" s="60">
        <v>4000</v>
      </c>
      <c r="HS273" s="195"/>
      <c r="HT273" s="195"/>
      <c r="HU273" s="195"/>
      <c r="HV273" s="195"/>
      <c r="HW273" s="195"/>
      <c r="HX273" s="195"/>
      <c r="HY273" s="195"/>
      <c r="HZ273" s="195"/>
      <c r="IA273" s="195"/>
      <c r="IB273" s="195"/>
      <c r="IC273" s="195"/>
      <c r="ID273" s="195"/>
      <c r="IE273" s="195"/>
      <c r="IF273" s="195"/>
      <c r="IG273" s="195"/>
      <c r="IH273" s="195"/>
      <c r="II273" s="195"/>
    </row>
    <row r="274" spans="1:243" s="194" customFormat="1" ht="12" hidden="1" customHeight="1">
      <c r="A274" s="97" t="s">
        <v>2371</v>
      </c>
      <c r="B274" s="97" t="s">
        <v>2372</v>
      </c>
      <c r="C274" s="98" t="s">
        <v>474</v>
      </c>
      <c r="D274" s="60">
        <v>549.96</v>
      </c>
      <c r="E274" s="60">
        <v>983.58</v>
      </c>
      <c r="F274" s="60">
        <v>543.96</v>
      </c>
      <c r="G274" s="60">
        <v>600</v>
      </c>
      <c r="H274" s="60">
        <v>600</v>
      </c>
      <c r="I274" s="60">
        <v>600</v>
      </c>
      <c r="HS274" s="195"/>
      <c r="HT274" s="195"/>
      <c r="HU274" s="195"/>
      <c r="HV274" s="195"/>
      <c r="HW274" s="195"/>
      <c r="HX274" s="195"/>
      <c r="HY274" s="195"/>
      <c r="HZ274" s="195"/>
      <c r="IA274" s="195"/>
      <c r="IB274" s="195"/>
      <c r="IC274" s="195"/>
      <c r="ID274" s="195"/>
      <c r="IE274" s="195"/>
      <c r="IF274" s="195"/>
      <c r="IG274" s="195"/>
      <c r="IH274" s="195"/>
      <c r="II274" s="195"/>
    </row>
    <row r="275" spans="1:243" s="194" customFormat="1" ht="12" hidden="1" customHeight="1">
      <c r="A275" s="97" t="s">
        <v>2373</v>
      </c>
      <c r="B275" s="97" t="s">
        <v>478</v>
      </c>
      <c r="C275" s="98" t="s">
        <v>477</v>
      </c>
      <c r="D275" s="60">
        <v>4660.3100000000004</v>
      </c>
      <c r="E275" s="60">
        <v>4300.72</v>
      </c>
      <c r="F275" s="60">
        <v>1368.53</v>
      </c>
      <c r="G275" s="60"/>
      <c r="H275" s="60"/>
      <c r="I275" s="60"/>
      <c r="HS275" s="195"/>
      <c r="HT275" s="195"/>
      <c r="HU275" s="195"/>
      <c r="HV275" s="195"/>
      <c r="HW275" s="195"/>
      <c r="HX275" s="195"/>
      <c r="HY275" s="195"/>
      <c r="HZ275" s="195"/>
      <c r="IA275" s="195"/>
      <c r="IB275" s="195"/>
      <c r="IC275" s="195"/>
      <c r="ID275" s="195"/>
      <c r="IE275" s="195"/>
      <c r="IF275" s="195"/>
      <c r="IG275" s="195"/>
      <c r="IH275" s="195"/>
      <c r="II275" s="195"/>
    </row>
    <row r="276" spans="1:243" s="194" customFormat="1" ht="12" hidden="1" customHeight="1">
      <c r="A276" s="97" t="s">
        <v>2374</v>
      </c>
      <c r="B276" s="97" t="s">
        <v>1581</v>
      </c>
      <c r="C276" s="98" t="s">
        <v>1582</v>
      </c>
      <c r="D276" s="60">
        <v>0</v>
      </c>
      <c r="E276" s="60">
        <v>0</v>
      </c>
      <c r="F276" s="60">
        <v>0</v>
      </c>
      <c r="G276" s="60"/>
      <c r="H276" s="60"/>
      <c r="I276" s="60"/>
      <c r="HS276" s="195"/>
      <c r="HT276" s="195"/>
      <c r="HU276" s="195"/>
      <c r="HV276" s="195"/>
      <c r="HW276" s="195"/>
      <c r="HX276" s="195"/>
      <c r="HY276" s="195"/>
      <c r="HZ276" s="195"/>
      <c r="IA276" s="195"/>
      <c r="IB276" s="195"/>
      <c r="IC276" s="195"/>
      <c r="ID276" s="195"/>
      <c r="IE276" s="195"/>
      <c r="IF276" s="195"/>
      <c r="IG276" s="195"/>
      <c r="IH276" s="195"/>
      <c r="II276" s="195"/>
    </row>
    <row r="277" spans="1:243" s="194" customFormat="1" ht="12" hidden="1" customHeight="1">
      <c r="A277" s="97" t="s">
        <v>2375</v>
      </c>
      <c r="B277" s="97" t="s">
        <v>1584</v>
      </c>
      <c r="C277" s="98" t="s">
        <v>1585</v>
      </c>
      <c r="D277" s="60">
        <v>5055.1400000000003</v>
      </c>
      <c r="E277" s="60">
        <v>0</v>
      </c>
      <c r="F277" s="60"/>
      <c r="G277" s="60"/>
      <c r="H277" s="60"/>
      <c r="I277" s="60"/>
      <c r="HS277" s="195"/>
      <c r="HT277" s="195"/>
      <c r="HU277" s="195"/>
      <c r="HV277" s="195"/>
      <c r="HW277" s="195"/>
      <c r="HX277" s="195"/>
      <c r="HY277" s="195"/>
      <c r="HZ277" s="195"/>
      <c r="IA277" s="195"/>
      <c r="IB277" s="195"/>
      <c r="IC277" s="195"/>
      <c r="ID277" s="195"/>
      <c r="IE277" s="195"/>
      <c r="IF277" s="195"/>
      <c r="IG277" s="195"/>
      <c r="IH277" s="195"/>
      <c r="II277" s="195"/>
    </row>
    <row r="278" spans="1:243" s="194" customFormat="1" ht="12" hidden="1" customHeight="1">
      <c r="A278" s="97" t="s">
        <v>2376</v>
      </c>
      <c r="B278" s="97" t="s">
        <v>2377</v>
      </c>
      <c r="C278" s="98" t="s">
        <v>1587</v>
      </c>
      <c r="D278" s="60">
        <v>2712.88</v>
      </c>
      <c r="E278" s="60">
        <v>0</v>
      </c>
      <c r="F278" s="60"/>
      <c r="G278" s="60"/>
      <c r="H278" s="60"/>
      <c r="I278" s="60"/>
      <c r="HS278" s="195"/>
      <c r="HT278" s="195"/>
      <c r="HU278" s="195"/>
      <c r="HV278" s="195"/>
      <c r="HW278" s="195"/>
      <c r="HX278" s="195"/>
      <c r="HY278" s="195"/>
      <c r="HZ278" s="195"/>
      <c r="IA278" s="195"/>
      <c r="IB278" s="195"/>
      <c r="IC278" s="195"/>
      <c r="ID278" s="195"/>
      <c r="IE278" s="195"/>
      <c r="IF278" s="195"/>
      <c r="IG278" s="195"/>
      <c r="IH278" s="195"/>
      <c r="II278" s="195"/>
    </row>
    <row r="279" spans="1:243" s="194" customFormat="1" ht="12" hidden="1" customHeight="1">
      <c r="A279" s="97" t="s">
        <v>2378</v>
      </c>
      <c r="B279" s="97" t="s">
        <v>2379</v>
      </c>
      <c r="C279" s="98" t="s">
        <v>2380</v>
      </c>
      <c r="D279" s="60">
        <v>3798.18</v>
      </c>
      <c r="E279" s="60">
        <v>1469.36</v>
      </c>
      <c r="F279" s="60">
        <v>4515.63</v>
      </c>
      <c r="G279" s="60">
        <v>4700</v>
      </c>
      <c r="H279" s="60">
        <v>4860</v>
      </c>
      <c r="I279" s="60">
        <v>5020</v>
      </c>
      <c r="HS279" s="195"/>
      <c r="HT279" s="195"/>
      <c r="HU279" s="195"/>
      <c r="HV279" s="195"/>
      <c r="HW279" s="195"/>
      <c r="HX279" s="195"/>
      <c r="HY279" s="195"/>
      <c r="HZ279" s="195"/>
      <c r="IA279" s="195"/>
      <c r="IB279" s="195"/>
      <c r="IC279" s="195"/>
      <c r="ID279" s="195"/>
      <c r="IE279" s="195"/>
      <c r="IF279" s="195"/>
      <c r="IG279" s="195"/>
      <c r="IH279" s="195"/>
      <c r="II279" s="195"/>
    </row>
    <row r="280" spans="1:243" s="194" customFormat="1" ht="12" hidden="1" customHeight="1">
      <c r="A280" s="97" t="s">
        <v>3739</v>
      </c>
      <c r="B280" s="97" t="s">
        <v>3742</v>
      </c>
      <c r="C280" s="98" t="s">
        <v>3745</v>
      </c>
      <c r="D280" s="60"/>
      <c r="E280" s="60"/>
      <c r="F280" s="60">
        <v>25.83</v>
      </c>
      <c r="G280" s="60"/>
      <c r="H280" s="60"/>
      <c r="I280" s="60"/>
      <c r="HS280" s="195"/>
      <c r="HT280" s="195"/>
      <c r="HU280" s="195"/>
      <c r="HV280" s="195"/>
      <c r="HW280" s="195"/>
      <c r="HX280" s="195"/>
      <c r="HY280" s="195"/>
      <c r="HZ280" s="195"/>
      <c r="IA280" s="195"/>
      <c r="IB280" s="195"/>
      <c r="IC280" s="195"/>
      <c r="ID280" s="195"/>
      <c r="IE280" s="195"/>
      <c r="IF280" s="195"/>
      <c r="IG280" s="195"/>
      <c r="IH280" s="195"/>
      <c r="II280" s="195"/>
    </row>
    <row r="281" spans="1:243" s="194" customFormat="1" ht="12" hidden="1" customHeight="1">
      <c r="A281" s="97" t="s">
        <v>3740</v>
      </c>
      <c r="B281" s="97" t="s">
        <v>3743</v>
      </c>
      <c r="C281" s="98" t="s">
        <v>3746</v>
      </c>
      <c r="D281" s="60"/>
      <c r="E281" s="60"/>
      <c r="F281" s="60">
        <v>274.23</v>
      </c>
      <c r="G281" s="60"/>
      <c r="H281" s="60"/>
      <c r="I281" s="60"/>
      <c r="HS281" s="195"/>
      <c r="HT281" s="195"/>
      <c r="HU281" s="195"/>
      <c r="HV281" s="195"/>
      <c r="HW281" s="195"/>
      <c r="HX281" s="195"/>
      <c r="HY281" s="195"/>
      <c r="HZ281" s="195"/>
      <c r="IA281" s="195"/>
      <c r="IB281" s="195"/>
      <c r="IC281" s="195"/>
      <c r="ID281" s="195"/>
      <c r="IE281" s="195"/>
      <c r="IF281" s="195"/>
      <c r="IG281" s="195"/>
      <c r="IH281" s="195"/>
      <c r="II281" s="195"/>
    </row>
    <row r="282" spans="1:243" s="194" customFormat="1" ht="12" hidden="1" customHeight="1">
      <c r="A282" s="97" t="s">
        <v>3741</v>
      </c>
      <c r="B282" s="97" t="s">
        <v>3744</v>
      </c>
      <c r="C282" s="98" t="s">
        <v>3747</v>
      </c>
      <c r="D282" s="60"/>
      <c r="E282" s="60"/>
      <c r="F282" s="60">
        <v>825.07</v>
      </c>
      <c r="G282" s="60"/>
      <c r="H282" s="60"/>
      <c r="I282" s="60"/>
      <c r="HS282" s="195"/>
      <c r="HT282" s="195"/>
      <c r="HU282" s="195"/>
      <c r="HV282" s="195"/>
      <c r="HW282" s="195"/>
      <c r="HX282" s="195"/>
      <c r="HY282" s="195"/>
      <c r="HZ282" s="195"/>
      <c r="IA282" s="195"/>
      <c r="IB282" s="195"/>
      <c r="IC282" s="195"/>
      <c r="ID282" s="195"/>
      <c r="IE282" s="195"/>
      <c r="IF282" s="195"/>
      <c r="IG282" s="195"/>
      <c r="IH282" s="195"/>
      <c r="II282" s="195"/>
    </row>
    <row r="283" spans="1:243" s="108" customFormat="1" ht="33.75" customHeight="1">
      <c r="A283" s="189" t="s">
        <v>2381</v>
      </c>
      <c r="B283" s="190" t="s">
        <v>2382</v>
      </c>
      <c r="C283" s="139"/>
      <c r="D283" s="58">
        <f>SUM(D284:D303)</f>
        <v>499168.02</v>
      </c>
      <c r="E283" s="58">
        <f>SUM(E284:E304)</f>
        <v>895495.46</v>
      </c>
      <c r="F283" s="58">
        <f t="shared" ref="F283:H283" si="90">SUM(F284:F304)</f>
        <v>610921.1100000001</v>
      </c>
      <c r="G283" s="58">
        <f t="shared" si="90"/>
        <v>406400</v>
      </c>
      <c r="H283" s="58">
        <f t="shared" si="90"/>
        <v>420700</v>
      </c>
      <c r="I283" s="58">
        <f>SUM(I284:I304)</f>
        <v>434900</v>
      </c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  <c r="BQ283" s="145"/>
      <c r="BR283" s="145"/>
      <c r="BS283" s="145"/>
      <c r="BT283" s="145"/>
      <c r="BU283" s="145"/>
      <c r="BV283" s="145"/>
      <c r="BW283" s="145"/>
      <c r="BX283" s="145"/>
      <c r="BY283" s="145"/>
      <c r="BZ283" s="145"/>
      <c r="CA283" s="145"/>
      <c r="CB283" s="145"/>
      <c r="CC283" s="145"/>
      <c r="CD283" s="145"/>
      <c r="CE283" s="145"/>
      <c r="CF283" s="145"/>
      <c r="CG283" s="145"/>
      <c r="CH283" s="145"/>
      <c r="CI283" s="145"/>
      <c r="CJ283" s="145"/>
      <c r="CK283" s="145"/>
      <c r="CL283" s="145"/>
      <c r="CM283" s="145"/>
      <c r="CN283" s="145"/>
      <c r="CO283" s="145"/>
      <c r="CP283" s="145"/>
      <c r="CQ283" s="145"/>
      <c r="CR283" s="145"/>
      <c r="CS283" s="145"/>
      <c r="CT283" s="145"/>
      <c r="CU283" s="145"/>
      <c r="CV283" s="145"/>
      <c r="CW283" s="145"/>
      <c r="CX283" s="145"/>
      <c r="CY283" s="145"/>
      <c r="CZ283" s="145"/>
      <c r="DA283" s="145"/>
      <c r="DB283" s="145"/>
      <c r="DC283" s="145"/>
      <c r="DD283" s="145"/>
      <c r="DE283" s="145"/>
      <c r="DF283" s="145"/>
      <c r="DG283" s="145"/>
      <c r="DH283" s="145"/>
      <c r="DI283" s="145"/>
      <c r="DJ283" s="145"/>
      <c r="DK283" s="145"/>
      <c r="DL283" s="145"/>
      <c r="DM283" s="145"/>
      <c r="DN283" s="145"/>
      <c r="DO283" s="145"/>
      <c r="DP283" s="145"/>
      <c r="DQ283" s="145"/>
      <c r="DR283" s="145"/>
      <c r="DS283" s="145"/>
      <c r="DT283" s="145"/>
      <c r="DU283" s="145"/>
      <c r="DV283" s="145"/>
      <c r="DW283" s="145"/>
      <c r="DX283" s="145"/>
      <c r="DY283" s="145"/>
      <c r="DZ283" s="145"/>
      <c r="EA283" s="145"/>
      <c r="EB283" s="145"/>
      <c r="EC283" s="145"/>
      <c r="ED283" s="145"/>
      <c r="EE283" s="145"/>
      <c r="EF283" s="145"/>
      <c r="EG283" s="145"/>
      <c r="EH283" s="145"/>
      <c r="EI283" s="145"/>
      <c r="EJ283" s="145"/>
      <c r="EK283" s="145"/>
      <c r="EL283" s="145"/>
      <c r="EM283" s="145"/>
      <c r="EN283" s="145"/>
      <c r="EO283" s="145"/>
      <c r="EP283" s="145"/>
      <c r="EQ283" s="145"/>
      <c r="ER283" s="145"/>
      <c r="ES283" s="145"/>
      <c r="ET283" s="145"/>
      <c r="EU283" s="145"/>
      <c r="EV283" s="145"/>
      <c r="EW283" s="145"/>
      <c r="EX283" s="145"/>
      <c r="EY283" s="145"/>
      <c r="EZ283" s="145"/>
      <c r="FA283" s="145"/>
      <c r="FB283" s="145"/>
      <c r="FC283" s="145"/>
      <c r="FD283" s="145"/>
      <c r="FE283" s="145"/>
      <c r="FF283" s="145"/>
      <c r="FG283" s="145"/>
      <c r="FH283" s="145"/>
      <c r="FI283" s="145"/>
      <c r="FJ283" s="145"/>
      <c r="FK283" s="145"/>
      <c r="FL283" s="145"/>
      <c r="FM283" s="145"/>
      <c r="FN283" s="145"/>
      <c r="FO283" s="145"/>
      <c r="FP283" s="145"/>
      <c r="FQ283" s="145"/>
      <c r="FR283" s="145"/>
      <c r="FS283" s="145"/>
      <c r="FT283" s="145"/>
      <c r="FU283" s="145"/>
      <c r="FV283" s="145"/>
      <c r="FW283" s="145"/>
      <c r="FX283" s="145"/>
      <c r="FY283" s="145"/>
      <c r="FZ283" s="145"/>
      <c r="GA283" s="145"/>
      <c r="GB283" s="145"/>
      <c r="GC283" s="145"/>
      <c r="GD283" s="145"/>
      <c r="GE283" s="145"/>
      <c r="GF283" s="145"/>
      <c r="GG283" s="145"/>
      <c r="GH283" s="145"/>
      <c r="GI283" s="145"/>
      <c r="GJ283" s="145"/>
      <c r="GK283" s="145"/>
      <c r="GL283" s="145"/>
      <c r="GM283" s="145"/>
      <c r="GN283" s="145"/>
      <c r="GO283" s="145"/>
      <c r="GP283" s="145"/>
      <c r="GQ283" s="145"/>
      <c r="GR283" s="145"/>
      <c r="GS283" s="145"/>
      <c r="GT283" s="145"/>
      <c r="GU283" s="145"/>
      <c r="GV283" s="145"/>
      <c r="GW283" s="145"/>
      <c r="GX283" s="145"/>
      <c r="GY283" s="145"/>
      <c r="GZ283" s="145"/>
      <c r="HA283" s="145"/>
      <c r="HB283" s="145"/>
      <c r="HC283" s="145"/>
      <c r="HD283" s="145"/>
      <c r="HE283" s="145"/>
      <c r="HF283" s="145"/>
      <c r="HG283" s="145"/>
      <c r="HH283" s="145"/>
      <c r="HI283" s="145"/>
      <c r="HJ283" s="145"/>
      <c r="HK283" s="145"/>
      <c r="HL283" s="145"/>
      <c r="HM283" s="145"/>
      <c r="HN283" s="145"/>
      <c r="HO283" s="145"/>
      <c r="HP283" s="145"/>
      <c r="HQ283" s="145"/>
      <c r="HR283" s="145"/>
    </row>
    <row r="284" spans="1:243" s="196" customFormat="1" ht="12" hidden="1" customHeight="1">
      <c r="A284" s="97" t="s">
        <v>2383</v>
      </c>
      <c r="B284" s="117" t="s">
        <v>483</v>
      </c>
      <c r="C284" s="139" t="s">
        <v>482</v>
      </c>
      <c r="D284" s="60">
        <v>256.70999999999998</v>
      </c>
      <c r="E284" s="60"/>
      <c r="F284" s="60"/>
      <c r="G284" s="60"/>
      <c r="H284" s="60"/>
      <c r="I284" s="60"/>
      <c r="HS284" s="197"/>
      <c r="HT284" s="197"/>
      <c r="HU284" s="197"/>
      <c r="HV284" s="197"/>
      <c r="HW284" s="197"/>
      <c r="HX284" s="197"/>
      <c r="HY284" s="197"/>
      <c r="HZ284" s="197"/>
      <c r="IA284" s="197"/>
      <c r="IB284" s="197"/>
      <c r="IC284" s="197"/>
      <c r="ID284" s="197"/>
      <c r="IE284" s="197"/>
      <c r="IF284" s="197"/>
      <c r="IG284" s="197"/>
      <c r="IH284" s="197"/>
      <c r="II284" s="197"/>
    </row>
    <row r="285" spans="1:243" s="196" customFormat="1" ht="12" hidden="1" customHeight="1">
      <c r="A285" s="97" t="s">
        <v>2384</v>
      </c>
      <c r="B285" s="117" t="s">
        <v>486</v>
      </c>
      <c r="C285" s="139" t="s">
        <v>485</v>
      </c>
      <c r="D285" s="60">
        <v>55348.09</v>
      </c>
      <c r="E285" s="60">
        <v>389969.99</v>
      </c>
      <c r="F285" s="60">
        <v>385205</v>
      </c>
      <c r="G285" s="60">
        <v>400000</v>
      </c>
      <c r="H285" s="60">
        <v>414000</v>
      </c>
      <c r="I285" s="60">
        <v>428000</v>
      </c>
      <c r="HS285" s="197"/>
      <c r="HT285" s="197"/>
      <c r="HU285" s="197"/>
      <c r="HV285" s="197"/>
      <c r="HW285" s="197"/>
      <c r="HX285" s="197"/>
      <c r="HY285" s="197"/>
      <c r="HZ285" s="197"/>
      <c r="IA285" s="197"/>
      <c r="IB285" s="197"/>
      <c r="IC285" s="197"/>
      <c r="ID285" s="197"/>
      <c r="IE285" s="197"/>
      <c r="IF285" s="197"/>
      <c r="IG285" s="197"/>
      <c r="IH285" s="197"/>
      <c r="II285" s="197"/>
    </row>
    <row r="286" spans="1:243" s="196" customFormat="1" ht="12" hidden="1" customHeight="1">
      <c r="A286" s="97" t="s">
        <v>2385</v>
      </c>
      <c r="B286" s="117" t="s">
        <v>489</v>
      </c>
      <c r="C286" s="139" t="s">
        <v>488</v>
      </c>
      <c r="D286" s="60">
        <v>8706.6200000000008</v>
      </c>
      <c r="E286" s="60">
        <v>20581.43</v>
      </c>
      <c r="F286" s="60">
        <v>5806.9</v>
      </c>
      <c r="G286" s="60">
        <v>6000</v>
      </c>
      <c r="H286" s="60">
        <v>6300</v>
      </c>
      <c r="I286" s="60">
        <v>6500</v>
      </c>
      <c r="HS286" s="197"/>
      <c r="HT286" s="197"/>
      <c r="HU286" s="197"/>
      <c r="HV286" s="197"/>
      <c r="HW286" s="197"/>
      <c r="HX286" s="197"/>
      <c r="HY286" s="197"/>
      <c r="HZ286" s="197"/>
      <c r="IA286" s="197"/>
      <c r="IB286" s="197"/>
      <c r="IC286" s="197"/>
      <c r="ID286" s="197"/>
      <c r="IE286" s="197"/>
      <c r="IF286" s="197"/>
      <c r="IG286" s="197"/>
      <c r="IH286" s="197"/>
      <c r="II286" s="197"/>
    </row>
    <row r="287" spans="1:243" s="196" customFormat="1" ht="12" hidden="1" customHeight="1">
      <c r="A287" s="97" t="s">
        <v>2386</v>
      </c>
      <c r="B287" s="117" t="s">
        <v>492</v>
      </c>
      <c r="C287" s="139" t="s">
        <v>491</v>
      </c>
      <c r="D287" s="60">
        <v>1121.05</v>
      </c>
      <c r="E287" s="60">
        <v>465.03</v>
      </c>
      <c r="F287" s="60">
        <v>176.83</v>
      </c>
      <c r="G287" s="60">
        <v>200</v>
      </c>
      <c r="H287" s="60">
        <v>200</v>
      </c>
      <c r="I287" s="60">
        <v>200</v>
      </c>
      <c r="HS287" s="197"/>
      <c r="HT287" s="197"/>
      <c r="HU287" s="197"/>
      <c r="HV287" s="197"/>
      <c r="HW287" s="197"/>
      <c r="HX287" s="197"/>
      <c r="HY287" s="197"/>
      <c r="HZ287" s="197"/>
      <c r="IA287" s="197"/>
      <c r="IB287" s="197"/>
      <c r="IC287" s="197"/>
      <c r="ID287" s="197"/>
      <c r="IE287" s="197"/>
      <c r="IF287" s="197"/>
      <c r="IG287" s="197"/>
      <c r="IH287" s="197"/>
      <c r="II287" s="197"/>
    </row>
    <row r="288" spans="1:243" s="196" customFormat="1" ht="12" hidden="1" customHeight="1">
      <c r="A288" s="97" t="s">
        <v>2387</v>
      </c>
      <c r="B288" s="117" t="s">
        <v>495</v>
      </c>
      <c r="C288" s="139" t="s">
        <v>494</v>
      </c>
      <c r="D288" s="60">
        <v>430.27</v>
      </c>
      <c r="E288" s="60">
        <v>0</v>
      </c>
      <c r="F288" s="60"/>
      <c r="G288" s="60"/>
      <c r="H288" s="60"/>
      <c r="I288" s="60"/>
      <c r="HS288" s="197"/>
      <c r="HT288" s="197"/>
      <c r="HU288" s="197"/>
      <c r="HV288" s="197"/>
      <c r="HW288" s="197"/>
      <c r="HX288" s="197"/>
      <c r="HY288" s="197"/>
      <c r="HZ288" s="197"/>
      <c r="IA288" s="197"/>
      <c r="IB288" s="197"/>
      <c r="IC288" s="197"/>
      <c r="ID288" s="197"/>
      <c r="IE288" s="197"/>
      <c r="IF288" s="197"/>
      <c r="IG288" s="197"/>
      <c r="IH288" s="197"/>
      <c r="II288" s="197"/>
    </row>
    <row r="289" spans="1:243" s="196" customFormat="1" ht="12" hidden="1" customHeight="1">
      <c r="A289" s="97" t="s">
        <v>2388</v>
      </c>
      <c r="B289" s="117" t="s">
        <v>1588</v>
      </c>
      <c r="C289" s="139" t="s">
        <v>500</v>
      </c>
      <c r="D289" s="60">
        <v>323.61</v>
      </c>
      <c r="E289" s="60">
        <v>297.91000000000003</v>
      </c>
      <c r="F289" s="60">
        <v>109.24</v>
      </c>
      <c r="G289" s="60">
        <v>200</v>
      </c>
      <c r="H289" s="60">
        <v>200</v>
      </c>
      <c r="I289" s="60">
        <v>200</v>
      </c>
      <c r="HS289" s="197"/>
      <c r="HT289" s="197"/>
      <c r="HU289" s="197"/>
      <c r="HV289" s="197"/>
      <c r="HW289" s="197"/>
      <c r="HX289" s="197"/>
      <c r="HY289" s="197"/>
      <c r="HZ289" s="197"/>
      <c r="IA289" s="197"/>
      <c r="IB289" s="197"/>
      <c r="IC289" s="197"/>
      <c r="ID289" s="197"/>
      <c r="IE289" s="197"/>
      <c r="IF289" s="197"/>
      <c r="IG289" s="197"/>
      <c r="IH289" s="197"/>
      <c r="II289" s="197"/>
    </row>
    <row r="290" spans="1:243" s="196" customFormat="1" ht="12" hidden="1" customHeight="1">
      <c r="A290" s="97" t="s">
        <v>2389</v>
      </c>
      <c r="B290" s="117" t="s">
        <v>1589</v>
      </c>
      <c r="C290" s="139" t="s">
        <v>503</v>
      </c>
      <c r="D290" s="60">
        <v>1781.31</v>
      </c>
      <c r="E290" s="60">
        <v>9.6</v>
      </c>
      <c r="F290" s="60">
        <v>3.06</v>
      </c>
      <c r="G290" s="60"/>
      <c r="H290" s="60"/>
      <c r="I290" s="60"/>
      <c r="HS290" s="197"/>
      <c r="HT290" s="197"/>
      <c r="HU290" s="197"/>
      <c r="HV290" s="197"/>
      <c r="HW290" s="197"/>
      <c r="HX290" s="197"/>
      <c r="HY290" s="197"/>
      <c r="HZ290" s="197"/>
      <c r="IA290" s="197"/>
      <c r="IB290" s="197"/>
      <c r="IC290" s="197"/>
      <c r="ID290" s="197"/>
      <c r="IE290" s="197"/>
      <c r="IF290" s="197"/>
      <c r="IG290" s="197"/>
      <c r="IH290" s="197"/>
      <c r="II290" s="197"/>
    </row>
    <row r="291" spans="1:243" s="196" customFormat="1" ht="12" hidden="1" customHeight="1">
      <c r="A291" s="97" t="s">
        <v>2390</v>
      </c>
      <c r="B291" s="117" t="s">
        <v>507</v>
      </c>
      <c r="C291" s="139" t="s">
        <v>506</v>
      </c>
      <c r="D291" s="60">
        <v>91.58</v>
      </c>
      <c r="E291" s="60">
        <v>0</v>
      </c>
      <c r="F291" s="60"/>
      <c r="G291" s="60"/>
      <c r="H291" s="60"/>
      <c r="I291" s="60"/>
      <c r="HS291" s="197"/>
      <c r="HT291" s="197"/>
      <c r="HU291" s="197"/>
      <c r="HV291" s="197"/>
      <c r="HW291" s="197"/>
      <c r="HX291" s="197"/>
      <c r="HY291" s="197"/>
      <c r="HZ291" s="197"/>
      <c r="IA291" s="197"/>
      <c r="IB291" s="197"/>
      <c r="IC291" s="197"/>
      <c r="ID291" s="197"/>
      <c r="IE291" s="197"/>
      <c r="IF291" s="197"/>
      <c r="IG291" s="197"/>
      <c r="IH291" s="197"/>
      <c r="II291" s="197"/>
    </row>
    <row r="292" spans="1:243" s="196" customFormat="1" ht="12" hidden="1" customHeight="1">
      <c r="A292" s="97" t="s">
        <v>2391</v>
      </c>
      <c r="B292" s="117" t="s">
        <v>2392</v>
      </c>
      <c r="C292" s="139" t="s">
        <v>509</v>
      </c>
      <c r="D292" s="60">
        <v>1280.3399999999999</v>
      </c>
      <c r="E292" s="60">
        <v>149.62</v>
      </c>
      <c r="F292" s="60">
        <v>47.62</v>
      </c>
      <c r="G292" s="60"/>
      <c r="H292" s="60"/>
      <c r="I292" s="60"/>
      <c r="HS292" s="197"/>
      <c r="HT292" s="197"/>
      <c r="HU292" s="197"/>
      <c r="HV292" s="197"/>
      <c r="HW292" s="197"/>
      <c r="HX292" s="197"/>
      <c r="HY292" s="197"/>
      <c r="HZ292" s="197"/>
      <c r="IA292" s="197"/>
      <c r="IB292" s="197"/>
      <c r="IC292" s="197"/>
      <c r="ID292" s="197"/>
      <c r="IE292" s="197"/>
      <c r="IF292" s="197"/>
      <c r="IG292" s="197"/>
      <c r="IH292" s="197"/>
      <c r="II292" s="197"/>
    </row>
    <row r="293" spans="1:243" s="196" customFormat="1" ht="12" hidden="1" customHeight="1">
      <c r="A293" s="97" t="s">
        <v>2393</v>
      </c>
      <c r="B293" s="117" t="s">
        <v>2394</v>
      </c>
      <c r="C293" s="139" t="s">
        <v>512</v>
      </c>
      <c r="D293" s="60">
        <v>104405.74</v>
      </c>
      <c r="E293" s="60">
        <v>100911.3</v>
      </c>
      <c r="F293" s="60">
        <v>49010.71</v>
      </c>
      <c r="G293" s="60"/>
      <c r="H293" s="60"/>
      <c r="I293" s="60"/>
      <c r="HS293" s="197"/>
      <c r="HT293" s="197"/>
      <c r="HU293" s="197"/>
      <c r="HV293" s="197"/>
      <c r="HW293" s="197"/>
      <c r="HX293" s="197"/>
      <c r="HY293" s="197"/>
      <c r="HZ293" s="197"/>
      <c r="IA293" s="197"/>
      <c r="IB293" s="197"/>
      <c r="IC293" s="197"/>
      <c r="ID293" s="197"/>
      <c r="IE293" s="197"/>
      <c r="IF293" s="197"/>
      <c r="IG293" s="197"/>
      <c r="IH293" s="197"/>
      <c r="II293" s="197"/>
    </row>
    <row r="294" spans="1:243" s="196" customFormat="1" ht="12" hidden="1" customHeight="1">
      <c r="A294" s="97" t="s">
        <v>2395</v>
      </c>
      <c r="B294" s="117" t="s">
        <v>2396</v>
      </c>
      <c r="C294" s="139" t="s">
        <v>515</v>
      </c>
      <c r="D294" s="60">
        <v>177454.51</v>
      </c>
      <c r="E294" s="60">
        <v>221758.18</v>
      </c>
      <c r="F294" s="60">
        <v>112259.41</v>
      </c>
      <c r="G294" s="60"/>
      <c r="H294" s="60"/>
      <c r="I294" s="60"/>
      <c r="HS294" s="197"/>
      <c r="HT294" s="197"/>
      <c r="HU294" s="197"/>
      <c r="HV294" s="197"/>
      <c r="HW294" s="197"/>
      <c r="HX294" s="197"/>
      <c r="HY294" s="197"/>
      <c r="HZ294" s="197"/>
      <c r="IA294" s="197"/>
      <c r="IB294" s="197"/>
      <c r="IC294" s="197"/>
      <c r="ID294" s="197"/>
      <c r="IE294" s="197"/>
      <c r="IF294" s="197"/>
      <c r="IG294" s="197"/>
      <c r="IH294" s="197"/>
      <c r="II294" s="197"/>
    </row>
    <row r="295" spans="1:243" s="196" customFormat="1" ht="12" hidden="1" customHeight="1">
      <c r="A295" s="97" t="s">
        <v>2397</v>
      </c>
      <c r="B295" s="117" t="s">
        <v>2398</v>
      </c>
      <c r="C295" s="139" t="s">
        <v>521</v>
      </c>
      <c r="D295" s="60">
        <v>1667.38</v>
      </c>
      <c r="E295" s="60">
        <v>779.95</v>
      </c>
      <c r="F295" s="60">
        <v>7.31</v>
      </c>
      <c r="G295" s="60"/>
      <c r="H295" s="60"/>
      <c r="I295" s="60"/>
      <c r="HS295" s="197"/>
      <c r="HT295" s="197"/>
      <c r="HU295" s="197"/>
      <c r="HV295" s="197"/>
      <c r="HW295" s="197"/>
      <c r="HX295" s="197"/>
      <c r="HY295" s="197"/>
      <c r="HZ295" s="197"/>
      <c r="IA295" s="197"/>
      <c r="IB295" s="197"/>
      <c r="IC295" s="197"/>
      <c r="ID295" s="197"/>
      <c r="IE295" s="197"/>
      <c r="IF295" s="197"/>
      <c r="IG295" s="197"/>
      <c r="IH295" s="197"/>
      <c r="II295" s="197"/>
    </row>
    <row r="296" spans="1:243" s="196" customFormat="1" ht="12" hidden="1" customHeight="1">
      <c r="A296" s="97" t="s">
        <v>2399</v>
      </c>
      <c r="B296" s="117" t="s">
        <v>528</v>
      </c>
      <c r="C296" s="139" t="s">
        <v>527</v>
      </c>
      <c r="D296" s="60">
        <v>894.78</v>
      </c>
      <c r="E296" s="60">
        <v>12430.23</v>
      </c>
      <c r="F296" s="60">
        <v>5380.53</v>
      </c>
      <c r="G296" s="60"/>
      <c r="H296" s="60"/>
      <c r="I296" s="60"/>
      <c r="HS296" s="197"/>
      <c r="HT296" s="197"/>
      <c r="HU296" s="197"/>
      <c r="HV296" s="197"/>
      <c r="HW296" s="197"/>
      <c r="HX296" s="197"/>
      <c r="HY296" s="197"/>
      <c r="HZ296" s="197"/>
      <c r="IA296" s="197"/>
      <c r="IB296" s="197"/>
      <c r="IC296" s="197"/>
      <c r="ID296" s="197"/>
      <c r="IE296" s="197"/>
      <c r="IF296" s="197"/>
      <c r="IG296" s="197"/>
      <c r="IH296" s="197"/>
      <c r="II296" s="197"/>
    </row>
    <row r="297" spans="1:243" s="196" customFormat="1" ht="12" hidden="1" customHeight="1">
      <c r="A297" s="97" t="s">
        <v>2400</v>
      </c>
      <c r="B297" s="117" t="s">
        <v>2401</v>
      </c>
      <c r="C297" s="139" t="s">
        <v>530</v>
      </c>
      <c r="D297" s="60">
        <v>1094.76</v>
      </c>
      <c r="E297" s="60">
        <v>983.75</v>
      </c>
      <c r="F297" s="60"/>
      <c r="G297" s="60"/>
      <c r="H297" s="60"/>
      <c r="I297" s="60"/>
      <c r="HS297" s="197"/>
      <c r="HT297" s="197"/>
      <c r="HU297" s="197"/>
      <c r="HV297" s="197"/>
      <c r="HW297" s="197"/>
      <c r="HX297" s="197"/>
      <c r="HY297" s="197"/>
      <c r="HZ297" s="197"/>
      <c r="IA297" s="197"/>
      <c r="IB297" s="197"/>
      <c r="IC297" s="197"/>
      <c r="ID297" s="197"/>
      <c r="IE297" s="197"/>
      <c r="IF297" s="197"/>
      <c r="IG297" s="197"/>
      <c r="IH297" s="197"/>
      <c r="II297" s="197"/>
    </row>
    <row r="298" spans="1:243" s="196" customFormat="1" ht="12" hidden="1" customHeight="1">
      <c r="A298" s="97" t="s">
        <v>2402</v>
      </c>
      <c r="B298" s="117" t="s">
        <v>2403</v>
      </c>
      <c r="C298" s="139" t="s">
        <v>1592</v>
      </c>
      <c r="D298" s="60">
        <v>0</v>
      </c>
      <c r="E298" s="60">
        <v>0</v>
      </c>
      <c r="F298" s="60">
        <v>0</v>
      </c>
      <c r="G298" s="60"/>
      <c r="H298" s="60"/>
      <c r="I298" s="60"/>
      <c r="HS298" s="197"/>
      <c r="HT298" s="197"/>
      <c r="HU298" s="197"/>
      <c r="HV298" s="197"/>
      <c r="HW298" s="197"/>
      <c r="HX298" s="197"/>
      <c r="HY298" s="197"/>
      <c r="HZ298" s="197"/>
      <c r="IA298" s="197"/>
      <c r="IB298" s="197"/>
      <c r="IC298" s="197"/>
      <c r="ID298" s="197"/>
      <c r="IE298" s="197"/>
      <c r="IF298" s="197"/>
      <c r="IG298" s="197"/>
      <c r="IH298" s="197"/>
      <c r="II298" s="197"/>
    </row>
    <row r="299" spans="1:243" s="196" customFormat="1" ht="12" hidden="1" customHeight="1">
      <c r="A299" s="97" t="s">
        <v>2404</v>
      </c>
      <c r="B299" s="117" t="s">
        <v>2405</v>
      </c>
      <c r="C299" s="139" t="s">
        <v>1595</v>
      </c>
      <c r="D299" s="60">
        <v>844.92</v>
      </c>
      <c r="E299" s="60">
        <v>277.52</v>
      </c>
      <c r="F299" s="60">
        <v>88.3</v>
      </c>
      <c r="G299" s="60"/>
      <c r="H299" s="60"/>
      <c r="I299" s="60"/>
      <c r="HS299" s="197"/>
      <c r="HT299" s="197"/>
      <c r="HU299" s="197"/>
      <c r="HV299" s="197"/>
      <c r="HW299" s="197"/>
      <c r="HX299" s="197"/>
      <c r="HY299" s="197"/>
      <c r="HZ299" s="197"/>
      <c r="IA299" s="197"/>
      <c r="IB299" s="197"/>
      <c r="IC299" s="197"/>
      <c r="ID299" s="197"/>
      <c r="IE299" s="197"/>
      <c r="IF299" s="197"/>
      <c r="IG299" s="197"/>
      <c r="IH299" s="197"/>
      <c r="II299" s="197"/>
    </row>
    <row r="300" spans="1:243" s="196" customFormat="1" ht="12" hidden="1" customHeight="1">
      <c r="A300" s="97" t="s">
        <v>2406</v>
      </c>
      <c r="B300" s="117" t="s">
        <v>2407</v>
      </c>
      <c r="C300" s="139" t="s">
        <v>613</v>
      </c>
      <c r="D300" s="60">
        <v>108335.17</v>
      </c>
      <c r="E300" s="60">
        <v>87937.68</v>
      </c>
      <c r="F300" s="60">
        <v>25240.99</v>
      </c>
      <c r="G300" s="60"/>
      <c r="H300" s="60"/>
      <c r="I300" s="60"/>
      <c r="HS300" s="197"/>
      <c r="HT300" s="197"/>
      <c r="HU300" s="197"/>
      <c r="HV300" s="197"/>
      <c r="HW300" s="197"/>
      <c r="HX300" s="197"/>
      <c r="HY300" s="197"/>
      <c r="HZ300" s="197"/>
      <c r="IA300" s="197"/>
      <c r="IB300" s="197"/>
      <c r="IC300" s="197"/>
      <c r="ID300" s="197"/>
      <c r="IE300" s="197"/>
      <c r="IF300" s="197"/>
      <c r="IG300" s="197"/>
      <c r="IH300" s="197"/>
      <c r="II300" s="197"/>
    </row>
    <row r="301" spans="1:243" s="196" customFormat="1" ht="12" hidden="1" customHeight="1">
      <c r="A301" s="97" t="s">
        <v>2408</v>
      </c>
      <c r="B301" s="117" t="s">
        <v>2409</v>
      </c>
      <c r="C301" s="139" t="s">
        <v>2410</v>
      </c>
      <c r="D301" s="60">
        <v>21928.21</v>
      </c>
      <c r="E301" s="60">
        <v>51345.16</v>
      </c>
      <c r="F301" s="60">
        <v>27585.21</v>
      </c>
      <c r="G301" s="60"/>
      <c r="H301" s="60"/>
      <c r="I301" s="60"/>
      <c r="HS301" s="197"/>
      <c r="HT301" s="197"/>
      <c r="HU301" s="197"/>
      <c r="HV301" s="197"/>
      <c r="HW301" s="197"/>
      <c r="HX301" s="197"/>
      <c r="HY301" s="197"/>
      <c r="HZ301" s="197"/>
      <c r="IA301" s="197"/>
      <c r="IB301" s="197"/>
      <c r="IC301" s="197"/>
      <c r="ID301" s="197"/>
      <c r="IE301" s="197"/>
      <c r="IF301" s="197"/>
      <c r="IG301" s="197"/>
      <c r="IH301" s="197"/>
      <c r="II301" s="197"/>
    </row>
    <row r="302" spans="1:243" s="196" customFormat="1" ht="12" hidden="1" customHeight="1">
      <c r="A302" s="97" t="s">
        <v>2411</v>
      </c>
      <c r="B302" s="117" t="s">
        <v>2412</v>
      </c>
      <c r="C302" s="139" t="s">
        <v>2413</v>
      </c>
      <c r="D302" s="60">
        <v>7656.5</v>
      </c>
      <c r="E302" s="60">
        <v>2365.7399999999998</v>
      </c>
      <c r="F302" s="60"/>
      <c r="G302" s="60"/>
      <c r="H302" s="60"/>
      <c r="I302" s="60"/>
      <c r="HS302" s="197"/>
      <c r="HT302" s="197"/>
      <c r="HU302" s="197"/>
      <c r="HV302" s="197"/>
      <c r="HW302" s="197"/>
      <c r="HX302" s="197"/>
      <c r="HY302" s="197"/>
      <c r="HZ302" s="197"/>
      <c r="IA302" s="197"/>
      <c r="IB302" s="197"/>
      <c r="IC302" s="197"/>
      <c r="ID302" s="197"/>
      <c r="IE302" s="197"/>
      <c r="IF302" s="197"/>
      <c r="IG302" s="197"/>
      <c r="IH302" s="197"/>
      <c r="II302" s="197"/>
    </row>
    <row r="303" spans="1:243" s="196" customFormat="1" ht="12" hidden="1" customHeight="1">
      <c r="A303" s="97" t="s">
        <v>2414</v>
      </c>
      <c r="B303" s="117" t="s">
        <v>2415</v>
      </c>
      <c r="C303" s="139" t="s">
        <v>2416</v>
      </c>
      <c r="D303" s="60">
        <v>5546.47</v>
      </c>
      <c r="E303" s="60">
        <v>3845.82</v>
      </c>
      <c r="F303" s="60"/>
      <c r="G303" s="60"/>
      <c r="H303" s="60"/>
      <c r="I303" s="60"/>
      <c r="HS303" s="197"/>
      <c r="HT303" s="197"/>
      <c r="HU303" s="197"/>
      <c r="HV303" s="197"/>
      <c r="HW303" s="197"/>
      <c r="HX303" s="197"/>
      <c r="HY303" s="197"/>
      <c r="HZ303" s="197"/>
      <c r="IA303" s="197"/>
      <c r="IB303" s="197"/>
      <c r="IC303" s="197"/>
      <c r="ID303" s="197"/>
      <c r="IE303" s="197"/>
      <c r="IF303" s="197"/>
      <c r="IG303" s="197"/>
      <c r="IH303" s="197"/>
      <c r="II303" s="197"/>
    </row>
    <row r="304" spans="1:243" s="196" customFormat="1" ht="12" hidden="1" customHeight="1">
      <c r="A304" s="97" t="s">
        <v>3424</v>
      </c>
      <c r="B304" s="117" t="s">
        <v>3601</v>
      </c>
      <c r="C304" s="139" t="s">
        <v>3425</v>
      </c>
      <c r="D304" s="60"/>
      <c r="E304" s="60">
        <v>1386.55</v>
      </c>
      <c r="F304" s="60"/>
      <c r="G304" s="60"/>
      <c r="H304" s="60"/>
      <c r="I304" s="60"/>
      <c r="HS304" s="197"/>
      <c r="HT304" s="197"/>
      <c r="HU304" s="197"/>
      <c r="HV304" s="197"/>
      <c r="HW304" s="197"/>
      <c r="HX304" s="197"/>
      <c r="HY304" s="197"/>
      <c r="HZ304" s="197"/>
      <c r="IA304" s="197"/>
      <c r="IB304" s="197"/>
      <c r="IC304" s="197"/>
      <c r="ID304" s="197"/>
      <c r="IE304" s="197"/>
      <c r="IF304" s="197"/>
      <c r="IG304" s="197"/>
      <c r="IH304" s="197"/>
      <c r="II304" s="197"/>
    </row>
    <row r="305" spans="1:226" s="108" customFormat="1" ht="27" customHeight="1">
      <c r="A305" s="189" t="s">
        <v>2417</v>
      </c>
      <c r="B305" s="190" t="s">
        <v>2418</v>
      </c>
      <c r="C305" s="139" t="s">
        <v>173</v>
      </c>
      <c r="D305" s="58">
        <v>1316781.58</v>
      </c>
      <c r="E305" s="58">
        <v>2538904.19</v>
      </c>
      <c r="F305" s="58">
        <v>1326013.3500000001</v>
      </c>
      <c r="G305" s="58">
        <v>939000</v>
      </c>
      <c r="H305" s="58">
        <v>1792000</v>
      </c>
      <c r="I305" s="58">
        <v>2522000</v>
      </c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  <c r="BI305" s="145"/>
      <c r="BJ305" s="145"/>
      <c r="BK305" s="145"/>
      <c r="BL305" s="145"/>
      <c r="BM305" s="145"/>
      <c r="BN305" s="145"/>
      <c r="BO305" s="145"/>
      <c r="BP305" s="145"/>
      <c r="BQ305" s="145"/>
      <c r="BR305" s="145"/>
      <c r="BS305" s="145"/>
      <c r="BT305" s="145"/>
      <c r="BU305" s="145"/>
      <c r="BV305" s="145"/>
      <c r="BW305" s="145"/>
      <c r="BX305" s="145"/>
      <c r="BY305" s="145"/>
      <c r="BZ305" s="145"/>
      <c r="CA305" s="145"/>
      <c r="CB305" s="145"/>
      <c r="CC305" s="145"/>
      <c r="CD305" s="145"/>
      <c r="CE305" s="145"/>
      <c r="CF305" s="145"/>
      <c r="CG305" s="145"/>
      <c r="CH305" s="145"/>
      <c r="CI305" s="145"/>
      <c r="CJ305" s="145"/>
      <c r="CK305" s="145"/>
      <c r="CL305" s="145"/>
      <c r="CM305" s="145"/>
      <c r="CN305" s="145"/>
      <c r="CO305" s="145"/>
      <c r="CP305" s="145"/>
      <c r="CQ305" s="145"/>
      <c r="CR305" s="145"/>
      <c r="CS305" s="145"/>
      <c r="CT305" s="145"/>
      <c r="CU305" s="145"/>
      <c r="CV305" s="145"/>
      <c r="CW305" s="145"/>
      <c r="CX305" s="145"/>
      <c r="CY305" s="145"/>
      <c r="CZ305" s="145"/>
      <c r="DA305" s="145"/>
      <c r="DB305" s="145"/>
      <c r="DC305" s="145"/>
      <c r="DD305" s="145"/>
      <c r="DE305" s="145"/>
      <c r="DF305" s="145"/>
      <c r="DG305" s="145"/>
      <c r="DH305" s="145"/>
      <c r="DI305" s="145"/>
      <c r="DJ305" s="145"/>
      <c r="DK305" s="145"/>
      <c r="DL305" s="145"/>
      <c r="DM305" s="145"/>
      <c r="DN305" s="145"/>
      <c r="DO305" s="145"/>
      <c r="DP305" s="145"/>
      <c r="DQ305" s="145"/>
      <c r="DR305" s="145"/>
      <c r="DS305" s="145"/>
      <c r="DT305" s="145"/>
      <c r="DU305" s="145"/>
      <c r="DV305" s="145"/>
      <c r="DW305" s="145"/>
      <c r="DX305" s="145"/>
      <c r="DY305" s="145"/>
      <c r="DZ305" s="145"/>
      <c r="EA305" s="145"/>
      <c r="EB305" s="145"/>
      <c r="EC305" s="145"/>
      <c r="ED305" s="145"/>
      <c r="EE305" s="145"/>
      <c r="EF305" s="145"/>
      <c r="EG305" s="145"/>
      <c r="EH305" s="145"/>
      <c r="EI305" s="145"/>
      <c r="EJ305" s="145"/>
      <c r="EK305" s="145"/>
      <c r="EL305" s="145"/>
      <c r="EM305" s="145"/>
      <c r="EN305" s="145"/>
      <c r="EO305" s="145"/>
      <c r="EP305" s="145"/>
      <c r="EQ305" s="145"/>
      <c r="ER305" s="145"/>
      <c r="ES305" s="145"/>
      <c r="ET305" s="145"/>
      <c r="EU305" s="145"/>
      <c r="EV305" s="145"/>
      <c r="EW305" s="145"/>
      <c r="EX305" s="145"/>
      <c r="EY305" s="145"/>
      <c r="EZ305" s="145"/>
      <c r="FA305" s="145"/>
      <c r="FB305" s="145"/>
      <c r="FC305" s="145"/>
      <c r="FD305" s="145"/>
      <c r="FE305" s="145"/>
      <c r="FF305" s="145"/>
      <c r="FG305" s="145"/>
      <c r="FH305" s="145"/>
      <c r="FI305" s="145"/>
      <c r="FJ305" s="145"/>
      <c r="FK305" s="145"/>
      <c r="FL305" s="145"/>
      <c r="FM305" s="145"/>
      <c r="FN305" s="145"/>
      <c r="FO305" s="145"/>
      <c r="FP305" s="145"/>
      <c r="FQ305" s="145"/>
      <c r="FR305" s="145"/>
      <c r="FS305" s="145"/>
      <c r="FT305" s="145"/>
      <c r="FU305" s="145"/>
      <c r="FV305" s="145"/>
      <c r="FW305" s="145"/>
      <c r="FX305" s="145"/>
      <c r="FY305" s="145"/>
      <c r="FZ305" s="145"/>
      <c r="GA305" s="145"/>
      <c r="GB305" s="145"/>
      <c r="GC305" s="145"/>
      <c r="GD305" s="145"/>
      <c r="GE305" s="145"/>
      <c r="GF305" s="145"/>
      <c r="GG305" s="145"/>
      <c r="GH305" s="145"/>
      <c r="GI305" s="145"/>
      <c r="GJ305" s="145"/>
      <c r="GK305" s="145"/>
      <c r="GL305" s="145"/>
      <c r="GM305" s="145"/>
      <c r="GN305" s="145"/>
      <c r="GO305" s="145"/>
      <c r="GP305" s="145"/>
      <c r="GQ305" s="145"/>
      <c r="GR305" s="145"/>
      <c r="GS305" s="145"/>
      <c r="GT305" s="145"/>
      <c r="GU305" s="145"/>
      <c r="GV305" s="145"/>
      <c r="GW305" s="145"/>
      <c r="GX305" s="145"/>
      <c r="GY305" s="145"/>
      <c r="GZ305" s="145"/>
      <c r="HA305" s="145"/>
      <c r="HB305" s="145"/>
      <c r="HC305" s="145"/>
      <c r="HD305" s="145"/>
      <c r="HE305" s="145"/>
      <c r="HF305" s="145"/>
      <c r="HG305" s="145"/>
      <c r="HH305" s="145"/>
      <c r="HI305" s="145"/>
      <c r="HJ305" s="145"/>
      <c r="HK305" s="145"/>
      <c r="HL305" s="145"/>
      <c r="HM305" s="145"/>
      <c r="HN305" s="145"/>
      <c r="HO305" s="145"/>
      <c r="HP305" s="145"/>
      <c r="HQ305" s="145"/>
      <c r="HR305" s="145"/>
    </row>
    <row r="306" spans="1:226" ht="24">
      <c r="A306" s="222" t="s">
        <v>2419</v>
      </c>
      <c r="B306" s="221" t="s">
        <v>2420</v>
      </c>
      <c r="C306" s="139"/>
      <c r="D306" s="58">
        <f>SUM(D307:D350)</f>
        <v>1254782.8800000001</v>
      </c>
      <c r="E306" s="58">
        <f>SUM(E307:E362)</f>
        <v>2736870.0900000008</v>
      </c>
      <c r="F306" s="58">
        <f>SUM(F307:F369)</f>
        <v>1668580.7800000003</v>
      </c>
      <c r="G306" s="58">
        <f t="shared" ref="G306:H306" si="91">SUM(G307:G369)</f>
        <v>479400</v>
      </c>
      <c r="H306" s="58">
        <f t="shared" si="91"/>
        <v>496400</v>
      </c>
      <c r="I306" s="58">
        <f>SUM(I307:I369)</f>
        <v>512000</v>
      </c>
    </row>
    <row r="307" spans="1:226" s="138" customFormat="1" hidden="1">
      <c r="A307" s="97" t="s">
        <v>2421</v>
      </c>
      <c r="B307" s="117" t="s">
        <v>538</v>
      </c>
      <c r="C307" s="139" t="s">
        <v>537</v>
      </c>
      <c r="D307" s="60">
        <v>33729.19</v>
      </c>
      <c r="E307" s="60">
        <v>71684.800000000003</v>
      </c>
      <c r="F307" s="60">
        <v>36928.910000000003</v>
      </c>
      <c r="G307" s="60">
        <v>38300</v>
      </c>
      <c r="H307" s="60">
        <v>39800</v>
      </c>
      <c r="I307" s="60">
        <v>41000</v>
      </c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40"/>
      <c r="AG307" s="140"/>
      <c r="AH307" s="140"/>
      <c r="AI307" s="140"/>
      <c r="AJ307" s="140"/>
      <c r="AK307" s="140"/>
      <c r="AL307" s="140"/>
      <c r="AM307" s="140"/>
      <c r="AN307" s="140"/>
      <c r="AO307" s="140"/>
      <c r="AP307" s="140"/>
      <c r="AQ307" s="140"/>
      <c r="AR307" s="140"/>
      <c r="AS307" s="140"/>
      <c r="AT307" s="140"/>
      <c r="AU307" s="140"/>
      <c r="AV307" s="140"/>
      <c r="AW307" s="140"/>
      <c r="AX307" s="140"/>
      <c r="AY307" s="140"/>
      <c r="AZ307" s="140"/>
      <c r="BA307" s="140"/>
      <c r="BB307" s="140"/>
      <c r="BC307" s="140"/>
      <c r="BD307" s="140"/>
      <c r="BE307" s="140"/>
      <c r="BF307" s="140"/>
      <c r="BG307" s="140"/>
      <c r="BH307" s="140"/>
      <c r="BI307" s="140"/>
      <c r="BJ307" s="140"/>
      <c r="BK307" s="140"/>
      <c r="BL307" s="140"/>
      <c r="BM307" s="140"/>
      <c r="BN307" s="140"/>
      <c r="BO307" s="140"/>
      <c r="BP307" s="140"/>
      <c r="BQ307" s="140"/>
      <c r="BR307" s="140"/>
      <c r="BS307" s="140"/>
      <c r="BT307" s="140"/>
      <c r="BU307" s="140"/>
      <c r="BV307" s="140"/>
      <c r="BW307" s="140"/>
      <c r="BX307" s="140"/>
      <c r="BY307" s="140"/>
      <c r="BZ307" s="140"/>
      <c r="CA307" s="140"/>
      <c r="CB307" s="140"/>
      <c r="CC307" s="140"/>
      <c r="CD307" s="140"/>
      <c r="CE307" s="140"/>
      <c r="CF307" s="140"/>
      <c r="CG307" s="140"/>
      <c r="CH307" s="140"/>
      <c r="CI307" s="140"/>
      <c r="CJ307" s="140"/>
      <c r="CK307" s="140"/>
      <c r="CL307" s="140"/>
      <c r="CM307" s="140"/>
      <c r="CN307" s="140"/>
      <c r="CO307" s="140"/>
      <c r="CP307" s="140"/>
      <c r="CQ307" s="140"/>
      <c r="CR307" s="140"/>
      <c r="CS307" s="140"/>
      <c r="CT307" s="140"/>
      <c r="CU307" s="140"/>
      <c r="CV307" s="140"/>
      <c r="CW307" s="140"/>
      <c r="CX307" s="140"/>
      <c r="CY307" s="140"/>
      <c r="CZ307" s="140"/>
      <c r="DA307" s="140"/>
      <c r="DB307" s="140"/>
      <c r="DC307" s="140"/>
      <c r="DD307" s="140"/>
      <c r="DE307" s="140"/>
      <c r="DF307" s="140"/>
      <c r="DG307" s="140"/>
      <c r="DH307" s="140"/>
      <c r="DI307" s="140"/>
      <c r="DJ307" s="140"/>
      <c r="DK307" s="140"/>
      <c r="DL307" s="140"/>
      <c r="DM307" s="140"/>
      <c r="DN307" s="140"/>
      <c r="DO307" s="140"/>
      <c r="DP307" s="140"/>
      <c r="DQ307" s="140"/>
      <c r="DR307" s="140"/>
      <c r="DS307" s="140"/>
      <c r="DT307" s="140"/>
      <c r="DU307" s="140"/>
      <c r="DV307" s="140"/>
      <c r="DW307" s="140"/>
      <c r="DX307" s="140"/>
      <c r="DY307" s="140"/>
      <c r="DZ307" s="140"/>
      <c r="EA307" s="140"/>
      <c r="EB307" s="140"/>
      <c r="EC307" s="140"/>
      <c r="ED307" s="140"/>
      <c r="EE307" s="140"/>
      <c r="EF307" s="140"/>
      <c r="EG307" s="140"/>
      <c r="EH307" s="140"/>
      <c r="EI307" s="140"/>
      <c r="EJ307" s="140"/>
      <c r="EK307" s="140"/>
      <c r="EL307" s="140"/>
      <c r="EM307" s="140"/>
      <c r="EN307" s="140"/>
      <c r="EO307" s="140"/>
      <c r="EP307" s="140"/>
      <c r="EQ307" s="140"/>
      <c r="ER307" s="140"/>
      <c r="ES307" s="140"/>
      <c r="ET307" s="140"/>
      <c r="EU307" s="140"/>
      <c r="EV307" s="140"/>
      <c r="EW307" s="140"/>
      <c r="EX307" s="140"/>
      <c r="EY307" s="140"/>
      <c r="EZ307" s="140"/>
      <c r="FA307" s="140"/>
      <c r="FB307" s="140"/>
      <c r="FC307" s="140"/>
      <c r="FD307" s="140"/>
      <c r="FE307" s="140"/>
      <c r="FF307" s="140"/>
      <c r="FG307" s="140"/>
      <c r="FH307" s="140"/>
      <c r="FI307" s="140"/>
      <c r="FJ307" s="140"/>
      <c r="FK307" s="140"/>
      <c r="FL307" s="140"/>
      <c r="FM307" s="140"/>
      <c r="FN307" s="140"/>
      <c r="FO307" s="140"/>
      <c r="FP307" s="140"/>
      <c r="FQ307" s="140"/>
      <c r="FR307" s="140"/>
      <c r="FS307" s="140"/>
      <c r="FT307" s="140"/>
      <c r="FU307" s="140"/>
      <c r="FV307" s="140"/>
      <c r="FW307" s="140"/>
      <c r="FX307" s="140"/>
      <c r="FY307" s="140"/>
      <c r="FZ307" s="140"/>
      <c r="GA307" s="140"/>
      <c r="GB307" s="140"/>
      <c r="GC307" s="140"/>
      <c r="GD307" s="140"/>
      <c r="GE307" s="140"/>
      <c r="GF307" s="140"/>
      <c r="GG307" s="140"/>
      <c r="GH307" s="140"/>
      <c r="GI307" s="140"/>
      <c r="GJ307" s="140"/>
      <c r="GK307" s="140"/>
      <c r="GL307" s="140"/>
      <c r="GM307" s="140"/>
      <c r="GN307" s="140"/>
      <c r="GO307" s="140"/>
      <c r="GP307" s="140"/>
      <c r="GQ307" s="140"/>
      <c r="GR307" s="140"/>
      <c r="GS307" s="140"/>
      <c r="GT307" s="140"/>
      <c r="GU307" s="140"/>
      <c r="GV307" s="140"/>
      <c r="GW307" s="140"/>
      <c r="GX307" s="140"/>
      <c r="GY307" s="140"/>
      <c r="GZ307" s="140"/>
      <c r="HA307" s="140"/>
      <c r="HB307" s="140"/>
      <c r="HC307" s="140"/>
      <c r="HD307" s="140"/>
      <c r="HE307" s="140"/>
      <c r="HF307" s="140"/>
      <c r="HG307" s="140"/>
      <c r="HH307" s="140"/>
      <c r="HI307" s="140"/>
      <c r="HJ307" s="140"/>
      <c r="HK307" s="140"/>
      <c r="HL307" s="140"/>
      <c r="HM307" s="140"/>
      <c r="HN307" s="140"/>
      <c r="HO307" s="140"/>
      <c r="HP307" s="140"/>
      <c r="HQ307" s="140"/>
      <c r="HR307" s="140"/>
    </row>
    <row r="308" spans="1:226" s="138" customFormat="1" hidden="1">
      <c r="A308" s="97" t="s">
        <v>2422</v>
      </c>
      <c r="B308" s="117" t="s">
        <v>540</v>
      </c>
      <c r="C308" s="139" t="s">
        <v>126</v>
      </c>
      <c r="D308" s="60">
        <v>71384.61</v>
      </c>
      <c r="E308" s="60">
        <v>84005.52</v>
      </c>
      <c r="F308" s="60">
        <v>27186.27</v>
      </c>
      <c r="G308" s="60">
        <v>28200</v>
      </c>
      <c r="H308" s="60">
        <v>29300</v>
      </c>
      <c r="I308" s="60">
        <v>30200</v>
      </c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  <c r="AI308" s="140"/>
      <c r="AJ308" s="140"/>
      <c r="AK308" s="140"/>
      <c r="AL308" s="140"/>
      <c r="AM308" s="140"/>
      <c r="AN308" s="140"/>
      <c r="AO308" s="140"/>
      <c r="AP308" s="140"/>
      <c r="AQ308" s="140"/>
      <c r="AR308" s="140"/>
      <c r="AS308" s="140"/>
      <c r="AT308" s="140"/>
      <c r="AU308" s="140"/>
      <c r="AV308" s="140"/>
      <c r="AW308" s="140"/>
      <c r="AX308" s="140"/>
      <c r="AY308" s="140"/>
      <c r="AZ308" s="140"/>
      <c r="BA308" s="140"/>
      <c r="BB308" s="140"/>
      <c r="BC308" s="140"/>
      <c r="BD308" s="140"/>
      <c r="BE308" s="140"/>
      <c r="BF308" s="140"/>
      <c r="BG308" s="140"/>
      <c r="BH308" s="140"/>
      <c r="BI308" s="140"/>
      <c r="BJ308" s="140"/>
      <c r="BK308" s="140"/>
      <c r="BL308" s="140"/>
      <c r="BM308" s="140"/>
      <c r="BN308" s="140"/>
      <c r="BO308" s="140"/>
      <c r="BP308" s="140"/>
      <c r="BQ308" s="140"/>
      <c r="BR308" s="140"/>
      <c r="BS308" s="140"/>
      <c r="BT308" s="140"/>
      <c r="BU308" s="140"/>
      <c r="BV308" s="140"/>
      <c r="BW308" s="140"/>
      <c r="BX308" s="140"/>
      <c r="BY308" s="140"/>
      <c r="BZ308" s="140"/>
      <c r="CA308" s="140"/>
      <c r="CB308" s="140"/>
      <c r="CC308" s="140"/>
      <c r="CD308" s="140"/>
      <c r="CE308" s="140"/>
      <c r="CF308" s="140"/>
      <c r="CG308" s="140"/>
      <c r="CH308" s="140"/>
      <c r="CI308" s="140"/>
      <c r="CJ308" s="140"/>
      <c r="CK308" s="140"/>
      <c r="CL308" s="140"/>
      <c r="CM308" s="140"/>
      <c r="CN308" s="140"/>
      <c r="CO308" s="140"/>
      <c r="CP308" s="140"/>
      <c r="CQ308" s="140"/>
      <c r="CR308" s="140"/>
      <c r="CS308" s="140"/>
      <c r="CT308" s="140"/>
      <c r="CU308" s="140"/>
      <c r="CV308" s="140"/>
      <c r="CW308" s="140"/>
      <c r="CX308" s="140"/>
      <c r="CY308" s="140"/>
      <c r="CZ308" s="140"/>
      <c r="DA308" s="140"/>
      <c r="DB308" s="140"/>
      <c r="DC308" s="140"/>
      <c r="DD308" s="140"/>
      <c r="DE308" s="140"/>
      <c r="DF308" s="140"/>
      <c r="DG308" s="140"/>
      <c r="DH308" s="140"/>
      <c r="DI308" s="140"/>
      <c r="DJ308" s="140"/>
      <c r="DK308" s="140"/>
      <c r="DL308" s="140"/>
      <c r="DM308" s="140"/>
      <c r="DN308" s="140"/>
      <c r="DO308" s="140"/>
      <c r="DP308" s="140"/>
      <c r="DQ308" s="140"/>
      <c r="DR308" s="140"/>
      <c r="DS308" s="140"/>
      <c r="DT308" s="140"/>
      <c r="DU308" s="140"/>
      <c r="DV308" s="140"/>
      <c r="DW308" s="140"/>
      <c r="DX308" s="140"/>
      <c r="DY308" s="140"/>
      <c r="DZ308" s="140"/>
      <c r="EA308" s="140"/>
      <c r="EB308" s="140"/>
      <c r="EC308" s="140"/>
      <c r="ED308" s="140"/>
      <c r="EE308" s="140"/>
      <c r="EF308" s="140"/>
      <c r="EG308" s="140"/>
      <c r="EH308" s="140"/>
      <c r="EI308" s="140"/>
      <c r="EJ308" s="140"/>
      <c r="EK308" s="140"/>
      <c r="EL308" s="140"/>
      <c r="EM308" s="140"/>
      <c r="EN308" s="140"/>
      <c r="EO308" s="140"/>
      <c r="EP308" s="140"/>
      <c r="EQ308" s="140"/>
      <c r="ER308" s="140"/>
      <c r="ES308" s="140"/>
      <c r="ET308" s="140"/>
      <c r="EU308" s="140"/>
      <c r="EV308" s="140"/>
      <c r="EW308" s="140"/>
      <c r="EX308" s="140"/>
      <c r="EY308" s="140"/>
      <c r="EZ308" s="140"/>
      <c r="FA308" s="140"/>
      <c r="FB308" s="140"/>
      <c r="FC308" s="140"/>
      <c r="FD308" s="140"/>
      <c r="FE308" s="140"/>
      <c r="FF308" s="140"/>
      <c r="FG308" s="140"/>
      <c r="FH308" s="140"/>
      <c r="FI308" s="140"/>
      <c r="FJ308" s="140"/>
      <c r="FK308" s="140"/>
      <c r="FL308" s="140"/>
      <c r="FM308" s="140"/>
      <c r="FN308" s="140"/>
      <c r="FO308" s="140"/>
      <c r="FP308" s="140"/>
      <c r="FQ308" s="140"/>
      <c r="FR308" s="140"/>
      <c r="FS308" s="140"/>
      <c r="FT308" s="140"/>
      <c r="FU308" s="140"/>
      <c r="FV308" s="140"/>
      <c r="FW308" s="140"/>
      <c r="FX308" s="140"/>
      <c r="FY308" s="140"/>
      <c r="FZ308" s="140"/>
      <c r="GA308" s="140"/>
      <c r="GB308" s="140"/>
      <c r="GC308" s="140"/>
      <c r="GD308" s="140"/>
      <c r="GE308" s="140"/>
      <c r="GF308" s="140"/>
      <c r="GG308" s="140"/>
      <c r="GH308" s="140"/>
      <c r="GI308" s="140"/>
      <c r="GJ308" s="140"/>
      <c r="GK308" s="140"/>
      <c r="GL308" s="140"/>
      <c r="GM308" s="140"/>
      <c r="GN308" s="140"/>
      <c r="GO308" s="140"/>
      <c r="GP308" s="140"/>
      <c r="GQ308" s="140"/>
      <c r="GR308" s="140"/>
      <c r="GS308" s="140"/>
      <c r="GT308" s="140"/>
      <c r="GU308" s="140"/>
      <c r="GV308" s="140"/>
      <c r="GW308" s="140"/>
      <c r="GX308" s="140"/>
      <c r="GY308" s="140"/>
      <c r="GZ308" s="140"/>
      <c r="HA308" s="140"/>
      <c r="HB308" s="140"/>
      <c r="HC308" s="140"/>
      <c r="HD308" s="140"/>
      <c r="HE308" s="140"/>
      <c r="HF308" s="140"/>
      <c r="HG308" s="140"/>
      <c r="HH308" s="140"/>
      <c r="HI308" s="140"/>
      <c r="HJ308" s="140"/>
      <c r="HK308" s="140"/>
      <c r="HL308" s="140"/>
      <c r="HM308" s="140"/>
      <c r="HN308" s="140"/>
      <c r="HO308" s="140"/>
      <c r="HP308" s="140"/>
      <c r="HQ308" s="140"/>
      <c r="HR308" s="140"/>
    </row>
    <row r="309" spans="1:226" s="138" customFormat="1" hidden="1">
      <c r="A309" s="97" t="s">
        <v>2423</v>
      </c>
      <c r="B309" s="117" t="s">
        <v>543</v>
      </c>
      <c r="C309" s="139" t="s">
        <v>542</v>
      </c>
      <c r="D309" s="60">
        <v>11561.91</v>
      </c>
      <c r="E309" s="60">
        <v>13150.56</v>
      </c>
      <c r="F309" s="60">
        <v>16493.93</v>
      </c>
      <c r="G309" s="60">
        <v>17000</v>
      </c>
      <c r="H309" s="60">
        <v>17800</v>
      </c>
      <c r="I309" s="60">
        <v>18300</v>
      </c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  <c r="AB309" s="140"/>
      <c r="AC309" s="140"/>
      <c r="AD309" s="140"/>
      <c r="AE309" s="140"/>
      <c r="AF309" s="140"/>
      <c r="AG309" s="140"/>
      <c r="AH309" s="140"/>
      <c r="AI309" s="140"/>
      <c r="AJ309" s="140"/>
      <c r="AK309" s="140"/>
      <c r="AL309" s="140"/>
      <c r="AM309" s="140"/>
      <c r="AN309" s="140"/>
      <c r="AO309" s="140"/>
      <c r="AP309" s="140"/>
      <c r="AQ309" s="140"/>
      <c r="AR309" s="140"/>
      <c r="AS309" s="140"/>
      <c r="AT309" s="140"/>
      <c r="AU309" s="140"/>
      <c r="AV309" s="140"/>
      <c r="AW309" s="140"/>
      <c r="AX309" s="140"/>
      <c r="AY309" s="140"/>
      <c r="AZ309" s="140"/>
      <c r="BA309" s="140"/>
      <c r="BB309" s="140"/>
      <c r="BC309" s="140"/>
      <c r="BD309" s="140"/>
      <c r="BE309" s="140"/>
      <c r="BF309" s="140"/>
      <c r="BG309" s="140"/>
      <c r="BH309" s="140"/>
      <c r="BI309" s="140"/>
      <c r="BJ309" s="140"/>
      <c r="BK309" s="140"/>
      <c r="BL309" s="140"/>
      <c r="BM309" s="140"/>
      <c r="BN309" s="140"/>
      <c r="BO309" s="140"/>
      <c r="BP309" s="140"/>
      <c r="BQ309" s="140"/>
      <c r="BR309" s="140"/>
      <c r="BS309" s="140"/>
      <c r="BT309" s="140"/>
      <c r="BU309" s="140"/>
      <c r="BV309" s="140"/>
      <c r="BW309" s="140"/>
      <c r="BX309" s="140"/>
      <c r="BY309" s="140"/>
      <c r="BZ309" s="140"/>
      <c r="CA309" s="140"/>
      <c r="CB309" s="140"/>
      <c r="CC309" s="140"/>
      <c r="CD309" s="140"/>
      <c r="CE309" s="140"/>
      <c r="CF309" s="140"/>
      <c r="CG309" s="140"/>
      <c r="CH309" s="140"/>
      <c r="CI309" s="140"/>
      <c r="CJ309" s="140"/>
      <c r="CK309" s="140"/>
      <c r="CL309" s="140"/>
      <c r="CM309" s="140"/>
      <c r="CN309" s="140"/>
      <c r="CO309" s="140"/>
      <c r="CP309" s="140"/>
      <c r="CQ309" s="140"/>
      <c r="CR309" s="140"/>
      <c r="CS309" s="140"/>
      <c r="CT309" s="140"/>
      <c r="CU309" s="140"/>
      <c r="CV309" s="140"/>
      <c r="CW309" s="140"/>
      <c r="CX309" s="140"/>
      <c r="CY309" s="140"/>
      <c r="CZ309" s="140"/>
      <c r="DA309" s="140"/>
      <c r="DB309" s="140"/>
      <c r="DC309" s="140"/>
      <c r="DD309" s="140"/>
      <c r="DE309" s="140"/>
      <c r="DF309" s="140"/>
      <c r="DG309" s="140"/>
      <c r="DH309" s="140"/>
      <c r="DI309" s="140"/>
      <c r="DJ309" s="140"/>
      <c r="DK309" s="140"/>
      <c r="DL309" s="140"/>
      <c r="DM309" s="140"/>
      <c r="DN309" s="140"/>
      <c r="DO309" s="140"/>
      <c r="DP309" s="140"/>
      <c r="DQ309" s="140"/>
      <c r="DR309" s="140"/>
      <c r="DS309" s="140"/>
      <c r="DT309" s="140"/>
      <c r="DU309" s="140"/>
      <c r="DV309" s="140"/>
      <c r="DW309" s="140"/>
      <c r="DX309" s="140"/>
      <c r="DY309" s="140"/>
      <c r="DZ309" s="140"/>
      <c r="EA309" s="140"/>
      <c r="EB309" s="140"/>
      <c r="EC309" s="140"/>
      <c r="ED309" s="140"/>
      <c r="EE309" s="140"/>
      <c r="EF309" s="140"/>
      <c r="EG309" s="140"/>
      <c r="EH309" s="140"/>
      <c r="EI309" s="140"/>
      <c r="EJ309" s="140"/>
      <c r="EK309" s="140"/>
      <c r="EL309" s="140"/>
      <c r="EM309" s="140"/>
      <c r="EN309" s="140"/>
      <c r="EO309" s="140"/>
      <c r="EP309" s="140"/>
      <c r="EQ309" s="140"/>
      <c r="ER309" s="140"/>
      <c r="ES309" s="140"/>
      <c r="ET309" s="140"/>
      <c r="EU309" s="140"/>
      <c r="EV309" s="140"/>
      <c r="EW309" s="140"/>
      <c r="EX309" s="140"/>
      <c r="EY309" s="140"/>
      <c r="EZ309" s="140"/>
      <c r="FA309" s="140"/>
      <c r="FB309" s="140"/>
      <c r="FC309" s="140"/>
      <c r="FD309" s="140"/>
      <c r="FE309" s="140"/>
      <c r="FF309" s="140"/>
      <c r="FG309" s="140"/>
      <c r="FH309" s="140"/>
      <c r="FI309" s="140"/>
      <c r="FJ309" s="140"/>
      <c r="FK309" s="140"/>
      <c r="FL309" s="140"/>
      <c r="FM309" s="140"/>
      <c r="FN309" s="140"/>
      <c r="FO309" s="140"/>
      <c r="FP309" s="140"/>
      <c r="FQ309" s="140"/>
      <c r="FR309" s="140"/>
      <c r="FS309" s="140"/>
      <c r="FT309" s="140"/>
      <c r="FU309" s="140"/>
      <c r="FV309" s="140"/>
      <c r="FW309" s="140"/>
      <c r="FX309" s="140"/>
      <c r="FY309" s="140"/>
      <c r="FZ309" s="140"/>
      <c r="GA309" s="140"/>
      <c r="GB309" s="140"/>
      <c r="GC309" s="140"/>
      <c r="GD309" s="140"/>
      <c r="GE309" s="140"/>
      <c r="GF309" s="140"/>
      <c r="GG309" s="140"/>
      <c r="GH309" s="140"/>
      <c r="GI309" s="140"/>
      <c r="GJ309" s="140"/>
      <c r="GK309" s="140"/>
      <c r="GL309" s="140"/>
      <c r="GM309" s="140"/>
      <c r="GN309" s="140"/>
      <c r="GO309" s="140"/>
      <c r="GP309" s="140"/>
      <c r="GQ309" s="140"/>
      <c r="GR309" s="140"/>
      <c r="GS309" s="140"/>
      <c r="GT309" s="140"/>
      <c r="GU309" s="140"/>
      <c r="GV309" s="140"/>
      <c r="GW309" s="140"/>
      <c r="GX309" s="140"/>
      <c r="GY309" s="140"/>
      <c r="GZ309" s="140"/>
      <c r="HA309" s="140"/>
      <c r="HB309" s="140"/>
      <c r="HC309" s="140"/>
      <c r="HD309" s="140"/>
      <c r="HE309" s="140"/>
      <c r="HF309" s="140"/>
      <c r="HG309" s="140"/>
      <c r="HH309" s="140"/>
      <c r="HI309" s="140"/>
      <c r="HJ309" s="140"/>
      <c r="HK309" s="140"/>
      <c r="HL309" s="140"/>
      <c r="HM309" s="140"/>
      <c r="HN309" s="140"/>
      <c r="HO309" s="140"/>
      <c r="HP309" s="140"/>
      <c r="HQ309" s="140"/>
      <c r="HR309" s="140"/>
    </row>
    <row r="310" spans="1:226" s="138" customFormat="1" hidden="1">
      <c r="A310" s="97" t="s">
        <v>2424</v>
      </c>
      <c r="B310" s="117" t="s">
        <v>546</v>
      </c>
      <c r="C310" s="139" t="s">
        <v>545</v>
      </c>
      <c r="D310" s="60">
        <v>3803.62</v>
      </c>
      <c r="E310" s="60">
        <v>2365.35</v>
      </c>
      <c r="F310" s="60">
        <v>788.29</v>
      </c>
      <c r="G310" s="60">
        <v>800</v>
      </c>
      <c r="H310" s="60">
        <v>850</v>
      </c>
      <c r="I310" s="60">
        <v>900</v>
      </c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40"/>
      <c r="AM310" s="140"/>
      <c r="AN310" s="140"/>
      <c r="AO310" s="140"/>
      <c r="AP310" s="140"/>
      <c r="AQ310" s="140"/>
      <c r="AR310" s="140"/>
      <c r="AS310" s="140"/>
      <c r="AT310" s="140"/>
      <c r="AU310" s="140"/>
      <c r="AV310" s="140"/>
      <c r="AW310" s="140"/>
      <c r="AX310" s="140"/>
      <c r="AY310" s="140"/>
      <c r="AZ310" s="140"/>
      <c r="BA310" s="140"/>
      <c r="BB310" s="140"/>
      <c r="BC310" s="140"/>
      <c r="BD310" s="140"/>
      <c r="BE310" s="140"/>
      <c r="BF310" s="140"/>
      <c r="BG310" s="140"/>
      <c r="BH310" s="140"/>
      <c r="BI310" s="140"/>
      <c r="BJ310" s="140"/>
      <c r="BK310" s="140"/>
      <c r="BL310" s="140"/>
      <c r="BM310" s="140"/>
      <c r="BN310" s="140"/>
      <c r="BO310" s="140"/>
      <c r="BP310" s="140"/>
      <c r="BQ310" s="140"/>
      <c r="BR310" s="140"/>
      <c r="BS310" s="140"/>
      <c r="BT310" s="140"/>
      <c r="BU310" s="140"/>
      <c r="BV310" s="140"/>
      <c r="BW310" s="140"/>
      <c r="BX310" s="140"/>
      <c r="BY310" s="140"/>
      <c r="BZ310" s="140"/>
      <c r="CA310" s="140"/>
      <c r="CB310" s="140"/>
      <c r="CC310" s="140"/>
      <c r="CD310" s="140"/>
      <c r="CE310" s="140"/>
      <c r="CF310" s="140"/>
      <c r="CG310" s="140"/>
      <c r="CH310" s="140"/>
      <c r="CI310" s="140"/>
      <c r="CJ310" s="140"/>
      <c r="CK310" s="140"/>
      <c r="CL310" s="140"/>
      <c r="CM310" s="140"/>
      <c r="CN310" s="140"/>
      <c r="CO310" s="140"/>
      <c r="CP310" s="140"/>
      <c r="CQ310" s="140"/>
      <c r="CR310" s="140"/>
      <c r="CS310" s="140"/>
      <c r="CT310" s="140"/>
      <c r="CU310" s="140"/>
      <c r="CV310" s="140"/>
      <c r="CW310" s="140"/>
      <c r="CX310" s="140"/>
      <c r="CY310" s="140"/>
      <c r="CZ310" s="140"/>
      <c r="DA310" s="140"/>
      <c r="DB310" s="140"/>
      <c r="DC310" s="140"/>
      <c r="DD310" s="140"/>
      <c r="DE310" s="140"/>
      <c r="DF310" s="140"/>
      <c r="DG310" s="140"/>
      <c r="DH310" s="140"/>
      <c r="DI310" s="140"/>
      <c r="DJ310" s="140"/>
      <c r="DK310" s="140"/>
      <c r="DL310" s="140"/>
      <c r="DM310" s="140"/>
      <c r="DN310" s="140"/>
      <c r="DO310" s="140"/>
      <c r="DP310" s="140"/>
      <c r="DQ310" s="140"/>
      <c r="DR310" s="140"/>
      <c r="DS310" s="140"/>
      <c r="DT310" s="140"/>
      <c r="DU310" s="140"/>
      <c r="DV310" s="140"/>
      <c r="DW310" s="140"/>
      <c r="DX310" s="140"/>
      <c r="DY310" s="140"/>
      <c r="DZ310" s="140"/>
      <c r="EA310" s="140"/>
      <c r="EB310" s="140"/>
      <c r="EC310" s="140"/>
      <c r="ED310" s="140"/>
      <c r="EE310" s="140"/>
      <c r="EF310" s="140"/>
      <c r="EG310" s="140"/>
      <c r="EH310" s="140"/>
      <c r="EI310" s="140"/>
      <c r="EJ310" s="140"/>
      <c r="EK310" s="140"/>
      <c r="EL310" s="140"/>
      <c r="EM310" s="140"/>
      <c r="EN310" s="140"/>
      <c r="EO310" s="140"/>
      <c r="EP310" s="140"/>
      <c r="EQ310" s="140"/>
      <c r="ER310" s="140"/>
      <c r="ES310" s="140"/>
      <c r="ET310" s="140"/>
      <c r="EU310" s="140"/>
      <c r="EV310" s="140"/>
      <c r="EW310" s="140"/>
      <c r="EX310" s="140"/>
      <c r="EY310" s="140"/>
      <c r="EZ310" s="140"/>
      <c r="FA310" s="140"/>
      <c r="FB310" s="140"/>
      <c r="FC310" s="140"/>
      <c r="FD310" s="140"/>
      <c r="FE310" s="140"/>
      <c r="FF310" s="140"/>
      <c r="FG310" s="140"/>
      <c r="FH310" s="140"/>
      <c r="FI310" s="140"/>
      <c r="FJ310" s="140"/>
      <c r="FK310" s="140"/>
      <c r="FL310" s="140"/>
      <c r="FM310" s="140"/>
      <c r="FN310" s="140"/>
      <c r="FO310" s="140"/>
      <c r="FP310" s="140"/>
      <c r="FQ310" s="140"/>
      <c r="FR310" s="140"/>
      <c r="FS310" s="140"/>
      <c r="FT310" s="140"/>
      <c r="FU310" s="140"/>
      <c r="FV310" s="140"/>
      <c r="FW310" s="140"/>
      <c r="FX310" s="140"/>
      <c r="FY310" s="140"/>
      <c r="FZ310" s="140"/>
      <c r="GA310" s="140"/>
      <c r="GB310" s="140"/>
      <c r="GC310" s="140"/>
      <c r="GD310" s="140"/>
      <c r="GE310" s="140"/>
      <c r="GF310" s="140"/>
      <c r="GG310" s="140"/>
      <c r="GH310" s="140"/>
      <c r="GI310" s="140"/>
      <c r="GJ310" s="140"/>
      <c r="GK310" s="140"/>
      <c r="GL310" s="140"/>
      <c r="GM310" s="140"/>
      <c r="GN310" s="140"/>
      <c r="GO310" s="140"/>
      <c r="GP310" s="140"/>
      <c r="GQ310" s="140"/>
      <c r="GR310" s="140"/>
      <c r="GS310" s="140"/>
      <c r="GT310" s="140"/>
      <c r="GU310" s="140"/>
      <c r="GV310" s="140"/>
      <c r="GW310" s="140"/>
      <c r="GX310" s="140"/>
      <c r="GY310" s="140"/>
      <c r="GZ310" s="140"/>
      <c r="HA310" s="140"/>
      <c r="HB310" s="140"/>
      <c r="HC310" s="140"/>
      <c r="HD310" s="140"/>
      <c r="HE310" s="140"/>
      <c r="HF310" s="140"/>
      <c r="HG310" s="140"/>
      <c r="HH310" s="140"/>
      <c r="HI310" s="140"/>
      <c r="HJ310" s="140"/>
      <c r="HK310" s="140"/>
      <c r="HL310" s="140"/>
      <c r="HM310" s="140"/>
      <c r="HN310" s="140"/>
      <c r="HO310" s="140"/>
      <c r="HP310" s="140"/>
      <c r="HQ310" s="140"/>
      <c r="HR310" s="140"/>
    </row>
    <row r="311" spans="1:226" s="138" customFormat="1" hidden="1">
      <c r="A311" s="97" t="s">
        <v>2425</v>
      </c>
      <c r="B311" s="117" t="s">
        <v>1596</v>
      </c>
      <c r="C311" s="139" t="s">
        <v>144</v>
      </c>
      <c r="D311" s="60">
        <v>7682.1</v>
      </c>
      <c r="E311" s="60">
        <v>7158.99</v>
      </c>
      <c r="F311" s="60">
        <v>3838.84</v>
      </c>
      <c r="G311" s="60">
        <v>4000</v>
      </c>
      <c r="H311" s="60">
        <v>4150</v>
      </c>
      <c r="I311" s="60">
        <v>4300</v>
      </c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  <c r="AB311" s="140"/>
      <c r="AC311" s="140"/>
      <c r="AD311" s="140"/>
      <c r="AE311" s="140"/>
      <c r="AF311" s="140"/>
      <c r="AG311" s="140"/>
      <c r="AH311" s="140"/>
      <c r="AI311" s="140"/>
      <c r="AJ311" s="140"/>
      <c r="AK311" s="140"/>
      <c r="AL311" s="140"/>
      <c r="AM311" s="140"/>
      <c r="AN311" s="140"/>
      <c r="AO311" s="140"/>
      <c r="AP311" s="140"/>
      <c r="AQ311" s="140"/>
      <c r="AR311" s="140"/>
      <c r="AS311" s="140"/>
      <c r="AT311" s="140"/>
      <c r="AU311" s="140"/>
      <c r="AV311" s="140"/>
      <c r="AW311" s="140"/>
      <c r="AX311" s="140"/>
      <c r="AY311" s="140"/>
      <c r="AZ311" s="140"/>
      <c r="BA311" s="140"/>
      <c r="BB311" s="140"/>
      <c r="BC311" s="140"/>
      <c r="BD311" s="140"/>
      <c r="BE311" s="140"/>
      <c r="BF311" s="140"/>
      <c r="BG311" s="140"/>
      <c r="BH311" s="140"/>
      <c r="BI311" s="140"/>
      <c r="BJ311" s="140"/>
      <c r="BK311" s="140"/>
      <c r="BL311" s="140"/>
      <c r="BM311" s="140"/>
      <c r="BN311" s="140"/>
      <c r="BO311" s="140"/>
      <c r="BP311" s="140"/>
      <c r="BQ311" s="140"/>
      <c r="BR311" s="140"/>
      <c r="BS311" s="140"/>
      <c r="BT311" s="140"/>
      <c r="BU311" s="140"/>
      <c r="BV311" s="140"/>
      <c r="BW311" s="140"/>
      <c r="BX311" s="140"/>
      <c r="BY311" s="140"/>
      <c r="BZ311" s="140"/>
      <c r="CA311" s="140"/>
      <c r="CB311" s="140"/>
      <c r="CC311" s="140"/>
      <c r="CD311" s="140"/>
      <c r="CE311" s="140"/>
      <c r="CF311" s="140"/>
      <c r="CG311" s="140"/>
      <c r="CH311" s="140"/>
      <c r="CI311" s="140"/>
      <c r="CJ311" s="140"/>
      <c r="CK311" s="140"/>
      <c r="CL311" s="140"/>
      <c r="CM311" s="140"/>
      <c r="CN311" s="140"/>
      <c r="CO311" s="140"/>
      <c r="CP311" s="140"/>
      <c r="CQ311" s="140"/>
      <c r="CR311" s="140"/>
      <c r="CS311" s="140"/>
      <c r="CT311" s="140"/>
      <c r="CU311" s="140"/>
      <c r="CV311" s="140"/>
      <c r="CW311" s="140"/>
      <c r="CX311" s="140"/>
      <c r="CY311" s="140"/>
      <c r="CZ311" s="140"/>
      <c r="DA311" s="140"/>
      <c r="DB311" s="140"/>
      <c r="DC311" s="140"/>
      <c r="DD311" s="140"/>
      <c r="DE311" s="140"/>
      <c r="DF311" s="140"/>
      <c r="DG311" s="140"/>
      <c r="DH311" s="140"/>
      <c r="DI311" s="140"/>
      <c r="DJ311" s="140"/>
      <c r="DK311" s="140"/>
      <c r="DL311" s="140"/>
      <c r="DM311" s="140"/>
      <c r="DN311" s="140"/>
      <c r="DO311" s="140"/>
      <c r="DP311" s="140"/>
      <c r="DQ311" s="140"/>
      <c r="DR311" s="140"/>
      <c r="DS311" s="140"/>
      <c r="DT311" s="140"/>
      <c r="DU311" s="140"/>
      <c r="DV311" s="140"/>
      <c r="DW311" s="140"/>
      <c r="DX311" s="140"/>
      <c r="DY311" s="140"/>
      <c r="DZ311" s="140"/>
      <c r="EA311" s="140"/>
      <c r="EB311" s="140"/>
      <c r="EC311" s="140"/>
      <c r="ED311" s="140"/>
      <c r="EE311" s="140"/>
      <c r="EF311" s="140"/>
      <c r="EG311" s="140"/>
      <c r="EH311" s="140"/>
      <c r="EI311" s="140"/>
      <c r="EJ311" s="140"/>
      <c r="EK311" s="140"/>
      <c r="EL311" s="140"/>
      <c r="EM311" s="140"/>
      <c r="EN311" s="140"/>
      <c r="EO311" s="140"/>
      <c r="EP311" s="140"/>
      <c r="EQ311" s="140"/>
      <c r="ER311" s="140"/>
      <c r="ES311" s="140"/>
      <c r="ET311" s="140"/>
      <c r="EU311" s="140"/>
      <c r="EV311" s="140"/>
      <c r="EW311" s="140"/>
      <c r="EX311" s="140"/>
      <c r="EY311" s="140"/>
      <c r="EZ311" s="140"/>
      <c r="FA311" s="140"/>
      <c r="FB311" s="140"/>
      <c r="FC311" s="140"/>
      <c r="FD311" s="140"/>
      <c r="FE311" s="140"/>
      <c r="FF311" s="140"/>
      <c r="FG311" s="140"/>
      <c r="FH311" s="140"/>
      <c r="FI311" s="140"/>
      <c r="FJ311" s="140"/>
      <c r="FK311" s="140"/>
      <c r="FL311" s="140"/>
      <c r="FM311" s="140"/>
      <c r="FN311" s="140"/>
      <c r="FO311" s="140"/>
      <c r="FP311" s="140"/>
      <c r="FQ311" s="140"/>
      <c r="FR311" s="140"/>
      <c r="FS311" s="140"/>
      <c r="FT311" s="140"/>
      <c r="FU311" s="140"/>
      <c r="FV311" s="140"/>
      <c r="FW311" s="140"/>
      <c r="FX311" s="140"/>
      <c r="FY311" s="140"/>
      <c r="FZ311" s="140"/>
      <c r="GA311" s="140"/>
      <c r="GB311" s="140"/>
      <c r="GC311" s="140"/>
      <c r="GD311" s="140"/>
      <c r="GE311" s="140"/>
      <c r="GF311" s="140"/>
      <c r="GG311" s="140"/>
      <c r="GH311" s="140"/>
      <c r="GI311" s="140"/>
      <c r="GJ311" s="140"/>
      <c r="GK311" s="140"/>
      <c r="GL311" s="140"/>
      <c r="GM311" s="140"/>
      <c r="GN311" s="140"/>
      <c r="GO311" s="140"/>
      <c r="GP311" s="140"/>
      <c r="GQ311" s="140"/>
      <c r="GR311" s="140"/>
      <c r="GS311" s="140"/>
      <c r="GT311" s="140"/>
      <c r="GU311" s="140"/>
      <c r="GV311" s="140"/>
      <c r="GW311" s="140"/>
      <c r="GX311" s="140"/>
      <c r="GY311" s="140"/>
      <c r="GZ311" s="140"/>
      <c r="HA311" s="140"/>
      <c r="HB311" s="140"/>
      <c r="HC311" s="140"/>
      <c r="HD311" s="140"/>
      <c r="HE311" s="140"/>
      <c r="HF311" s="140"/>
      <c r="HG311" s="140"/>
      <c r="HH311" s="140"/>
      <c r="HI311" s="140"/>
      <c r="HJ311" s="140"/>
      <c r="HK311" s="140"/>
      <c r="HL311" s="140"/>
      <c r="HM311" s="140"/>
      <c r="HN311" s="140"/>
      <c r="HO311" s="140"/>
      <c r="HP311" s="140"/>
      <c r="HQ311" s="140"/>
      <c r="HR311" s="140"/>
    </row>
    <row r="312" spans="1:226" s="138" customFormat="1" hidden="1">
      <c r="A312" s="97" t="s">
        <v>2426</v>
      </c>
      <c r="B312" s="117" t="s">
        <v>553</v>
      </c>
      <c r="C312" s="139" t="s">
        <v>139</v>
      </c>
      <c r="D312" s="60">
        <v>1473.42</v>
      </c>
      <c r="E312" s="60">
        <v>1255.0999999999999</v>
      </c>
      <c r="F312" s="60">
        <v>2189.7199999999998</v>
      </c>
      <c r="G312" s="60">
        <v>2300</v>
      </c>
      <c r="H312" s="60">
        <v>2400</v>
      </c>
      <c r="I312" s="60">
        <v>2500</v>
      </c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40"/>
      <c r="AD312" s="140"/>
      <c r="AE312" s="140"/>
      <c r="AF312" s="140"/>
      <c r="AG312" s="140"/>
      <c r="AH312" s="140"/>
      <c r="AI312" s="140"/>
      <c r="AJ312" s="140"/>
      <c r="AK312" s="140"/>
      <c r="AL312" s="140"/>
      <c r="AM312" s="140"/>
      <c r="AN312" s="140"/>
      <c r="AO312" s="140"/>
      <c r="AP312" s="140"/>
      <c r="AQ312" s="140"/>
      <c r="AR312" s="140"/>
      <c r="AS312" s="140"/>
      <c r="AT312" s="140"/>
      <c r="AU312" s="140"/>
      <c r="AV312" s="140"/>
      <c r="AW312" s="140"/>
      <c r="AX312" s="140"/>
      <c r="AY312" s="140"/>
      <c r="AZ312" s="140"/>
      <c r="BA312" s="140"/>
      <c r="BB312" s="140"/>
      <c r="BC312" s="140"/>
      <c r="BD312" s="140"/>
      <c r="BE312" s="140"/>
      <c r="BF312" s="140"/>
      <c r="BG312" s="140"/>
      <c r="BH312" s="140"/>
      <c r="BI312" s="140"/>
      <c r="BJ312" s="140"/>
      <c r="BK312" s="140"/>
      <c r="BL312" s="140"/>
      <c r="BM312" s="140"/>
      <c r="BN312" s="140"/>
      <c r="BO312" s="140"/>
      <c r="BP312" s="140"/>
      <c r="BQ312" s="140"/>
      <c r="BR312" s="140"/>
      <c r="BS312" s="140"/>
      <c r="BT312" s="140"/>
      <c r="BU312" s="140"/>
      <c r="BV312" s="140"/>
      <c r="BW312" s="140"/>
      <c r="BX312" s="140"/>
      <c r="BY312" s="140"/>
      <c r="BZ312" s="140"/>
      <c r="CA312" s="140"/>
      <c r="CB312" s="140"/>
      <c r="CC312" s="140"/>
      <c r="CD312" s="140"/>
      <c r="CE312" s="140"/>
      <c r="CF312" s="140"/>
      <c r="CG312" s="140"/>
      <c r="CH312" s="140"/>
      <c r="CI312" s="140"/>
      <c r="CJ312" s="140"/>
      <c r="CK312" s="140"/>
      <c r="CL312" s="140"/>
      <c r="CM312" s="140"/>
      <c r="CN312" s="140"/>
      <c r="CO312" s="140"/>
      <c r="CP312" s="140"/>
      <c r="CQ312" s="140"/>
      <c r="CR312" s="140"/>
      <c r="CS312" s="140"/>
      <c r="CT312" s="140"/>
      <c r="CU312" s="140"/>
      <c r="CV312" s="140"/>
      <c r="CW312" s="140"/>
      <c r="CX312" s="140"/>
      <c r="CY312" s="140"/>
      <c r="CZ312" s="140"/>
      <c r="DA312" s="140"/>
      <c r="DB312" s="140"/>
      <c r="DC312" s="140"/>
      <c r="DD312" s="140"/>
      <c r="DE312" s="140"/>
      <c r="DF312" s="140"/>
      <c r="DG312" s="140"/>
      <c r="DH312" s="140"/>
      <c r="DI312" s="140"/>
      <c r="DJ312" s="140"/>
      <c r="DK312" s="140"/>
      <c r="DL312" s="140"/>
      <c r="DM312" s="140"/>
      <c r="DN312" s="140"/>
      <c r="DO312" s="140"/>
      <c r="DP312" s="140"/>
      <c r="DQ312" s="140"/>
      <c r="DR312" s="140"/>
      <c r="DS312" s="140"/>
      <c r="DT312" s="140"/>
      <c r="DU312" s="140"/>
      <c r="DV312" s="140"/>
      <c r="DW312" s="140"/>
      <c r="DX312" s="140"/>
      <c r="DY312" s="140"/>
      <c r="DZ312" s="140"/>
      <c r="EA312" s="140"/>
      <c r="EB312" s="140"/>
      <c r="EC312" s="140"/>
      <c r="ED312" s="140"/>
      <c r="EE312" s="140"/>
      <c r="EF312" s="140"/>
      <c r="EG312" s="140"/>
      <c r="EH312" s="140"/>
      <c r="EI312" s="140"/>
      <c r="EJ312" s="140"/>
      <c r="EK312" s="140"/>
      <c r="EL312" s="140"/>
      <c r="EM312" s="140"/>
      <c r="EN312" s="140"/>
      <c r="EO312" s="140"/>
      <c r="EP312" s="140"/>
      <c r="EQ312" s="140"/>
      <c r="ER312" s="140"/>
      <c r="ES312" s="140"/>
      <c r="ET312" s="140"/>
      <c r="EU312" s="140"/>
      <c r="EV312" s="140"/>
      <c r="EW312" s="140"/>
      <c r="EX312" s="140"/>
      <c r="EY312" s="140"/>
      <c r="EZ312" s="140"/>
      <c r="FA312" s="140"/>
      <c r="FB312" s="140"/>
      <c r="FC312" s="140"/>
      <c r="FD312" s="140"/>
      <c r="FE312" s="140"/>
      <c r="FF312" s="140"/>
      <c r="FG312" s="140"/>
      <c r="FH312" s="140"/>
      <c r="FI312" s="140"/>
      <c r="FJ312" s="140"/>
      <c r="FK312" s="140"/>
      <c r="FL312" s="140"/>
      <c r="FM312" s="140"/>
      <c r="FN312" s="140"/>
      <c r="FO312" s="140"/>
      <c r="FP312" s="140"/>
      <c r="FQ312" s="140"/>
      <c r="FR312" s="140"/>
      <c r="FS312" s="140"/>
      <c r="FT312" s="140"/>
      <c r="FU312" s="140"/>
      <c r="FV312" s="140"/>
      <c r="FW312" s="140"/>
      <c r="FX312" s="140"/>
      <c r="FY312" s="140"/>
      <c r="FZ312" s="140"/>
      <c r="GA312" s="140"/>
      <c r="GB312" s="140"/>
      <c r="GC312" s="140"/>
      <c r="GD312" s="140"/>
      <c r="GE312" s="140"/>
      <c r="GF312" s="140"/>
      <c r="GG312" s="140"/>
      <c r="GH312" s="140"/>
      <c r="GI312" s="140"/>
      <c r="GJ312" s="140"/>
      <c r="GK312" s="140"/>
      <c r="GL312" s="140"/>
      <c r="GM312" s="140"/>
      <c r="GN312" s="140"/>
      <c r="GO312" s="140"/>
      <c r="GP312" s="140"/>
      <c r="GQ312" s="140"/>
      <c r="GR312" s="140"/>
      <c r="GS312" s="140"/>
      <c r="GT312" s="140"/>
      <c r="GU312" s="140"/>
      <c r="GV312" s="140"/>
      <c r="GW312" s="140"/>
      <c r="GX312" s="140"/>
      <c r="GY312" s="140"/>
      <c r="GZ312" s="140"/>
      <c r="HA312" s="140"/>
      <c r="HB312" s="140"/>
      <c r="HC312" s="140"/>
      <c r="HD312" s="140"/>
      <c r="HE312" s="140"/>
      <c r="HF312" s="140"/>
      <c r="HG312" s="140"/>
      <c r="HH312" s="140"/>
      <c r="HI312" s="140"/>
      <c r="HJ312" s="140"/>
      <c r="HK312" s="140"/>
      <c r="HL312" s="140"/>
      <c r="HM312" s="140"/>
      <c r="HN312" s="140"/>
      <c r="HO312" s="140"/>
      <c r="HP312" s="140"/>
      <c r="HQ312" s="140"/>
      <c r="HR312" s="140"/>
    </row>
    <row r="313" spans="1:226" s="138" customFormat="1" hidden="1">
      <c r="A313" s="97" t="s">
        <v>2427</v>
      </c>
      <c r="B313" s="117" t="s">
        <v>559</v>
      </c>
      <c r="C313" s="139" t="s">
        <v>558</v>
      </c>
      <c r="D313" s="60">
        <v>252376.27</v>
      </c>
      <c r="E313" s="60">
        <v>248584.22</v>
      </c>
      <c r="F313" s="60">
        <v>136353.29</v>
      </c>
      <c r="G313" s="60">
        <v>141500</v>
      </c>
      <c r="H313" s="60">
        <v>146800</v>
      </c>
      <c r="I313" s="60">
        <v>151600</v>
      </c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40"/>
      <c r="AD313" s="140"/>
      <c r="AE313" s="140"/>
      <c r="AF313" s="140"/>
      <c r="AG313" s="140"/>
      <c r="AH313" s="140"/>
      <c r="AI313" s="140"/>
      <c r="AJ313" s="140"/>
      <c r="AK313" s="140"/>
      <c r="AL313" s="140"/>
      <c r="AM313" s="140"/>
      <c r="AN313" s="140"/>
      <c r="AO313" s="140"/>
      <c r="AP313" s="140"/>
      <c r="AQ313" s="140"/>
      <c r="AR313" s="140"/>
      <c r="AS313" s="140"/>
      <c r="AT313" s="140"/>
      <c r="AU313" s="140"/>
      <c r="AV313" s="140"/>
      <c r="AW313" s="140"/>
      <c r="AX313" s="140"/>
      <c r="AY313" s="140"/>
      <c r="AZ313" s="140"/>
      <c r="BA313" s="140"/>
      <c r="BB313" s="140"/>
      <c r="BC313" s="140"/>
      <c r="BD313" s="140"/>
      <c r="BE313" s="140"/>
      <c r="BF313" s="140"/>
      <c r="BG313" s="140"/>
      <c r="BH313" s="140"/>
      <c r="BI313" s="140"/>
      <c r="BJ313" s="140"/>
      <c r="BK313" s="140"/>
      <c r="BL313" s="140"/>
      <c r="BM313" s="140"/>
      <c r="BN313" s="140"/>
      <c r="BO313" s="140"/>
      <c r="BP313" s="140"/>
      <c r="BQ313" s="140"/>
      <c r="BR313" s="140"/>
      <c r="BS313" s="140"/>
      <c r="BT313" s="140"/>
      <c r="BU313" s="140"/>
      <c r="BV313" s="140"/>
      <c r="BW313" s="140"/>
      <c r="BX313" s="140"/>
      <c r="BY313" s="140"/>
      <c r="BZ313" s="140"/>
      <c r="CA313" s="140"/>
      <c r="CB313" s="140"/>
      <c r="CC313" s="140"/>
      <c r="CD313" s="140"/>
      <c r="CE313" s="140"/>
      <c r="CF313" s="140"/>
      <c r="CG313" s="140"/>
      <c r="CH313" s="140"/>
      <c r="CI313" s="140"/>
      <c r="CJ313" s="140"/>
      <c r="CK313" s="140"/>
      <c r="CL313" s="140"/>
      <c r="CM313" s="140"/>
      <c r="CN313" s="140"/>
      <c r="CO313" s="140"/>
      <c r="CP313" s="140"/>
      <c r="CQ313" s="140"/>
      <c r="CR313" s="140"/>
      <c r="CS313" s="140"/>
      <c r="CT313" s="140"/>
      <c r="CU313" s="140"/>
      <c r="CV313" s="140"/>
      <c r="CW313" s="140"/>
      <c r="CX313" s="140"/>
      <c r="CY313" s="140"/>
      <c r="CZ313" s="140"/>
      <c r="DA313" s="140"/>
      <c r="DB313" s="140"/>
      <c r="DC313" s="140"/>
      <c r="DD313" s="140"/>
      <c r="DE313" s="140"/>
      <c r="DF313" s="140"/>
      <c r="DG313" s="140"/>
      <c r="DH313" s="140"/>
      <c r="DI313" s="140"/>
      <c r="DJ313" s="140"/>
      <c r="DK313" s="140"/>
      <c r="DL313" s="140"/>
      <c r="DM313" s="140"/>
      <c r="DN313" s="140"/>
      <c r="DO313" s="140"/>
      <c r="DP313" s="140"/>
      <c r="DQ313" s="140"/>
      <c r="DR313" s="140"/>
      <c r="DS313" s="140"/>
      <c r="DT313" s="140"/>
      <c r="DU313" s="140"/>
      <c r="DV313" s="140"/>
      <c r="DW313" s="140"/>
      <c r="DX313" s="140"/>
      <c r="DY313" s="140"/>
      <c r="DZ313" s="140"/>
      <c r="EA313" s="140"/>
      <c r="EB313" s="140"/>
      <c r="EC313" s="140"/>
      <c r="ED313" s="140"/>
      <c r="EE313" s="140"/>
      <c r="EF313" s="140"/>
      <c r="EG313" s="140"/>
      <c r="EH313" s="140"/>
      <c r="EI313" s="140"/>
      <c r="EJ313" s="140"/>
      <c r="EK313" s="140"/>
      <c r="EL313" s="140"/>
      <c r="EM313" s="140"/>
      <c r="EN313" s="140"/>
      <c r="EO313" s="140"/>
      <c r="EP313" s="140"/>
      <c r="EQ313" s="140"/>
      <c r="ER313" s="140"/>
      <c r="ES313" s="140"/>
      <c r="ET313" s="140"/>
      <c r="EU313" s="140"/>
      <c r="EV313" s="140"/>
      <c r="EW313" s="140"/>
      <c r="EX313" s="140"/>
      <c r="EY313" s="140"/>
      <c r="EZ313" s="140"/>
      <c r="FA313" s="140"/>
      <c r="FB313" s="140"/>
      <c r="FC313" s="140"/>
      <c r="FD313" s="140"/>
      <c r="FE313" s="140"/>
      <c r="FF313" s="140"/>
      <c r="FG313" s="140"/>
      <c r="FH313" s="140"/>
      <c r="FI313" s="140"/>
      <c r="FJ313" s="140"/>
      <c r="FK313" s="140"/>
      <c r="FL313" s="140"/>
      <c r="FM313" s="140"/>
      <c r="FN313" s="140"/>
      <c r="FO313" s="140"/>
      <c r="FP313" s="140"/>
      <c r="FQ313" s="140"/>
      <c r="FR313" s="140"/>
      <c r="FS313" s="140"/>
      <c r="FT313" s="140"/>
      <c r="FU313" s="140"/>
      <c r="FV313" s="140"/>
      <c r="FW313" s="140"/>
      <c r="FX313" s="140"/>
      <c r="FY313" s="140"/>
      <c r="FZ313" s="140"/>
      <c r="GA313" s="140"/>
      <c r="GB313" s="140"/>
      <c r="GC313" s="140"/>
      <c r="GD313" s="140"/>
      <c r="GE313" s="140"/>
      <c r="GF313" s="140"/>
      <c r="GG313" s="140"/>
      <c r="GH313" s="140"/>
      <c r="GI313" s="140"/>
      <c r="GJ313" s="140"/>
      <c r="GK313" s="140"/>
      <c r="GL313" s="140"/>
      <c r="GM313" s="140"/>
      <c r="GN313" s="140"/>
      <c r="GO313" s="140"/>
      <c r="GP313" s="140"/>
      <c r="GQ313" s="140"/>
      <c r="GR313" s="140"/>
      <c r="GS313" s="140"/>
      <c r="GT313" s="140"/>
      <c r="GU313" s="140"/>
      <c r="GV313" s="140"/>
      <c r="GW313" s="140"/>
      <c r="GX313" s="140"/>
      <c r="GY313" s="140"/>
      <c r="GZ313" s="140"/>
      <c r="HA313" s="140"/>
      <c r="HB313" s="140"/>
      <c r="HC313" s="140"/>
      <c r="HD313" s="140"/>
      <c r="HE313" s="140"/>
      <c r="HF313" s="140"/>
      <c r="HG313" s="140"/>
      <c r="HH313" s="140"/>
      <c r="HI313" s="140"/>
      <c r="HJ313" s="140"/>
      <c r="HK313" s="140"/>
      <c r="HL313" s="140"/>
      <c r="HM313" s="140"/>
      <c r="HN313" s="140"/>
      <c r="HO313" s="140"/>
      <c r="HP313" s="140"/>
      <c r="HQ313" s="140"/>
      <c r="HR313" s="140"/>
    </row>
    <row r="314" spans="1:226" s="138" customFormat="1" hidden="1">
      <c r="A314" s="97" t="s">
        <v>2428</v>
      </c>
      <c r="B314" s="117" t="s">
        <v>573</v>
      </c>
      <c r="C314" s="139" t="s">
        <v>218</v>
      </c>
      <c r="D314" s="60">
        <v>60541.32</v>
      </c>
      <c r="E314" s="60">
        <v>126353.93</v>
      </c>
      <c r="F314" s="60">
        <v>56983.41</v>
      </c>
      <c r="G314" s="60">
        <v>59000</v>
      </c>
      <c r="H314" s="60">
        <v>61400</v>
      </c>
      <c r="I314" s="60">
        <v>63400</v>
      </c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  <c r="AB314" s="140"/>
      <c r="AC314" s="140"/>
      <c r="AD314" s="140"/>
      <c r="AE314" s="140"/>
      <c r="AF314" s="140"/>
      <c r="AG314" s="140"/>
      <c r="AH314" s="140"/>
      <c r="AI314" s="140"/>
      <c r="AJ314" s="140"/>
      <c r="AK314" s="140"/>
      <c r="AL314" s="140"/>
      <c r="AM314" s="140"/>
      <c r="AN314" s="140"/>
      <c r="AO314" s="140"/>
      <c r="AP314" s="140"/>
      <c r="AQ314" s="140"/>
      <c r="AR314" s="140"/>
      <c r="AS314" s="140"/>
      <c r="AT314" s="140"/>
      <c r="AU314" s="140"/>
      <c r="AV314" s="140"/>
      <c r="AW314" s="140"/>
      <c r="AX314" s="140"/>
      <c r="AY314" s="140"/>
      <c r="AZ314" s="140"/>
      <c r="BA314" s="140"/>
      <c r="BB314" s="140"/>
      <c r="BC314" s="140"/>
      <c r="BD314" s="140"/>
      <c r="BE314" s="140"/>
      <c r="BF314" s="140"/>
      <c r="BG314" s="140"/>
      <c r="BH314" s="140"/>
      <c r="BI314" s="140"/>
      <c r="BJ314" s="140"/>
      <c r="BK314" s="140"/>
      <c r="BL314" s="140"/>
      <c r="BM314" s="140"/>
      <c r="BN314" s="140"/>
      <c r="BO314" s="140"/>
      <c r="BP314" s="140"/>
      <c r="BQ314" s="140"/>
      <c r="BR314" s="140"/>
      <c r="BS314" s="140"/>
      <c r="BT314" s="140"/>
      <c r="BU314" s="140"/>
      <c r="BV314" s="140"/>
      <c r="BW314" s="140"/>
      <c r="BX314" s="140"/>
      <c r="BY314" s="140"/>
      <c r="BZ314" s="140"/>
      <c r="CA314" s="140"/>
      <c r="CB314" s="140"/>
      <c r="CC314" s="140"/>
      <c r="CD314" s="140"/>
      <c r="CE314" s="140"/>
      <c r="CF314" s="140"/>
      <c r="CG314" s="140"/>
      <c r="CH314" s="140"/>
      <c r="CI314" s="140"/>
      <c r="CJ314" s="140"/>
      <c r="CK314" s="140"/>
      <c r="CL314" s="140"/>
      <c r="CM314" s="140"/>
      <c r="CN314" s="140"/>
      <c r="CO314" s="140"/>
      <c r="CP314" s="140"/>
      <c r="CQ314" s="140"/>
      <c r="CR314" s="140"/>
      <c r="CS314" s="140"/>
      <c r="CT314" s="140"/>
      <c r="CU314" s="140"/>
      <c r="CV314" s="140"/>
      <c r="CW314" s="140"/>
      <c r="CX314" s="140"/>
      <c r="CY314" s="140"/>
      <c r="CZ314" s="140"/>
      <c r="DA314" s="140"/>
      <c r="DB314" s="140"/>
      <c r="DC314" s="140"/>
      <c r="DD314" s="140"/>
      <c r="DE314" s="140"/>
      <c r="DF314" s="140"/>
      <c r="DG314" s="140"/>
      <c r="DH314" s="140"/>
      <c r="DI314" s="140"/>
      <c r="DJ314" s="140"/>
      <c r="DK314" s="140"/>
      <c r="DL314" s="140"/>
      <c r="DM314" s="140"/>
      <c r="DN314" s="140"/>
      <c r="DO314" s="140"/>
      <c r="DP314" s="140"/>
      <c r="DQ314" s="140"/>
      <c r="DR314" s="140"/>
      <c r="DS314" s="140"/>
      <c r="DT314" s="140"/>
      <c r="DU314" s="140"/>
      <c r="DV314" s="140"/>
      <c r="DW314" s="140"/>
      <c r="DX314" s="140"/>
      <c r="DY314" s="140"/>
      <c r="DZ314" s="140"/>
      <c r="EA314" s="140"/>
      <c r="EB314" s="140"/>
      <c r="EC314" s="140"/>
      <c r="ED314" s="140"/>
      <c r="EE314" s="140"/>
      <c r="EF314" s="140"/>
      <c r="EG314" s="140"/>
      <c r="EH314" s="140"/>
      <c r="EI314" s="140"/>
      <c r="EJ314" s="140"/>
      <c r="EK314" s="140"/>
      <c r="EL314" s="140"/>
      <c r="EM314" s="140"/>
      <c r="EN314" s="140"/>
      <c r="EO314" s="140"/>
      <c r="EP314" s="140"/>
      <c r="EQ314" s="140"/>
      <c r="ER314" s="140"/>
      <c r="ES314" s="140"/>
      <c r="ET314" s="140"/>
      <c r="EU314" s="140"/>
      <c r="EV314" s="140"/>
      <c r="EW314" s="140"/>
      <c r="EX314" s="140"/>
      <c r="EY314" s="140"/>
      <c r="EZ314" s="140"/>
      <c r="FA314" s="140"/>
      <c r="FB314" s="140"/>
      <c r="FC314" s="140"/>
      <c r="FD314" s="140"/>
      <c r="FE314" s="140"/>
      <c r="FF314" s="140"/>
      <c r="FG314" s="140"/>
      <c r="FH314" s="140"/>
      <c r="FI314" s="140"/>
      <c r="FJ314" s="140"/>
      <c r="FK314" s="140"/>
      <c r="FL314" s="140"/>
      <c r="FM314" s="140"/>
      <c r="FN314" s="140"/>
      <c r="FO314" s="140"/>
      <c r="FP314" s="140"/>
      <c r="FQ314" s="140"/>
      <c r="FR314" s="140"/>
      <c r="FS314" s="140"/>
      <c r="FT314" s="140"/>
      <c r="FU314" s="140"/>
      <c r="FV314" s="140"/>
      <c r="FW314" s="140"/>
      <c r="FX314" s="140"/>
      <c r="FY314" s="140"/>
      <c r="FZ314" s="140"/>
      <c r="GA314" s="140"/>
      <c r="GB314" s="140"/>
      <c r="GC314" s="140"/>
      <c r="GD314" s="140"/>
      <c r="GE314" s="140"/>
      <c r="GF314" s="140"/>
      <c r="GG314" s="140"/>
      <c r="GH314" s="140"/>
      <c r="GI314" s="140"/>
      <c r="GJ314" s="140"/>
      <c r="GK314" s="140"/>
      <c r="GL314" s="140"/>
      <c r="GM314" s="140"/>
      <c r="GN314" s="140"/>
      <c r="GO314" s="140"/>
      <c r="GP314" s="140"/>
      <c r="GQ314" s="140"/>
      <c r="GR314" s="140"/>
      <c r="GS314" s="140"/>
      <c r="GT314" s="140"/>
      <c r="GU314" s="140"/>
      <c r="GV314" s="140"/>
      <c r="GW314" s="140"/>
      <c r="GX314" s="140"/>
      <c r="GY314" s="140"/>
      <c r="GZ314" s="140"/>
      <c r="HA314" s="140"/>
      <c r="HB314" s="140"/>
      <c r="HC314" s="140"/>
      <c r="HD314" s="140"/>
      <c r="HE314" s="140"/>
      <c r="HF314" s="140"/>
      <c r="HG314" s="140"/>
      <c r="HH314" s="140"/>
      <c r="HI314" s="140"/>
      <c r="HJ314" s="140"/>
      <c r="HK314" s="140"/>
      <c r="HL314" s="140"/>
      <c r="HM314" s="140"/>
      <c r="HN314" s="140"/>
      <c r="HO314" s="140"/>
      <c r="HP314" s="140"/>
      <c r="HQ314" s="140"/>
      <c r="HR314" s="140"/>
    </row>
    <row r="315" spans="1:226" s="138" customFormat="1" hidden="1">
      <c r="A315" s="97" t="s">
        <v>2429</v>
      </c>
      <c r="B315" s="117" t="s">
        <v>582</v>
      </c>
      <c r="C315" s="139" t="s">
        <v>581</v>
      </c>
      <c r="D315" s="60">
        <v>0</v>
      </c>
      <c r="E315" s="60">
        <v>0</v>
      </c>
      <c r="F315" s="60">
        <v>0</v>
      </c>
      <c r="G315" s="60"/>
      <c r="H315" s="60"/>
      <c r="I315" s="6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  <c r="AB315" s="140"/>
      <c r="AC315" s="140"/>
      <c r="AD315" s="140"/>
      <c r="AE315" s="140"/>
      <c r="AF315" s="140"/>
      <c r="AG315" s="140"/>
      <c r="AH315" s="140"/>
      <c r="AI315" s="140"/>
      <c r="AJ315" s="140"/>
      <c r="AK315" s="140"/>
      <c r="AL315" s="140"/>
      <c r="AM315" s="140"/>
      <c r="AN315" s="140"/>
      <c r="AO315" s="140"/>
      <c r="AP315" s="140"/>
      <c r="AQ315" s="140"/>
      <c r="AR315" s="140"/>
      <c r="AS315" s="140"/>
      <c r="AT315" s="140"/>
      <c r="AU315" s="140"/>
      <c r="AV315" s="140"/>
      <c r="AW315" s="140"/>
      <c r="AX315" s="140"/>
      <c r="AY315" s="140"/>
      <c r="AZ315" s="140"/>
      <c r="BA315" s="140"/>
      <c r="BB315" s="140"/>
      <c r="BC315" s="140"/>
      <c r="BD315" s="140"/>
      <c r="BE315" s="140"/>
      <c r="BF315" s="140"/>
      <c r="BG315" s="140"/>
      <c r="BH315" s="140"/>
      <c r="BI315" s="140"/>
      <c r="BJ315" s="140"/>
      <c r="BK315" s="140"/>
      <c r="BL315" s="140"/>
      <c r="BM315" s="140"/>
      <c r="BN315" s="140"/>
      <c r="BO315" s="140"/>
      <c r="BP315" s="140"/>
      <c r="BQ315" s="140"/>
      <c r="BR315" s="140"/>
      <c r="BS315" s="140"/>
      <c r="BT315" s="140"/>
      <c r="BU315" s="140"/>
      <c r="BV315" s="140"/>
      <c r="BW315" s="140"/>
      <c r="BX315" s="140"/>
      <c r="BY315" s="140"/>
      <c r="BZ315" s="140"/>
      <c r="CA315" s="140"/>
      <c r="CB315" s="140"/>
      <c r="CC315" s="140"/>
      <c r="CD315" s="140"/>
      <c r="CE315" s="140"/>
      <c r="CF315" s="140"/>
      <c r="CG315" s="140"/>
      <c r="CH315" s="140"/>
      <c r="CI315" s="140"/>
      <c r="CJ315" s="140"/>
      <c r="CK315" s="140"/>
      <c r="CL315" s="140"/>
      <c r="CM315" s="140"/>
      <c r="CN315" s="140"/>
      <c r="CO315" s="140"/>
      <c r="CP315" s="140"/>
      <c r="CQ315" s="140"/>
      <c r="CR315" s="140"/>
      <c r="CS315" s="140"/>
      <c r="CT315" s="140"/>
      <c r="CU315" s="140"/>
      <c r="CV315" s="140"/>
      <c r="CW315" s="140"/>
      <c r="CX315" s="140"/>
      <c r="CY315" s="140"/>
      <c r="CZ315" s="140"/>
      <c r="DA315" s="140"/>
      <c r="DB315" s="140"/>
      <c r="DC315" s="140"/>
      <c r="DD315" s="140"/>
      <c r="DE315" s="140"/>
      <c r="DF315" s="140"/>
      <c r="DG315" s="140"/>
      <c r="DH315" s="140"/>
      <c r="DI315" s="140"/>
      <c r="DJ315" s="140"/>
      <c r="DK315" s="140"/>
      <c r="DL315" s="140"/>
      <c r="DM315" s="140"/>
      <c r="DN315" s="140"/>
      <c r="DO315" s="140"/>
      <c r="DP315" s="140"/>
      <c r="DQ315" s="140"/>
      <c r="DR315" s="140"/>
      <c r="DS315" s="140"/>
      <c r="DT315" s="140"/>
      <c r="DU315" s="140"/>
      <c r="DV315" s="140"/>
      <c r="DW315" s="140"/>
      <c r="DX315" s="140"/>
      <c r="DY315" s="140"/>
      <c r="DZ315" s="140"/>
      <c r="EA315" s="140"/>
      <c r="EB315" s="140"/>
      <c r="EC315" s="140"/>
      <c r="ED315" s="140"/>
      <c r="EE315" s="140"/>
      <c r="EF315" s="140"/>
      <c r="EG315" s="140"/>
      <c r="EH315" s="140"/>
      <c r="EI315" s="140"/>
      <c r="EJ315" s="140"/>
      <c r="EK315" s="140"/>
      <c r="EL315" s="140"/>
      <c r="EM315" s="140"/>
      <c r="EN315" s="140"/>
      <c r="EO315" s="140"/>
      <c r="EP315" s="140"/>
      <c r="EQ315" s="140"/>
      <c r="ER315" s="140"/>
      <c r="ES315" s="140"/>
      <c r="ET315" s="140"/>
      <c r="EU315" s="140"/>
      <c r="EV315" s="140"/>
      <c r="EW315" s="140"/>
      <c r="EX315" s="140"/>
      <c r="EY315" s="140"/>
      <c r="EZ315" s="140"/>
      <c r="FA315" s="140"/>
      <c r="FB315" s="140"/>
      <c r="FC315" s="140"/>
      <c r="FD315" s="140"/>
      <c r="FE315" s="140"/>
      <c r="FF315" s="140"/>
      <c r="FG315" s="140"/>
      <c r="FH315" s="140"/>
      <c r="FI315" s="140"/>
      <c r="FJ315" s="140"/>
      <c r="FK315" s="140"/>
      <c r="FL315" s="140"/>
      <c r="FM315" s="140"/>
      <c r="FN315" s="140"/>
      <c r="FO315" s="140"/>
      <c r="FP315" s="140"/>
      <c r="FQ315" s="140"/>
      <c r="FR315" s="140"/>
      <c r="FS315" s="140"/>
      <c r="FT315" s="140"/>
      <c r="FU315" s="140"/>
      <c r="FV315" s="140"/>
      <c r="FW315" s="140"/>
      <c r="FX315" s="140"/>
      <c r="FY315" s="140"/>
      <c r="FZ315" s="140"/>
      <c r="GA315" s="140"/>
      <c r="GB315" s="140"/>
      <c r="GC315" s="140"/>
      <c r="GD315" s="140"/>
      <c r="GE315" s="140"/>
      <c r="GF315" s="140"/>
      <c r="GG315" s="140"/>
      <c r="GH315" s="140"/>
      <c r="GI315" s="140"/>
      <c r="GJ315" s="140"/>
      <c r="GK315" s="140"/>
      <c r="GL315" s="140"/>
      <c r="GM315" s="140"/>
      <c r="GN315" s="140"/>
      <c r="GO315" s="140"/>
      <c r="GP315" s="140"/>
      <c r="GQ315" s="140"/>
      <c r="GR315" s="140"/>
      <c r="GS315" s="140"/>
      <c r="GT315" s="140"/>
      <c r="GU315" s="140"/>
      <c r="GV315" s="140"/>
      <c r="GW315" s="140"/>
      <c r="GX315" s="140"/>
      <c r="GY315" s="140"/>
      <c r="GZ315" s="140"/>
      <c r="HA315" s="140"/>
      <c r="HB315" s="140"/>
      <c r="HC315" s="140"/>
      <c r="HD315" s="140"/>
      <c r="HE315" s="140"/>
      <c r="HF315" s="140"/>
      <c r="HG315" s="140"/>
      <c r="HH315" s="140"/>
      <c r="HI315" s="140"/>
      <c r="HJ315" s="140"/>
      <c r="HK315" s="140"/>
      <c r="HL315" s="140"/>
      <c r="HM315" s="140"/>
      <c r="HN315" s="140"/>
      <c r="HO315" s="140"/>
      <c r="HP315" s="140"/>
      <c r="HQ315" s="140"/>
      <c r="HR315" s="140"/>
    </row>
    <row r="316" spans="1:226" s="138" customFormat="1" hidden="1">
      <c r="A316" s="97" t="s">
        <v>2430</v>
      </c>
      <c r="B316" s="97" t="s">
        <v>596</v>
      </c>
      <c r="C316" s="98" t="s">
        <v>224</v>
      </c>
      <c r="D316" s="60">
        <v>524044.91</v>
      </c>
      <c r="E316" s="60">
        <v>426638.15</v>
      </c>
      <c r="F316" s="60">
        <v>161535.70000000001</v>
      </c>
      <c r="G316" s="60">
        <v>168000</v>
      </c>
      <c r="H316" s="60">
        <v>174000</v>
      </c>
      <c r="I316" s="60">
        <v>179500</v>
      </c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40"/>
      <c r="AC316" s="140"/>
      <c r="AD316" s="140"/>
      <c r="AE316" s="140"/>
      <c r="AF316" s="140"/>
      <c r="AG316" s="140"/>
      <c r="AH316" s="140"/>
      <c r="AI316" s="140"/>
      <c r="AJ316" s="140"/>
      <c r="AK316" s="140"/>
      <c r="AL316" s="140"/>
      <c r="AM316" s="140"/>
      <c r="AN316" s="140"/>
      <c r="AO316" s="140"/>
      <c r="AP316" s="140"/>
      <c r="AQ316" s="140"/>
      <c r="AR316" s="140"/>
      <c r="AS316" s="140"/>
      <c r="AT316" s="140"/>
      <c r="AU316" s="140"/>
      <c r="AV316" s="140"/>
      <c r="AW316" s="140"/>
      <c r="AX316" s="140"/>
      <c r="AY316" s="140"/>
      <c r="AZ316" s="140"/>
      <c r="BA316" s="140"/>
      <c r="BB316" s="140"/>
      <c r="BC316" s="140"/>
      <c r="BD316" s="140"/>
      <c r="BE316" s="140"/>
      <c r="BF316" s="140"/>
      <c r="BG316" s="140"/>
      <c r="BH316" s="140"/>
      <c r="BI316" s="140"/>
      <c r="BJ316" s="140"/>
      <c r="BK316" s="140"/>
      <c r="BL316" s="140"/>
      <c r="BM316" s="140"/>
      <c r="BN316" s="140"/>
      <c r="BO316" s="140"/>
      <c r="BP316" s="140"/>
      <c r="BQ316" s="140"/>
      <c r="BR316" s="140"/>
      <c r="BS316" s="140"/>
      <c r="BT316" s="140"/>
      <c r="BU316" s="140"/>
      <c r="BV316" s="140"/>
      <c r="BW316" s="140"/>
      <c r="BX316" s="140"/>
      <c r="BY316" s="140"/>
      <c r="BZ316" s="140"/>
      <c r="CA316" s="140"/>
      <c r="CB316" s="140"/>
      <c r="CC316" s="140"/>
      <c r="CD316" s="140"/>
      <c r="CE316" s="140"/>
      <c r="CF316" s="140"/>
      <c r="CG316" s="140"/>
      <c r="CH316" s="140"/>
      <c r="CI316" s="140"/>
      <c r="CJ316" s="140"/>
      <c r="CK316" s="140"/>
      <c r="CL316" s="140"/>
      <c r="CM316" s="140"/>
      <c r="CN316" s="140"/>
      <c r="CO316" s="140"/>
      <c r="CP316" s="140"/>
      <c r="CQ316" s="140"/>
      <c r="CR316" s="140"/>
      <c r="CS316" s="140"/>
      <c r="CT316" s="140"/>
      <c r="CU316" s="140"/>
      <c r="CV316" s="140"/>
      <c r="CW316" s="140"/>
      <c r="CX316" s="140"/>
      <c r="CY316" s="140"/>
      <c r="CZ316" s="140"/>
      <c r="DA316" s="140"/>
      <c r="DB316" s="140"/>
      <c r="DC316" s="140"/>
      <c r="DD316" s="140"/>
      <c r="DE316" s="140"/>
      <c r="DF316" s="140"/>
      <c r="DG316" s="140"/>
      <c r="DH316" s="140"/>
      <c r="DI316" s="140"/>
      <c r="DJ316" s="140"/>
      <c r="DK316" s="140"/>
      <c r="DL316" s="140"/>
      <c r="DM316" s="140"/>
      <c r="DN316" s="140"/>
      <c r="DO316" s="140"/>
      <c r="DP316" s="140"/>
      <c r="DQ316" s="140"/>
      <c r="DR316" s="140"/>
      <c r="DS316" s="140"/>
      <c r="DT316" s="140"/>
      <c r="DU316" s="140"/>
      <c r="DV316" s="140"/>
      <c r="DW316" s="140"/>
      <c r="DX316" s="140"/>
      <c r="DY316" s="140"/>
      <c r="DZ316" s="140"/>
      <c r="EA316" s="140"/>
      <c r="EB316" s="140"/>
      <c r="EC316" s="140"/>
      <c r="ED316" s="140"/>
      <c r="EE316" s="140"/>
      <c r="EF316" s="140"/>
      <c r="EG316" s="140"/>
      <c r="EH316" s="140"/>
      <c r="EI316" s="140"/>
      <c r="EJ316" s="140"/>
      <c r="EK316" s="140"/>
      <c r="EL316" s="140"/>
      <c r="EM316" s="140"/>
      <c r="EN316" s="140"/>
      <c r="EO316" s="140"/>
      <c r="EP316" s="140"/>
      <c r="EQ316" s="140"/>
      <c r="ER316" s="140"/>
      <c r="ES316" s="140"/>
      <c r="ET316" s="140"/>
      <c r="EU316" s="140"/>
      <c r="EV316" s="140"/>
      <c r="EW316" s="140"/>
      <c r="EX316" s="140"/>
      <c r="EY316" s="140"/>
      <c r="EZ316" s="140"/>
      <c r="FA316" s="140"/>
      <c r="FB316" s="140"/>
      <c r="FC316" s="140"/>
      <c r="FD316" s="140"/>
      <c r="FE316" s="140"/>
      <c r="FF316" s="140"/>
      <c r="FG316" s="140"/>
      <c r="FH316" s="140"/>
      <c r="FI316" s="140"/>
      <c r="FJ316" s="140"/>
      <c r="FK316" s="140"/>
      <c r="FL316" s="140"/>
      <c r="FM316" s="140"/>
      <c r="FN316" s="140"/>
      <c r="FO316" s="140"/>
      <c r="FP316" s="140"/>
      <c r="FQ316" s="140"/>
      <c r="FR316" s="140"/>
      <c r="FS316" s="140"/>
      <c r="FT316" s="140"/>
      <c r="FU316" s="140"/>
      <c r="FV316" s="140"/>
      <c r="FW316" s="140"/>
      <c r="FX316" s="140"/>
      <c r="FY316" s="140"/>
      <c r="FZ316" s="140"/>
      <c r="GA316" s="140"/>
      <c r="GB316" s="140"/>
      <c r="GC316" s="140"/>
      <c r="GD316" s="140"/>
      <c r="GE316" s="140"/>
      <c r="GF316" s="140"/>
      <c r="GG316" s="140"/>
      <c r="GH316" s="140"/>
      <c r="GI316" s="140"/>
      <c r="GJ316" s="140"/>
      <c r="GK316" s="140"/>
      <c r="GL316" s="140"/>
      <c r="GM316" s="140"/>
      <c r="GN316" s="140"/>
      <c r="GO316" s="140"/>
      <c r="GP316" s="140"/>
      <c r="GQ316" s="140"/>
      <c r="GR316" s="140"/>
      <c r="GS316" s="140"/>
      <c r="GT316" s="140"/>
      <c r="GU316" s="140"/>
      <c r="GV316" s="140"/>
      <c r="GW316" s="140"/>
      <c r="GX316" s="140"/>
      <c r="GY316" s="140"/>
      <c r="GZ316" s="140"/>
      <c r="HA316" s="140"/>
      <c r="HB316" s="140"/>
      <c r="HC316" s="140"/>
      <c r="HD316" s="140"/>
      <c r="HE316" s="140"/>
      <c r="HF316" s="140"/>
      <c r="HG316" s="140"/>
      <c r="HH316" s="140"/>
      <c r="HI316" s="140"/>
      <c r="HJ316" s="140"/>
      <c r="HK316" s="140"/>
      <c r="HL316" s="140"/>
      <c r="HM316" s="140"/>
      <c r="HN316" s="140"/>
      <c r="HO316" s="140"/>
      <c r="HP316" s="140"/>
      <c r="HQ316" s="140"/>
      <c r="HR316" s="140"/>
    </row>
    <row r="317" spans="1:226" hidden="1">
      <c r="A317" s="97" t="s">
        <v>2431</v>
      </c>
      <c r="B317" s="97" t="s">
        <v>1636</v>
      </c>
      <c r="C317" s="98" t="s">
        <v>1637</v>
      </c>
      <c r="D317" s="60">
        <v>29058.05</v>
      </c>
      <c r="E317" s="60">
        <v>28206.6</v>
      </c>
      <c r="F317" s="60">
        <v>18085.240000000002</v>
      </c>
      <c r="G317" s="60"/>
      <c r="H317" s="60"/>
      <c r="I317" s="60"/>
    </row>
    <row r="318" spans="1:226" hidden="1">
      <c r="A318" s="97" t="s">
        <v>2432</v>
      </c>
      <c r="B318" s="97" t="s">
        <v>684</v>
      </c>
      <c r="C318" s="98" t="s">
        <v>683</v>
      </c>
      <c r="D318" s="60">
        <v>9280.27</v>
      </c>
      <c r="E318" s="60">
        <v>11451.8</v>
      </c>
      <c r="F318" s="60">
        <v>7440.71</v>
      </c>
      <c r="G318" s="60"/>
      <c r="H318" s="60"/>
      <c r="I318" s="60"/>
    </row>
    <row r="319" spans="1:226" hidden="1">
      <c r="A319" s="97" t="s">
        <v>2433</v>
      </c>
      <c r="B319" s="97" t="s">
        <v>1630</v>
      </c>
      <c r="C319" s="98" t="s">
        <v>1631</v>
      </c>
      <c r="D319" s="60">
        <v>43164.68</v>
      </c>
      <c r="E319" s="60">
        <v>7.65</v>
      </c>
      <c r="F319" s="60"/>
      <c r="G319" s="60"/>
      <c r="H319" s="60"/>
      <c r="I319" s="60"/>
    </row>
    <row r="320" spans="1:226" hidden="1">
      <c r="A320" s="97" t="s">
        <v>2434</v>
      </c>
      <c r="B320" s="97" t="s">
        <v>2435</v>
      </c>
      <c r="C320" s="98" t="s">
        <v>564</v>
      </c>
      <c r="D320" s="60">
        <v>675.88</v>
      </c>
      <c r="E320" s="60">
        <v>0</v>
      </c>
      <c r="F320" s="60"/>
      <c r="G320" s="60"/>
      <c r="H320" s="60"/>
      <c r="I320" s="60"/>
    </row>
    <row r="321" spans="1:243" hidden="1">
      <c r="A321" s="97" t="s">
        <v>2436</v>
      </c>
      <c r="B321" s="97" t="s">
        <v>2437</v>
      </c>
      <c r="C321" s="98" t="s">
        <v>567</v>
      </c>
      <c r="D321" s="60">
        <v>157.97999999999999</v>
      </c>
      <c r="E321" s="60">
        <v>145.79</v>
      </c>
      <c r="F321" s="60">
        <v>46.39</v>
      </c>
      <c r="G321" s="60"/>
      <c r="H321" s="60"/>
      <c r="I321" s="60"/>
    </row>
    <row r="322" spans="1:243" hidden="1">
      <c r="A322" s="97" t="s">
        <v>2438</v>
      </c>
      <c r="B322" s="97" t="s">
        <v>1598</v>
      </c>
      <c r="C322" s="98" t="s">
        <v>575</v>
      </c>
      <c r="D322" s="60">
        <v>66.62</v>
      </c>
      <c r="E322" s="60">
        <v>65.52</v>
      </c>
      <c r="F322" s="60">
        <v>95.47</v>
      </c>
      <c r="G322" s="60"/>
      <c r="H322" s="60"/>
      <c r="I322" s="60"/>
    </row>
    <row r="323" spans="1:243" hidden="1">
      <c r="A323" s="97" t="s">
        <v>2439</v>
      </c>
      <c r="B323" s="97" t="s">
        <v>2440</v>
      </c>
      <c r="C323" s="98" t="s">
        <v>624</v>
      </c>
      <c r="D323" s="60">
        <v>4385.33</v>
      </c>
      <c r="E323" s="60">
        <v>0</v>
      </c>
      <c r="F323" s="60"/>
      <c r="G323" s="60"/>
      <c r="H323" s="60"/>
      <c r="I323" s="60"/>
    </row>
    <row r="324" spans="1:243" hidden="1">
      <c r="A324" s="97" t="s">
        <v>2441</v>
      </c>
      <c r="B324" s="97" t="s">
        <v>634</v>
      </c>
      <c r="C324" s="98" t="s">
        <v>633</v>
      </c>
      <c r="D324" s="60">
        <v>376.49</v>
      </c>
      <c r="E324" s="60">
        <v>0</v>
      </c>
      <c r="F324" s="60"/>
      <c r="G324" s="60"/>
      <c r="H324" s="60"/>
      <c r="I324" s="60"/>
    </row>
    <row r="325" spans="1:243" hidden="1">
      <c r="A325" s="97" t="s">
        <v>2442</v>
      </c>
      <c r="B325" s="97" t="s">
        <v>2443</v>
      </c>
      <c r="C325" s="98" t="s">
        <v>642</v>
      </c>
      <c r="D325" s="60">
        <v>370.53</v>
      </c>
      <c r="E325" s="60">
        <v>262.74</v>
      </c>
      <c r="F325" s="60">
        <v>83.61</v>
      </c>
      <c r="G325" s="60"/>
      <c r="H325" s="60"/>
      <c r="I325" s="60"/>
    </row>
    <row r="326" spans="1:243" hidden="1">
      <c r="A326" s="97" t="s">
        <v>2444</v>
      </c>
      <c r="B326" s="97" t="s">
        <v>2445</v>
      </c>
      <c r="C326" s="98" t="s">
        <v>651</v>
      </c>
      <c r="D326" s="60">
        <v>14506.63</v>
      </c>
      <c r="E326" s="60">
        <v>1021.45</v>
      </c>
      <c r="F326" s="60"/>
      <c r="G326" s="60"/>
      <c r="H326" s="60"/>
      <c r="I326" s="60"/>
    </row>
    <row r="327" spans="1:243" s="138" customFormat="1" hidden="1">
      <c r="A327" s="97" t="s">
        <v>2446</v>
      </c>
      <c r="B327" s="97" t="s">
        <v>2447</v>
      </c>
      <c r="C327" s="98" t="s">
        <v>221</v>
      </c>
      <c r="D327" s="60">
        <v>31207.72</v>
      </c>
      <c r="E327" s="60">
        <v>31803.21</v>
      </c>
      <c r="F327" s="60">
        <v>12416.47</v>
      </c>
      <c r="G327" s="60">
        <v>13000</v>
      </c>
      <c r="H327" s="60">
        <v>13400</v>
      </c>
      <c r="I327" s="60">
        <v>13800</v>
      </c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  <c r="AB327" s="140"/>
      <c r="AC327" s="140"/>
      <c r="AD327" s="140"/>
      <c r="AE327" s="140"/>
      <c r="AF327" s="140"/>
      <c r="AG327" s="140"/>
      <c r="AH327" s="140"/>
      <c r="AI327" s="140"/>
      <c r="AJ327" s="140"/>
      <c r="AK327" s="140"/>
      <c r="AL327" s="140"/>
      <c r="AM327" s="140"/>
      <c r="AN327" s="140"/>
      <c r="AO327" s="140"/>
      <c r="AP327" s="140"/>
      <c r="AQ327" s="140"/>
      <c r="AR327" s="140"/>
      <c r="AS327" s="140"/>
      <c r="AT327" s="140"/>
      <c r="AU327" s="140"/>
      <c r="AV327" s="140"/>
      <c r="AW327" s="140"/>
      <c r="AX327" s="140"/>
      <c r="AY327" s="140"/>
      <c r="AZ327" s="140"/>
      <c r="BA327" s="140"/>
      <c r="BB327" s="140"/>
      <c r="BC327" s="140"/>
      <c r="BD327" s="140"/>
      <c r="BE327" s="140"/>
      <c r="BF327" s="140"/>
      <c r="BG327" s="140"/>
      <c r="BH327" s="140"/>
      <c r="BI327" s="140"/>
      <c r="BJ327" s="140"/>
      <c r="BK327" s="140"/>
      <c r="BL327" s="140"/>
      <c r="BM327" s="140"/>
      <c r="BN327" s="140"/>
      <c r="BO327" s="140"/>
      <c r="BP327" s="140"/>
      <c r="BQ327" s="140"/>
      <c r="BR327" s="140"/>
      <c r="BS327" s="140"/>
      <c r="BT327" s="140"/>
      <c r="BU327" s="140"/>
      <c r="BV327" s="140"/>
      <c r="BW327" s="140"/>
      <c r="BX327" s="140"/>
      <c r="BY327" s="140"/>
      <c r="BZ327" s="140"/>
      <c r="CA327" s="140"/>
      <c r="CB327" s="140"/>
      <c r="CC327" s="140"/>
      <c r="CD327" s="140"/>
      <c r="CE327" s="140"/>
      <c r="CF327" s="140"/>
      <c r="CG327" s="140"/>
      <c r="CH327" s="140"/>
      <c r="CI327" s="140"/>
      <c r="CJ327" s="140"/>
      <c r="CK327" s="140"/>
      <c r="CL327" s="140"/>
      <c r="CM327" s="140"/>
      <c r="CN327" s="140"/>
      <c r="CO327" s="140"/>
      <c r="CP327" s="140"/>
      <c r="CQ327" s="140"/>
      <c r="CR327" s="140"/>
      <c r="CS327" s="140"/>
      <c r="CT327" s="140"/>
      <c r="CU327" s="140"/>
      <c r="CV327" s="140"/>
      <c r="CW327" s="140"/>
      <c r="CX327" s="140"/>
      <c r="CY327" s="140"/>
      <c r="CZ327" s="140"/>
      <c r="DA327" s="140"/>
      <c r="DB327" s="140"/>
      <c r="DC327" s="140"/>
      <c r="DD327" s="140"/>
      <c r="DE327" s="140"/>
      <c r="DF327" s="140"/>
      <c r="DG327" s="140"/>
      <c r="DH327" s="140"/>
      <c r="DI327" s="140"/>
      <c r="DJ327" s="140"/>
      <c r="DK327" s="140"/>
      <c r="DL327" s="140"/>
      <c r="DM327" s="140"/>
      <c r="DN327" s="140"/>
      <c r="DO327" s="140"/>
      <c r="DP327" s="140"/>
      <c r="DQ327" s="140"/>
      <c r="DR327" s="140"/>
      <c r="DS327" s="140"/>
      <c r="DT327" s="140"/>
      <c r="DU327" s="140"/>
      <c r="DV327" s="140"/>
      <c r="DW327" s="140"/>
      <c r="DX327" s="140"/>
      <c r="DY327" s="140"/>
      <c r="DZ327" s="140"/>
      <c r="EA327" s="140"/>
      <c r="EB327" s="140"/>
      <c r="EC327" s="140"/>
      <c r="ED327" s="140"/>
      <c r="EE327" s="140"/>
      <c r="EF327" s="140"/>
      <c r="EG327" s="140"/>
      <c r="EH327" s="140"/>
      <c r="EI327" s="140"/>
      <c r="EJ327" s="140"/>
      <c r="EK327" s="140"/>
      <c r="EL327" s="140"/>
      <c r="EM327" s="140"/>
      <c r="EN327" s="140"/>
      <c r="EO327" s="140"/>
      <c r="EP327" s="140"/>
      <c r="EQ327" s="140"/>
      <c r="ER327" s="140"/>
      <c r="ES327" s="140"/>
      <c r="ET327" s="140"/>
      <c r="EU327" s="140"/>
      <c r="EV327" s="140"/>
      <c r="EW327" s="140"/>
      <c r="EX327" s="140"/>
      <c r="EY327" s="140"/>
      <c r="EZ327" s="140"/>
      <c r="FA327" s="140"/>
      <c r="FB327" s="140"/>
      <c r="FC327" s="140"/>
      <c r="FD327" s="140"/>
      <c r="FE327" s="140"/>
      <c r="FF327" s="140"/>
      <c r="FG327" s="140"/>
      <c r="FH327" s="140"/>
      <c r="FI327" s="140"/>
      <c r="FJ327" s="140"/>
      <c r="FK327" s="140"/>
      <c r="FL327" s="140"/>
      <c r="FM327" s="140"/>
      <c r="FN327" s="140"/>
      <c r="FO327" s="140"/>
      <c r="FP327" s="140"/>
      <c r="FQ327" s="140"/>
      <c r="FR327" s="140"/>
      <c r="FS327" s="140"/>
      <c r="FT327" s="140"/>
      <c r="FU327" s="140"/>
      <c r="FV327" s="140"/>
      <c r="FW327" s="140"/>
      <c r="FX327" s="140"/>
      <c r="FY327" s="140"/>
      <c r="FZ327" s="140"/>
      <c r="GA327" s="140"/>
      <c r="GB327" s="140"/>
      <c r="GC327" s="140"/>
      <c r="GD327" s="140"/>
      <c r="GE327" s="140"/>
      <c r="GF327" s="140"/>
      <c r="GG327" s="140"/>
      <c r="GH327" s="140"/>
      <c r="GI327" s="140"/>
      <c r="GJ327" s="140"/>
      <c r="GK327" s="140"/>
      <c r="GL327" s="140"/>
      <c r="GM327" s="140"/>
      <c r="GN327" s="140"/>
      <c r="GO327" s="140"/>
      <c r="GP327" s="140"/>
      <c r="GQ327" s="140"/>
      <c r="GR327" s="140"/>
      <c r="GS327" s="140"/>
      <c r="GT327" s="140"/>
      <c r="GU327" s="140"/>
      <c r="GV327" s="140"/>
      <c r="GW327" s="140"/>
      <c r="GX327" s="140"/>
      <c r="GY327" s="140"/>
      <c r="GZ327" s="140"/>
      <c r="HA327" s="140"/>
      <c r="HB327" s="140"/>
      <c r="HC327" s="140"/>
      <c r="HD327" s="140"/>
      <c r="HE327" s="140"/>
      <c r="HF327" s="140"/>
      <c r="HG327" s="140"/>
      <c r="HH327" s="140"/>
      <c r="HI327" s="140"/>
      <c r="HJ327" s="140"/>
      <c r="HK327" s="140"/>
      <c r="HL327" s="140"/>
      <c r="HM327" s="140"/>
      <c r="HN327" s="140"/>
      <c r="HO327" s="140"/>
      <c r="HP327" s="140"/>
      <c r="HQ327" s="140"/>
      <c r="HR327" s="140"/>
    </row>
    <row r="328" spans="1:243" hidden="1">
      <c r="A328" s="97" t="s">
        <v>2448</v>
      </c>
      <c r="B328" s="97" t="s">
        <v>2449</v>
      </c>
      <c r="C328" s="98" t="s">
        <v>1603</v>
      </c>
      <c r="D328" s="60">
        <v>9344.1</v>
      </c>
      <c r="E328" s="60">
        <v>4138.41</v>
      </c>
      <c r="F328" s="60"/>
      <c r="G328" s="60"/>
      <c r="H328" s="60"/>
      <c r="I328" s="60"/>
    </row>
    <row r="329" spans="1:243" hidden="1">
      <c r="A329" s="97" t="s">
        <v>2450</v>
      </c>
      <c r="B329" s="97" t="s">
        <v>2451</v>
      </c>
      <c r="C329" s="98" t="s">
        <v>1619</v>
      </c>
      <c r="D329" s="60">
        <v>636.19000000000005</v>
      </c>
      <c r="E329" s="60">
        <v>491.97</v>
      </c>
      <c r="F329" s="60">
        <v>83.63</v>
      </c>
      <c r="G329" s="60">
        <v>100</v>
      </c>
      <c r="H329" s="60"/>
      <c r="I329" s="60"/>
    </row>
    <row r="330" spans="1:243" hidden="1">
      <c r="A330" s="97" t="s">
        <v>2452</v>
      </c>
      <c r="B330" s="97" t="s">
        <v>2453</v>
      </c>
      <c r="C330" s="98" t="s">
        <v>1625</v>
      </c>
      <c r="D330" s="60">
        <v>2545.2399999999998</v>
      </c>
      <c r="E330" s="60">
        <v>0</v>
      </c>
      <c r="F330" s="60"/>
      <c r="G330" s="60"/>
      <c r="H330" s="60"/>
      <c r="I330" s="60"/>
    </row>
    <row r="331" spans="1:243" hidden="1">
      <c r="A331" s="97" t="s">
        <v>2454</v>
      </c>
      <c r="B331" s="97" t="s">
        <v>2455</v>
      </c>
      <c r="C331" s="98" t="s">
        <v>1634</v>
      </c>
      <c r="D331" s="60">
        <v>7406.62</v>
      </c>
      <c r="E331" s="60">
        <v>0</v>
      </c>
      <c r="F331" s="60"/>
      <c r="G331" s="60"/>
      <c r="H331" s="60"/>
      <c r="I331" s="60"/>
    </row>
    <row r="332" spans="1:243" hidden="1">
      <c r="A332" s="97" t="s">
        <v>2456</v>
      </c>
      <c r="B332" s="97" t="s">
        <v>1639</v>
      </c>
      <c r="C332" s="98" t="s">
        <v>1640</v>
      </c>
      <c r="D332" s="60">
        <v>32.94</v>
      </c>
      <c r="E332" s="60">
        <v>19.96</v>
      </c>
      <c r="F332" s="60"/>
      <c r="G332" s="60"/>
      <c r="H332" s="60"/>
      <c r="I332" s="60"/>
    </row>
    <row r="333" spans="1:243" hidden="1">
      <c r="A333" s="97" t="s">
        <v>2457</v>
      </c>
      <c r="B333" s="97" t="s">
        <v>2458</v>
      </c>
      <c r="C333" s="98" t="s">
        <v>1643</v>
      </c>
      <c r="D333" s="60">
        <v>12474.99</v>
      </c>
      <c r="E333" s="60">
        <v>11135.11</v>
      </c>
      <c r="F333" s="60">
        <v>3530.17</v>
      </c>
      <c r="G333" s="60"/>
      <c r="H333" s="60"/>
      <c r="I333" s="60"/>
    </row>
    <row r="334" spans="1:243" hidden="1">
      <c r="A334" s="97" t="s">
        <v>2459</v>
      </c>
      <c r="B334" s="97" t="s">
        <v>2460</v>
      </c>
      <c r="C334" s="98" t="s">
        <v>1649</v>
      </c>
      <c r="D334" s="60">
        <v>484.34</v>
      </c>
      <c r="E334" s="60">
        <v>0</v>
      </c>
      <c r="F334" s="60"/>
      <c r="G334" s="60"/>
      <c r="H334" s="60"/>
      <c r="I334" s="60"/>
    </row>
    <row r="335" spans="1:243" s="196" customFormat="1" ht="14.25" hidden="1" customHeight="1">
      <c r="A335" s="97" t="s">
        <v>2461</v>
      </c>
      <c r="B335" s="97" t="s">
        <v>582</v>
      </c>
      <c r="C335" s="98" t="s">
        <v>581</v>
      </c>
      <c r="D335" s="203">
        <v>25964.45</v>
      </c>
      <c r="E335" s="203">
        <v>24870.84</v>
      </c>
      <c r="F335" s="203">
        <v>9640.76</v>
      </c>
      <c r="G335" s="203"/>
      <c r="H335" s="203"/>
      <c r="I335" s="203"/>
      <c r="HS335" s="197"/>
      <c r="HT335" s="197"/>
      <c r="HU335" s="197"/>
      <c r="HV335" s="197"/>
      <c r="HW335" s="197"/>
      <c r="HX335" s="197"/>
      <c r="HY335" s="197"/>
      <c r="HZ335" s="197"/>
      <c r="IA335" s="197"/>
      <c r="IB335" s="197"/>
      <c r="IC335" s="197"/>
      <c r="ID335" s="197"/>
      <c r="IE335" s="197"/>
      <c r="IF335" s="197"/>
      <c r="IG335" s="197"/>
      <c r="IH335" s="197"/>
      <c r="II335" s="197"/>
    </row>
    <row r="336" spans="1:243" s="196" customFormat="1" ht="14.25" hidden="1" customHeight="1">
      <c r="A336" s="97" t="s">
        <v>2462</v>
      </c>
      <c r="B336" s="97" t="s">
        <v>2463</v>
      </c>
      <c r="C336" s="98" t="s">
        <v>601</v>
      </c>
      <c r="D336" s="203">
        <v>366.35</v>
      </c>
      <c r="E336" s="203">
        <v>398.37</v>
      </c>
      <c r="F336" s="203">
        <v>129.94</v>
      </c>
      <c r="G336" s="203"/>
      <c r="H336" s="203"/>
      <c r="I336" s="203"/>
      <c r="HS336" s="197"/>
      <c r="HT336" s="197"/>
      <c r="HU336" s="197"/>
      <c r="HV336" s="197"/>
      <c r="HW336" s="197"/>
      <c r="HX336" s="197"/>
      <c r="HY336" s="197"/>
      <c r="HZ336" s="197"/>
      <c r="IA336" s="197"/>
      <c r="IB336" s="197"/>
      <c r="IC336" s="197"/>
      <c r="ID336" s="197"/>
      <c r="IE336" s="197"/>
      <c r="IF336" s="197"/>
      <c r="IG336" s="197"/>
      <c r="IH336" s="197"/>
      <c r="II336" s="197"/>
    </row>
    <row r="337" spans="1:243" s="196" customFormat="1" ht="14.25" hidden="1" customHeight="1">
      <c r="A337" s="97" t="s">
        <v>2464</v>
      </c>
      <c r="B337" s="97" t="s">
        <v>2465</v>
      </c>
      <c r="C337" s="98" t="s">
        <v>1646</v>
      </c>
      <c r="D337" s="203">
        <v>4867.72</v>
      </c>
      <c r="E337" s="203">
        <v>10020.69</v>
      </c>
      <c r="F337" s="203">
        <v>4762.79</v>
      </c>
      <c r="G337" s="60">
        <v>600</v>
      </c>
      <c r="H337" s="60"/>
      <c r="I337" s="60"/>
      <c r="HS337" s="197"/>
      <c r="HT337" s="197"/>
      <c r="HU337" s="197"/>
      <c r="HV337" s="197"/>
      <c r="HW337" s="197"/>
      <c r="HX337" s="197"/>
      <c r="HY337" s="197"/>
      <c r="HZ337" s="197"/>
      <c r="IA337" s="197"/>
      <c r="IB337" s="197"/>
      <c r="IC337" s="197"/>
      <c r="ID337" s="197"/>
      <c r="IE337" s="197"/>
      <c r="IF337" s="197"/>
      <c r="IG337" s="197"/>
      <c r="IH337" s="197"/>
      <c r="II337" s="197"/>
    </row>
    <row r="338" spans="1:243" s="196" customFormat="1" ht="14.25" hidden="1" customHeight="1">
      <c r="A338" s="97" t="s">
        <v>2466</v>
      </c>
      <c r="B338" s="97" t="s">
        <v>1651</v>
      </c>
      <c r="C338" s="98" t="s">
        <v>1652</v>
      </c>
      <c r="D338" s="203">
        <v>771.35</v>
      </c>
      <c r="E338" s="203">
        <v>1622.61</v>
      </c>
      <c r="F338" s="203">
        <v>945.9</v>
      </c>
      <c r="G338" s="203"/>
      <c r="H338" s="203"/>
      <c r="I338" s="203"/>
      <c r="HS338" s="197"/>
      <c r="HT338" s="197"/>
      <c r="HU338" s="197"/>
      <c r="HV338" s="197"/>
      <c r="HW338" s="197"/>
      <c r="HX338" s="197"/>
      <c r="HY338" s="197"/>
      <c r="HZ338" s="197"/>
      <c r="IA338" s="197"/>
      <c r="IB338" s="197"/>
      <c r="IC338" s="197"/>
      <c r="ID338" s="197"/>
      <c r="IE338" s="197"/>
      <c r="IF338" s="197"/>
      <c r="IG338" s="197"/>
      <c r="IH338" s="197"/>
      <c r="II338" s="197"/>
    </row>
    <row r="339" spans="1:243" s="196" customFormat="1" ht="14.25" hidden="1" customHeight="1">
      <c r="A339" s="97" t="s">
        <v>2467</v>
      </c>
      <c r="B339" s="97" t="s">
        <v>2468</v>
      </c>
      <c r="C339" s="98" t="s">
        <v>1613</v>
      </c>
      <c r="D339" s="203">
        <v>2761.01</v>
      </c>
      <c r="E339" s="203">
        <v>0</v>
      </c>
      <c r="F339" s="203"/>
      <c r="G339" s="203"/>
      <c r="H339" s="203"/>
      <c r="I339" s="203"/>
      <c r="HS339" s="197"/>
      <c r="HT339" s="197"/>
      <c r="HU339" s="197"/>
      <c r="HV339" s="197"/>
      <c r="HW339" s="197"/>
      <c r="HX339" s="197"/>
      <c r="HY339" s="197"/>
      <c r="HZ339" s="197"/>
      <c r="IA339" s="197"/>
      <c r="IB339" s="197"/>
      <c r="IC339" s="197"/>
      <c r="ID339" s="197"/>
      <c r="IE339" s="197"/>
      <c r="IF339" s="197"/>
      <c r="IG339" s="197"/>
      <c r="IH339" s="197"/>
      <c r="II339" s="197"/>
    </row>
    <row r="340" spans="1:243" s="196" customFormat="1" ht="14.25" hidden="1" customHeight="1">
      <c r="A340" s="97" t="s">
        <v>2469</v>
      </c>
      <c r="B340" s="97" t="s">
        <v>2470</v>
      </c>
      <c r="C340" s="98" t="s">
        <v>1352</v>
      </c>
      <c r="D340" s="203">
        <v>45.28</v>
      </c>
      <c r="E340" s="203">
        <v>0</v>
      </c>
      <c r="F340" s="203"/>
      <c r="G340" s="203"/>
      <c r="H340" s="203"/>
      <c r="I340" s="203"/>
      <c r="HS340" s="197"/>
      <c r="HT340" s="197"/>
      <c r="HU340" s="197"/>
      <c r="HV340" s="197"/>
      <c r="HW340" s="197"/>
      <c r="HX340" s="197"/>
      <c r="HY340" s="197"/>
      <c r="HZ340" s="197"/>
      <c r="IA340" s="197"/>
      <c r="IB340" s="197"/>
      <c r="IC340" s="197"/>
      <c r="ID340" s="197"/>
      <c r="IE340" s="197"/>
      <c r="IF340" s="197"/>
      <c r="IG340" s="197"/>
      <c r="IH340" s="197"/>
      <c r="II340" s="197"/>
    </row>
    <row r="341" spans="1:243" s="196" customFormat="1" ht="14.25" hidden="1" customHeight="1">
      <c r="A341" s="97" t="s">
        <v>2471</v>
      </c>
      <c r="B341" s="97" t="s">
        <v>2472</v>
      </c>
      <c r="C341" s="98" t="s">
        <v>1355</v>
      </c>
      <c r="D341" s="203">
        <v>7.67</v>
      </c>
      <c r="E341" s="203">
        <v>3.12</v>
      </c>
      <c r="F341" s="203">
        <v>0.5</v>
      </c>
      <c r="G341" s="203"/>
      <c r="H341" s="203"/>
      <c r="I341" s="203"/>
      <c r="HS341" s="197"/>
      <c r="HT341" s="197"/>
      <c r="HU341" s="197"/>
      <c r="HV341" s="197"/>
      <c r="HW341" s="197"/>
      <c r="HX341" s="197"/>
      <c r="HY341" s="197"/>
      <c r="HZ341" s="197"/>
      <c r="IA341" s="197"/>
      <c r="IB341" s="197"/>
      <c r="IC341" s="197"/>
      <c r="ID341" s="197"/>
      <c r="IE341" s="197"/>
      <c r="IF341" s="197"/>
      <c r="IG341" s="197"/>
      <c r="IH341" s="197"/>
      <c r="II341" s="197"/>
    </row>
    <row r="342" spans="1:243" s="196" customFormat="1" ht="14.25" hidden="1" customHeight="1">
      <c r="A342" s="97" t="s">
        <v>2473</v>
      </c>
      <c r="B342" s="97" t="s">
        <v>2474</v>
      </c>
      <c r="C342" s="98" t="s">
        <v>2475</v>
      </c>
      <c r="D342" s="203">
        <v>3405.97</v>
      </c>
      <c r="E342" s="203">
        <v>6353.59</v>
      </c>
      <c r="F342" s="203">
        <v>858.97</v>
      </c>
      <c r="G342" s="203"/>
      <c r="H342" s="203"/>
      <c r="I342" s="203"/>
      <c r="HS342" s="197"/>
      <c r="HT342" s="197"/>
      <c r="HU342" s="197"/>
      <c r="HV342" s="197"/>
      <c r="HW342" s="197"/>
      <c r="HX342" s="197"/>
      <c r="HY342" s="197"/>
      <c r="HZ342" s="197"/>
      <c r="IA342" s="197"/>
      <c r="IB342" s="197"/>
      <c r="IC342" s="197"/>
      <c r="ID342" s="197"/>
      <c r="IE342" s="197"/>
      <c r="IF342" s="197"/>
      <c r="IG342" s="197"/>
      <c r="IH342" s="197"/>
      <c r="II342" s="197"/>
    </row>
    <row r="343" spans="1:243" s="196" customFormat="1" ht="14.25" hidden="1" customHeight="1">
      <c r="A343" s="97" t="s">
        <v>2476</v>
      </c>
      <c r="B343" s="97" t="s">
        <v>2477</v>
      </c>
      <c r="C343" s="98" t="s">
        <v>2478</v>
      </c>
      <c r="D343" s="203">
        <v>2990.24</v>
      </c>
      <c r="E343" s="203">
        <v>1210.1199999999999</v>
      </c>
      <c r="F343" s="203"/>
      <c r="G343" s="203"/>
      <c r="H343" s="203"/>
      <c r="I343" s="203"/>
      <c r="HS343" s="197"/>
      <c r="HT343" s="197"/>
      <c r="HU343" s="197"/>
      <c r="HV343" s="197"/>
      <c r="HW343" s="197"/>
      <c r="HX343" s="197"/>
      <c r="HY343" s="197"/>
      <c r="HZ343" s="197"/>
      <c r="IA343" s="197"/>
      <c r="IB343" s="197"/>
      <c r="IC343" s="197"/>
      <c r="ID343" s="197"/>
      <c r="IE343" s="197"/>
      <c r="IF343" s="197"/>
      <c r="IG343" s="197"/>
      <c r="IH343" s="197"/>
      <c r="II343" s="197"/>
    </row>
    <row r="344" spans="1:243" s="198" customFormat="1" ht="14.25" hidden="1" customHeight="1">
      <c r="A344" s="97" t="s">
        <v>2479</v>
      </c>
      <c r="B344" s="97" t="s">
        <v>2480</v>
      </c>
      <c r="C344" s="98" t="s">
        <v>2481</v>
      </c>
      <c r="D344" s="203">
        <v>2559.71</v>
      </c>
      <c r="E344" s="203">
        <v>1251.07</v>
      </c>
      <c r="F344" s="203">
        <v>259.36</v>
      </c>
      <c r="G344" s="203"/>
      <c r="H344" s="203"/>
      <c r="I344" s="203"/>
      <c r="HS344" s="199"/>
      <c r="HT344" s="199"/>
      <c r="HU344" s="199"/>
      <c r="HV344" s="199"/>
      <c r="HW344" s="199"/>
      <c r="HX344" s="199"/>
      <c r="HY344" s="199"/>
      <c r="HZ344" s="199"/>
      <c r="IA344" s="199"/>
      <c r="IB344" s="199"/>
      <c r="IC344" s="199"/>
      <c r="ID344" s="199"/>
      <c r="IE344" s="199"/>
      <c r="IF344" s="199"/>
      <c r="IG344" s="199"/>
      <c r="IH344" s="199"/>
      <c r="II344" s="199"/>
    </row>
    <row r="345" spans="1:243" s="198" customFormat="1" ht="14.25" hidden="1" customHeight="1">
      <c r="A345" s="97" t="s">
        <v>2482</v>
      </c>
      <c r="B345" s="97" t="s">
        <v>2483</v>
      </c>
      <c r="C345" s="98" t="s">
        <v>2484</v>
      </c>
      <c r="D345" s="203">
        <v>74178.559999999998</v>
      </c>
      <c r="E345" s="203">
        <v>1556805.27</v>
      </c>
      <c r="F345" s="203">
        <v>1150136.8400000001</v>
      </c>
      <c r="G345" s="60"/>
      <c r="H345" s="60"/>
      <c r="I345" s="60"/>
      <c r="HS345" s="199"/>
      <c r="HT345" s="199"/>
      <c r="HU345" s="199"/>
      <c r="HV345" s="199"/>
      <c r="HW345" s="199"/>
      <c r="HX345" s="199"/>
      <c r="HY345" s="199"/>
      <c r="HZ345" s="199"/>
      <c r="IA345" s="199"/>
      <c r="IB345" s="199"/>
      <c r="IC345" s="199"/>
      <c r="ID345" s="199"/>
      <c r="IE345" s="199"/>
      <c r="IF345" s="199"/>
      <c r="IG345" s="199"/>
      <c r="IH345" s="199"/>
      <c r="II345" s="199"/>
    </row>
    <row r="346" spans="1:243" s="198" customFormat="1" ht="14.25" hidden="1" customHeight="1">
      <c r="A346" s="97" t="s">
        <v>2485</v>
      </c>
      <c r="B346" s="97" t="s">
        <v>2486</v>
      </c>
      <c r="C346" s="98" t="s">
        <v>2487</v>
      </c>
      <c r="D346" s="203">
        <v>1009.68</v>
      </c>
      <c r="E346" s="203">
        <v>6145.36</v>
      </c>
      <c r="F346" s="203"/>
      <c r="G346" s="203"/>
      <c r="H346" s="203"/>
      <c r="I346" s="203"/>
      <c r="HS346" s="199"/>
      <c r="HT346" s="199"/>
      <c r="HU346" s="199"/>
      <c r="HV346" s="199"/>
      <c r="HW346" s="199"/>
      <c r="HX346" s="199"/>
      <c r="HY346" s="199"/>
      <c r="HZ346" s="199"/>
      <c r="IA346" s="199"/>
      <c r="IB346" s="199"/>
      <c r="IC346" s="199"/>
      <c r="ID346" s="199"/>
      <c r="IE346" s="199"/>
      <c r="IF346" s="199"/>
      <c r="IG346" s="199"/>
      <c r="IH346" s="199"/>
      <c r="II346" s="199"/>
    </row>
    <row r="347" spans="1:243" s="198" customFormat="1" ht="14.25" hidden="1" customHeight="1">
      <c r="A347" s="97" t="s">
        <v>2488</v>
      </c>
      <c r="B347" s="97" t="s">
        <v>2489</v>
      </c>
      <c r="C347" s="98" t="s">
        <v>2490</v>
      </c>
      <c r="D347" s="203">
        <v>147.76</v>
      </c>
      <c r="E347" s="203">
        <v>165.29</v>
      </c>
      <c r="F347" s="203"/>
      <c r="G347" s="203"/>
      <c r="H347" s="203"/>
      <c r="I347" s="203"/>
      <c r="HS347" s="199"/>
      <c r="HT347" s="199"/>
      <c r="HU347" s="199"/>
      <c r="HV347" s="199"/>
      <c r="HW347" s="199"/>
      <c r="HX347" s="199"/>
      <c r="HY347" s="199"/>
      <c r="HZ347" s="199"/>
      <c r="IA347" s="199"/>
      <c r="IB347" s="199"/>
      <c r="IC347" s="199"/>
      <c r="ID347" s="199"/>
      <c r="IE347" s="199"/>
      <c r="IF347" s="199"/>
      <c r="IG347" s="199"/>
      <c r="IH347" s="199"/>
      <c r="II347" s="199"/>
    </row>
    <row r="348" spans="1:243" s="198" customFormat="1" ht="14.25" hidden="1" customHeight="1">
      <c r="A348" s="97" t="s">
        <v>2491</v>
      </c>
      <c r="B348" s="97" t="s">
        <v>2492</v>
      </c>
      <c r="C348" s="98" t="s">
        <v>2493</v>
      </c>
      <c r="D348" s="203">
        <v>295.52</v>
      </c>
      <c r="E348" s="203">
        <v>268.06</v>
      </c>
      <c r="F348" s="203"/>
      <c r="G348" s="203"/>
      <c r="H348" s="203"/>
      <c r="I348" s="203"/>
      <c r="HS348" s="199"/>
      <c r="HT348" s="199"/>
      <c r="HU348" s="199"/>
      <c r="HV348" s="199"/>
      <c r="HW348" s="199"/>
      <c r="HX348" s="199"/>
      <c r="HY348" s="199"/>
      <c r="HZ348" s="199"/>
      <c r="IA348" s="199"/>
      <c r="IB348" s="199"/>
      <c r="IC348" s="199"/>
      <c r="ID348" s="199"/>
      <c r="IE348" s="199"/>
      <c r="IF348" s="199"/>
      <c r="IG348" s="199"/>
      <c r="IH348" s="199"/>
      <c r="II348" s="199"/>
    </row>
    <row r="349" spans="1:243" s="198" customFormat="1" ht="14.25" hidden="1" customHeight="1">
      <c r="A349" s="97" t="s">
        <v>2494</v>
      </c>
      <c r="B349" s="97" t="s">
        <v>2495</v>
      </c>
      <c r="C349" s="98" t="s">
        <v>2496</v>
      </c>
      <c r="D349" s="203">
        <v>268.67</v>
      </c>
      <c r="E349" s="203">
        <v>4367.3500000000004</v>
      </c>
      <c r="F349" s="203">
        <v>191.24</v>
      </c>
      <c r="G349" s="203"/>
      <c r="H349" s="203"/>
      <c r="I349" s="203"/>
      <c r="HS349" s="199"/>
      <c r="HT349" s="199"/>
      <c r="HU349" s="199"/>
      <c r="HV349" s="199"/>
      <c r="HW349" s="199"/>
      <c r="HX349" s="199"/>
      <c r="HY349" s="199"/>
      <c r="HZ349" s="199"/>
      <c r="IA349" s="199"/>
      <c r="IB349" s="199"/>
      <c r="IC349" s="199"/>
      <c r="ID349" s="199"/>
      <c r="IE349" s="199"/>
      <c r="IF349" s="199"/>
      <c r="IG349" s="199"/>
      <c r="IH349" s="199"/>
      <c r="II349" s="199"/>
    </row>
    <row r="350" spans="1:243" s="198" customFormat="1" ht="14.25" hidden="1" customHeight="1">
      <c r="A350" s="97" t="s">
        <v>2497</v>
      </c>
      <c r="B350" s="97" t="s">
        <v>2498</v>
      </c>
      <c r="C350" s="98" t="s">
        <v>2499</v>
      </c>
      <c r="D350" s="203">
        <v>2370.9899999999998</v>
      </c>
      <c r="E350" s="203">
        <v>46390.5</v>
      </c>
      <c r="F350" s="203">
        <v>6443.33</v>
      </c>
      <c r="G350" s="60">
        <v>6000</v>
      </c>
      <c r="H350" s="60">
        <v>6000</v>
      </c>
      <c r="I350" s="60">
        <v>6000</v>
      </c>
      <c r="HS350" s="199"/>
      <c r="HT350" s="199"/>
      <c r="HU350" s="199"/>
      <c r="HV350" s="199"/>
      <c r="HW350" s="199"/>
      <c r="HX350" s="199"/>
      <c r="HY350" s="199"/>
      <c r="HZ350" s="199"/>
      <c r="IA350" s="199"/>
      <c r="IB350" s="199"/>
      <c r="IC350" s="199"/>
      <c r="ID350" s="199"/>
      <c r="IE350" s="199"/>
      <c r="IF350" s="199"/>
      <c r="IG350" s="199"/>
      <c r="IH350" s="199"/>
      <c r="II350" s="199"/>
    </row>
    <row r="351" spans="1:243" s="198" customFormat="1" ht="14.25" hidden="1" customHeight="1">
      <c r="A351" s="97" t="s">
        <v>3390</v>
      </c>
      <c r="B351" s="97" t="s">
        <v>3602</v>
      </c>
      <c r="C351" s="98" t="s">
        <v>3339</v>
      </c>
      <c r="D351" s="203"/>
      <c r="E351" s="203">
        <v>2543.4</v>
      </c>
      <c r="F351" s="203">
        <v>485.88</v>
      </c>
      <c r="G351" s="203"/>
      <c r="H351" s="203"/>
      <c r="I351" s="203"/>
      <c r="HS351" s="199"/>
      <c r="HT351" s="199"/>
      <c r="HU351" s="199"/>
      <c r="HV351" s="199"/>
      <c r="HW351" s="199"/>
      <c r="HX351" s="199"/>
      <c r="HY351" s="199"/>
      <c r="HZ351" s="199"/>
      <c r="IA351" s="199"/>
      <c r="IB351" s="199"/>
      <c r="IC351" s="199"/>
      <c r="ID351" s="199"/>
      <c r="IE351" s="199"/>
      <c r="IF351" s="199"/>
      <c r="IG351" s="199"/>
      <c r="IH351" s="199"/>
      <c r="II351" s="199"/>
    </row>
    <row r="352" spans="1:243" s="198" customFormat="1" ht="14.25" hidden="1" customHeight="1">
      <c r="A352" s="97" t="s">
        <v>3603</v>
      </c>
      <c r="B352" s="97" t="s">
        <v>3604</v>
      </c>
      <c r="C352" s="98" t="s">
        <v>3484</v>
      </c>
      <c r="D352" s="203"/>
      <c r="E352" s="203">
        <v>151.88999999999999</v>
      </c>
      <c r="F352" s="203"/>
      <c r="G352" s="203"/>
      <c r="H352" s="203"/>
      <c r="I352" s="203"/>
      <c r="HS352" s="199"/>
      <c r="HT352" s="199"/>
      <c r="HU352" s="199"/>
      <c r="HV352" s="199"/>
      <c r="HW352" s="199"/>
      <c r="HX352" s="199"/>
      <c r="HY352" s="199"/>
      <c r="HZ352" s="199"/>
      <c r="IA352" s="199"/>
      <c r="IB352" s="199"/>
      <c r="IC352" s="199"/>
      <c r="ID352" s="199"/>
      <c r="IE352" s="199"/>
      <c r="IF352" s="199"/>
      <c r="IG352" s="199"/>
      <c r="IH352" s="199"/>
      <c r="II352" s="199"/>
    </row>
    <row r="353" spans="1:243" s="198" customFormat="1" ht="14.25" hidden="1" customHeight="1">
      <c r="A353" s="97" t="s">
        <v>3426</v>
      </c>
      <c r="B353" s="97" t="s">
        <v>3605</v>
      </c>
      <c r="C353" s="98" t="s">
        <v>3427</v>
      </c>
      <c r="D353" s="203"/>
      <c r="E353" s="203">
        <v>17.5</v>
      </c>
      <c r="F353" s="203"/>
      <c r="G353" s="203"/>
      <c r="H353" s="203"/>
      <c r="I353" s="203"/>
      <c r="HS353" s="199"/>
      <c r="HT353" s="199"/>
      <c r="HU353" s="199"/>
      <c r="HV353" s="199"/>
      <c r="HW353" s="199"/>
      <c r="HX353" s="199"/>
      <c r="HY353" s="199"/>
      <c r="HZ353" s="199"/>
      <c r="IA353" s="199"/>
      <c r="IB353" s="199"/>
      <c r="IC353" s="199"/>
      <c r="ID353" s="199"/>
      <c r="IE353" s="199"/>
      <c r="IF353" s="199"/>
      <c r="IG353" s="199"/>
      <c r="IH353" s="199"/>
      <c r="II353" s="199"/>
    </row>
    <row r="354" spans="1:243" s="198" customFormat="1" ht="14.25" hidden="1" customHeight="1">
      <c r="A354" s="97" t="s">
        <v>3429</v>
      </c>
      <c r="B354" s="97" t="s">
        <v>3606</v>
      </c>
      <c r="C354" s="98" t="s">
        <v>3431</v>
      </c>
      <c r="D354" s="203"/>
      <c r="E354" s="203">
        <v>1540.65</v>
      </c>
      <c r="F354" s="203">
        <v>6602.55</v>
      </c>
      <c r="G354" s="60"/>
      <c r="H354" s="60"/>
      <c r="I354" s="60"/>
      <c r="HS354" s="199"/>
      <c r="HT354" s="199"/>
      <c r="HU354" s="199"/>
      <c r="HV354" s="199"/>
      <c r="HW354" s="199"/>
      <c r="HX354" s="199"/>
      <c r="HY354" s="199"/>
      <c r="HZ354" s="199"/>
      <c r="IA354" s="199"/>
      <c r="IB354" s="199"/>
      <c r="IC354" s="199"/>
      <c r="ID354" s="199"/>
      <c r="IE354" s="199"/>
      <c r="IF354" s="199"/>
      <c r="IG354" s="199"/>
      <c r="IH354" s="199"/>
      <c r="II354" s="199"/>
    </row>
    <row r="355" spans="1:243" s="198" customFormat="1" ht="14.25" hidden="1" customHeight="1">
      <c r="A355" s="97" t="s">
        <v>3478</v>
      </c>
      <c r="B355" s="97" t="s">
        <v>3607</v>
      </c>
      <c r="C355" s="98" t="s">
        <v>3455</v>
      </c>
      <c r="D355" s="203"/>
      <c r="E355" s="203">
        <v>733.93</v>
      </c>
      <c r="F355" s="203"/>
      <c r="G355" s="203"/>
      <c r="H355" s="203"/>
      <c r="I355" s="203"/>
      <c r="HS355" s="199"/>
      <c r="HT355" s="199"/>
      <c r="HU355" s="199"/>
      <c r="HV355" s="199"/>
      <c r="HW355" s="199"/>
      <c r="HX355" s="199"/>
      <c r="HY355" s="199"/>
      <c r="HZ355" s="199"/>
      <c r="IA355" s="199"/>
      <c r="IB355" s="199"/>
      <c r="IC355" s="199"/>
      <c r="ID355" s="199"/>
      <c r="IE355" s="199"/>
      <c r="IF355" s="199"/>
      <c r="IG355" s="199"/>
      <c r="IH355" s="199"/>
      <c r="II355" s="199"/>
    </row>
    <row r="356" spans="1:243" s="198" customFormat="1" ht="14.25" hidden="1" customHeight="1">
      <c r="A356" s="97" t="s">
        <v>3456</v>
      </c>
      <c r="B356" s="97" t="s">
        <v>3608</v>
      </c>
      <c r="C356" s="98" t="s">
        <v>3457</v>
      </c>
      <c r="D356" s="203"/>
      <c r="E356" s="203">
        <v>368.41</v>
      </c>
      <c r="F356" s="203"/>
      <c r="G356" s="203"/>
      <c r="H356" s="203"/>
      <c r="I356" s="203"/>
      <c r="HS356" s="199"/>
      <c r="HT356" s="199"/>
      <c r="HU356" s="199"/>
      <c r="HV356" s="199"/>
      <c r="HW356" s="199"/>
      <c r="HX356" s="199"/>
      <c r="HY356" s="199"/>
      <c r="HZ356" s="199"/>
      <c r="IA356" s="199"/>
      <c r="IB356" s="199"/>
      <c r="IC356" s="199"/>
      <c r="ID356" s="199"/>
      <c r="IE356" s="199"/>
      <c r="IF356" s="199"/>
      <c r="IG356" s="199"/>
      <c r="IH356" s="199"/>
      <c r="II356" s="199"/>
    </row>
    <row r="357" spans="1:243" s="198" customFormat="1" ht="14.25" hidden="1" customHeight="1">
      <c r="A357" s="97" t="s">
        <v>3480</v>
      </c>
      <c r="B357" s="97" t="s">
        <v>3481</v>
      </c>
      <c r="C357" s="98" t="s">
        <v>2828</v>
      </c>
      <c r="D357" s="203"/>
      <c r="E357" s="203">
        <v>1083.31</v>
      </c>
      <c r="F357" s="203">
        <v>471.41</v>
      </c>
      <c r="G357" s="60">
        <v>500</v>
      </c>
      <c r="H357" s="60">
        <v>500</v>
      </c>
      <c r="I357" s="60">
        <v>500</v>
      </c>
      <c r="HS357" s="199"/>
      <c r="HT357" s="199"/>
      <c r="HU357" s="199"/>
      <c r="HV357" s="199"/>
      <c r="HW357" s="199"/>
      <c r="HX357" s="199"/>
      <c r="HY357" s="199"/>
      <c r="HZ357" s="199"/>
      <c r="IA357" s="199"/>
      <c r="IB357" s="199"/>
      <c r="IC357" s="199"/>
      <c r="ID357" s="199"/>
      <c r="IE357" s="199"/>
      <c r="IF357" s="199"/>
      <c r="IG357" s="199"/>
      <c r="IH357" s="199"/>
      <c r="II357" s="199"/>
    </row>
    <row r="358" spans="1:243" s="198" customFormat="1" ht="14.25" hidden="1" customHeight="1">
      <c r="A358" s="97" t="s">
        <v>3609</v>
      </c>
      <c r="B358" s="97" t="s">
        <v>3610</v>
      </c>
      <c r="C358" s="98" t="s">
        <v>3437</v>
      </c>
      <c r="D358" s="203"/>
      <c r="E358" s="203">
        <v>79.5</v>
      </c>
      <c r="F358" s="203">
        <v>99.69</v>
      </c>
      <c r="G358" s="203"/>
      <c r="H358" s="203"/>
      <c r="I358" s="203"/>
      <c r="HS358" s="199"/>
      <c r="HT358" s="199"/>
      <c r="HU358" s="199"/>
      <c r="HV358" s="199"/>
      <c r="HW358" s="199"/>
      <c r="HX358" s="199"/>
      <c r="HY358" s="199"/>
      <c r="HZ358" s="199"/>
      <c r="IA358" s="199"/>
      <c r="IB358" s="199"/>
      <c r="IC358" s="199"/>
      <c r="ID358" s="199"/>
      <c r="IE358" s="199"/>
      <c r="IF358" s="199"/>
      <c r="IG358" s="199"/>
      <c r="IH358" s="199"/>
      <c r="II358" s="199"/>
    </row>
    <row r="359" spans="1:243" s="198" customFormat="1" ht="14.25" hidden="1" customHeight="1">
      <c r="A359" s="97" t="s">
        <v>3611</v>
      </c>
      <c r="B359" s="97" t="s">
        <v>3612</v>
      </c>
      <c r="C359" s="98" t="s">
        <v>3529</v>
      </c>
      <c r="D359" s="203"/>
      <c r="E359" s="203">
        <v>104.09</v>
      </c>
      <c r="F359" s="203"/>
      <c r="G359" s="203"/>
      <c r="H359" s="203"/>
      <c r="I359" s="203"/>
      <c r="HS359" s="199"/>
      <c r="HT359" s="199"/>
      <c r="HU359" s="199"/>
      <c r="HV359" s="199"/>
      <c r="HW359" s="199"/>
      <c r="HX359" s="199"/>
      <c r="HY359" s="199"/>
      <c r="HZ359" s="199"/>
      <c r="IA359" s="199"/>
      <c r="IB359" s="199"/>
      <c r="IC359" s="199"/>
      <c r="ID359" s="199"/>
      <c r="IE359" s="199"/>
      <c r="IF359" s="199"/>
      <c r="IG359" s="199"/>
      <c r="IH359" s="199"/>
      <c r="II359" s="199"/>
    </row>
    <row r="360" spans="1:243" s="198" customFormat="1" ht="14.25" hidden="1" customHeight="1">
      <c r="A360" s="97" t="s">
        <v>3613</v>
      </c>
      <c r="B360" s="97" t="s">
        <v>3614</v>
      </c>
      <c r="C360" s="98" t="s">
        <v>3532</v>
      </c>
      <c r="D360" s="203"/>
      <c r="E360" s="203">
        <v>418.27</v>
      </c>
      <c r="F360" s="203"/>
      <c r="G360" s="203"/>
      <c r="H360" s="203"/>
      <c r="I360" s="203"/>
      <c r="HS360" s="199"/>
      <c r="HT360" s="199"/>
      <c r="HU360" s="199"/>
      <c r="HV360" s="199"/>
      <c r="HW360" s="199"/>
      <c r="HX360" s="199"/>
      <c r="HY360" s="199"/>
      <c r="HZ360" s="199"/>
      <c r="IA360" s="199"/>
      <c r="IB360" s="199"/>
      <c r="IC360" s="199"/>
      <c r="ID360" s="199"/>
      <c r="IE360" s="199"/>
      <c r="IF360" s="199"/>
      <c r="IG360" s="199"/>
      <c r="IH360" s="199"/>
      <c r="II360" s="199"/>
    </row>
    <row r="361" spans="1:243" s="198" customFormat="1" ht="14.25" hidden="1" customHeight="1">
      <c r="A361" s="97" t="s">
        <v>3615</v>
      </c>
      <c r="B361" s="97" t="s">
        <v>3616</v>
      </c>
      <c r="C361" s="98" t="s">
        <v>3508</v>
      </c>
      <c r="D361" s="203"/>
      <c r="E361" s="203">
        <v>5.52</v>
      </c>
      <c r="F361" s="203">
        <v>684.11</v>
      </c>
      <c r="G361" s="203"/>
      <c r="H361" s="203"/>
      <c r="I361" s="203"/>
      <c r="HS361" s="199"/>
      <c r="HT361" s="199"/>
      <c r="HU361" s="199"/>
      <c r="HV361" s="199"/>
      <c r="HW361" s="199"/>
      <c r="HX361" s="199"/>
      <c r="HY361" s="199"/>
      <c r="HZ361" s="199"/>
      <c r="IA361" s="199"/>
      <c r="IB361" s="199"/>
      <c r="IC361" s="199"/>
      <c r="ID361" s="199"/>
      <c r="IE361" s="199"/>
      <c r="IF361" s="199"/>
      <c r="IG361" s="199"/>
      <c r="IH361" s="199"/>
      <c r="II361" s="199"/>
    </row>
    <row r="362" spans="1:243" s="198" customFormat="1" ht="14.25" hidden="1" customHeight="1">
      <c r="A362" s="97" t="s">
        <v>3617</v>
      </c>
      <c r="B362" s="97" t="s">
        <v>3618</v>
      </c>
      <c r="C362" s="98" t="s">
        <v>3507</v>
      </c>
      <c r="D362" s="203"/>
      <c r="E362" s="203">
        <v>4.55</v>
      </c>
      <c r="F362" s="203">
        <v>161.61000000000001</v>
      </c>
      <c r="G362" s="203"/>
      <c r="H362" s="203"/>
      <c r="I362" s="203"/>
      <c r="HS362" s="199"/>
      <c r="HT362" s="199"/>
      <c r="HU362" s="199"/>
      <c r="HV362" s="199"/>
      <c r="HW362" s="199"/>
      <c r="HX362" s="199"/>
      <c r="HY362" s="199"/>
      <c r="HZ362" s="199"/>
      <c r="IA362" s="199"/>
      <c r="IB362" s="199"/>
      <c r="IC362" s="199"/>
      <c r="ID362" s="199"/>
      <c r="IE362" s="199"/>
      <c r="IF362" s="199"/>
      <c r="IG362" s="199"/>
      <c r="IH362" s="199"/>
      <c r="II362" s="199"/>
    </row>
    <row r="363" spans="1:243" s="198" customFormat="1" ht="14.25" hidden="1" customHeight="1">
      <c r="A363" s="97" t="s">
        <v>3673</v>
      </c>
      <c r="B363" s="97" t="s">
        <v>3674</v>
      </c>
      <c r="C363" s="98" t="s">
        <v>3159</v>
      </c>
      <c r="D363" s="203"/>
      <c r="E363" s="203"/>
      <c r="F363" s="203">
        <v>532.59</v>
      </c>
      <c r="G363" s="203"/>
      <c r="H363" s="203"/>
      <c r="I363" s="203"/>
      <c r="HS363" s="199"/>
      <c r="HT363" s="199"/>
      <c r="HU363" s="199"/>
      <c r="HV363" s="199"/>
      <c r="HW363" s="199"/>
      <c r="HX363" s="199"/>
      <c r="HY363" s="199"/>
      <c r="HZ363" s="199"/>
      <c r="IA363" s="199"/>
      <c r="IB363" s="199"/>
      <c r="IC363" s="199"/>
      <c r="ID363" s="199"/>
      <c r="IE363" s="199"/>
      <c r="IF363" s="199"/>
      <c r="IG363" s="199"/>
      <c r="IH363" s="199"/>
      <c r="II363" s="199"/>
    </row>
    <row r="364" spans="1:243" s="198" customFormat="1" ht="14.25" hidden="1" customHeight="1">
      <c r="A364" s="97" t="s">
        <v>3675</v>
      </c>
      <c r="B364" s="97" t="s">
        <v>3676</v>
      </c>
      <c r="C364" s="98" t="s">
        <v>3504</v>
      </c>
      <c r="D364" s="203"/>
      <c r="E364" s="203"/>
      <c r="F364" s="203">
        <v>1367.37</v>
      </c>
      <c r="G364" s="203"/>
      <c r="H364" s="203"/>
      <c r="I364" s="203"/>
      <c r="HS364" s="199"/>
      <c r="HT364" s="199"/>
      <c r="HU364" s="199"/>
      <c r="HV364" s="199"/>
      <c r="HW364" s="199"/>
      <c r="HX364" s="199"/>
      <c r="HY364" s="199"/>
      <c r="HZ364" s="199"/>
      <c r="IA364" s="199"/>
      <c r="IB364" s="199"/>
      <c r="IC364" s="199"/>
      <c r="ID364" s="199"/>
      <c r="IE364" s="199"/>
      <c r="IF364" s="199"/>
      <c r="IG364" s="199"/>
      <c r="IH364" s="199"/>
      <c r="II364" s="199"/>
    </row>
    <row r="365" spans="1:243" s="198" customFormat="1" ht="14.25" hidden="1" customHeight="1">
      <c r="A365" s="97" t="s">
        <v>3679</v>
      </c>
      <c r="B365" s="97" t="s">
        <v>3768</v>
      </c>
      <c r="C365" s="98" t="s">
        <v>3769</v>
      </c>
      <c r="D365" s="203"/>
      <c r="E365" s="203"/>
      <c r="F365" s="203">
        <v>6.85</v>
      </c>
      <c r="G365" s="203"/>
      <c r="H365" s="203"/>
      <c r="I365" s="203"/>
      <c r="HS365" s="199"/>
      <c r="HT365" s="199"/>
      <c r="HU365" s="199"/>
      <c r="HV365" s="199"/>
      <c r="HW365" s="199"/>
      <c r="HX365" s="199"/>
      <c r="HY365" s="199"/>
      <c r="HZ365" s="199"/>
      <c r="IA365" s="199"/>
      <c r="IB365" s="199"/>
      <c r="IC365" s="199"/>
      <c r="ID365" s="199"/>
      <c r="IE365" s="199"/>
      <c r="IF365" s="199"/>
      <c r="IG365" s="199"/>
      <c r="IH365" s="199"/>
      <c r="II365" s="199"/>
    </row>
    <row r="366" spans="1:243" s="198" customFormat="1" ht="14.25" hidden="1" customHeight="1">
      <c r="A366" s="97" t="s">
        <v>3715</v>
      </c>
      <c r="B366" s="97" t="s">
        <v>3716</v>
      </c>
      <c r="C366" s="98" t="s">
        <v>3505</v>
      </c>
      <c r="D366" s="203"/>
      <c r="E366" s="203"/>
      <c r="F366" s="203">
        <v>131.66</v>
      </c>
      <c r="G366" s="203"/>
      <c r="H366" s="203"/>
      <c r="I366" s="203"/>
      <c r="HS366" s="199"/>
      <c r="HT366" s="199"/>
      <c r="HU366" s="199"/>
      <c r="HV366" s="199"/>
      <c r="HW366" s="199"/>
      <c r="HX366" s="199"/>
      <c r="HY366" s="199"/>
      <c r="HZ366" s="199"/>
      <c r="IA366" s="199"/>
      <c r="IB366" s="199"/>
      <c r="IC366" s="199"/>
      <c r="ID366" s="199"/>
      <c r="IE366" s="199"/>
      <c r="IF366" s="199"/>
      <c r="IG366" s="199"/>
      <c r="IH366" s="199"/>
      <c r="II366" s="199"/>
    </row>
    <row r="367" spans="1:243" s="198" customFormat="1" ht="14.25" hidden="1" customHeight="1">
      <c r="A367" s="97" t="s">
        <v>3717</v>
      </c>
      <c r="B367" s="97" t="s">
        <v>3718</v>
      </c>
      <c r="C367" s="98" t="s">
        <v>3719</v>
      </c>
      <c r="D367" s="203"/>
      <c r="E367" s="203"/>
      <c r="F367" s="203">
        <v>476.39</v>
      </c>
      <c r="G367" s="203"/>
      <c r="H367" s="203"/>
      <c r="I367" s="203"/>
      <c r="HS367" s="199"/>
      <c r="HT367" s="199"/>
      <c r="HU367" s="199"/>
      <c r="HV367" s="199"/>
      <c r="HW367" s="199"/>
      <c r="HX367" s="199"/>
      <c r="HY367" s="199"/>
      <c r="HZ367" s="199"/>
      <c r="IA367" s="199"/>
      <c r="IB367" s="199"/>
      <c r="IC367" s="199"/>
      <c r="ID367" s="199"/>
      <c r="IE367" s="199"/>
      <c r="IF367" s="199"/>
      <c r="IG367" s="199"/>
      <c r="IH367" s="199"/>
      <c r="II367" s="199"/>
    </row>
    <row r="368" spans="1:243" s="198" customFormat="1" ht="14.25" hidden="1" customHeight="1">
      <c r="A368" s="97" t="s">
        <v>3770</v>
      </c>
      <c r="B368" s="97" t="s">
        <v>3771</v>
      </c>
      <c r="C368" s="98" t="s">
        <v>3765</v>
      </c>
      <c r="D368" s="203"/>
      <c r="E368" s="203"/>
      <c r="F368" s="203">
        <v>93.6</v>
      </c>
      <c r="G368" s="203"/>
      <c r="H368" s="203"/>
      <c r="I368" s="203"/>
      <c r="HS368" s="199"/>
      <c r="HT368" s="199"/>
      <c r="HU368" s="199"/>
      <c r="HV368" s="199"/>
      <c r="HW368" s="199"/>
      <c r="HX368" s="199"/>
      <c r="HY368" s="199"/>
      <c r="HZ368" s="199"/>
      <c r="IA368" s="199"/>
      <c r="IB368" s="199"/>
      <c r="IC368" s="199"/>
      <c r="ID368" s="199"/>
      <c r="IE368" s="199"/>
      <c r="IF368" s="199"/>
      <c r="IG368" s="199"/>
      <c r="IH368" s="199"/>
      <c r="II368" s="199"/>
    </row>
    <row r="369" spans="1:243" s="198" customFormat="1" ht="14.25" hidden="1" customHeight="1">
      <c r="A369" s="97" t="s">
        <v>3772</v>
      </c>
      <c r="B369" s="97" t="s">
        <v>3773</v>
      </c>
      <c r="C369" s="98" t="s">
        <v>3755</v>
      </c>
      <c r="D369" s="203"/>
      <c r="E369" s="203"/>
      <c r="F369" s="203">
        <v>17.39</v>
      </c>
      <c r="G369" s="203">
        <v>100</v>
      </c>
      <c r="H369" s="203"/>
      <c r="I369" s="203"/>
      <c r="HS369" s="199"/>
      <c r="HT369" s="199"/>
      <c r="HU369" s="199"/>
      <c r="HV369" s="199"/>
      <c r="HW369" s="199"/>
      <c r="HX369" s="199"/>
      <c r="HY369" s="199"/>
      <c r="HZ369" s="199"/>
      <c r="IA369" s="199"/>
      <c r="IB369" s="199"/>
      <c r="IC369" s="199"/>
      <c r="ID369" s="199"/>
      <c r="IE369" s="199"/>
      <c r="IF369" s="199"/>
      <c r="IG369" s="199"/>
      <c r="IH369" s="199"/>
      <c r="II369" s="199"/>
    </row>
    <row r="370" spans="1:243" s="20" customFormat="1" ht="25.5" customHeight="1">
      <c r="A370" s="222" t="s">
        <v>2500</v>
      </c>
      <c r="B370" s="221" t="s">
        <v>2501</v>
      </c>
      <c r="C370" s="139"/>
      <c r="D370" s="58">
        <f t="shared" ref="D370:I370" si="92">SUM(D371+D373)</f>
        <v>2163770.7400000002</v>
      </c>
      <c r="E370" s="58">
        <f t="shared" si="92"/>
        <v>2683192.63</v>
      </c>
      <c r="F370" s="58">
        <f t="shared" si="92"/>
        <v>1923425.81</v>
      </c>
      <c r="G370" s="58">
        <f t="shared" si="92"/>
        <v>2998495.73</v>
      </c>
      <c r="H370" s="58">
        <f t="shared" si="92"/>
        <v>3034090</v>
      </c>
      <c r="I370" s="58">
        <f t="shared" si="92"/>
        <v>3212410</v>
      </c>
      <c r="HS370" s="106"/>
      <c r="HT370" s="106"/>
      <c r="HU370" s="106"/>
      <c r="HV370" s="106"/>
      <c r="HW370" s="106"/>
      <c r="HX370" s="106"/>
      <c r="HY370" s="106"/>
      <c r="HZ370" s="106"/>
      <c r="IA370" s="106"/>
      <c r="IB370" s="106"/>
      <c r="IC370" s="106"/>
      <c r="ID370" s="106"/>
      <c r="IE370" s="106"/>
      <c r="IF370" s="106"/>
      <c r="IG370" s="106"/>
      <c r="IH370" s="106"/>
      <c r="II370" s="106"/>
    </row>
    <row r="371" spans="1:243" s="20" customFormat="1" ht="25.5" hidden="1" customHeight="1">
      <c r="A371" s="222" t="s">
        <v>2502</v>
      </c>
      <c r="B371" s="221" t="s">
        <v>2503</v>
      </c>
      <c r="C371" s="139"/>
      <c r="D371" s="58">
        <f t="shared" ref="D371:I371" si="93">SUM(D372)</f>
        <v>0</v>
      </c>
      <c r="E371" s="58">
        <f t="shared" si="93"/>
        <v>0</v>
      </c>
      <c r="F371" s="58">
        <f t="shared" si="93"/>
        <v>0</v>
      </c>
      <c r="G371" s="58">
        <f t="shared" si="93"/>
        <v>0</v>
      </c>
      <c r="H371" s="58">
        <f t="shared" si="93"/>
        <v>0</v>
      </c>
      <c r="I371" s="58">
        <f t="shared" si="93"/>
        <v>0</v>
      </c>
      <c r="HS371" s="106"/>
      <c r="HT371" s="106"/>
      <c r="HU371" s="106"/>
      <c r="HV371" s="106"/>
      <c r="HW371" s="106"/>
      <c r="HX371" s="106"/>
      <c r="HY371" s="106"/>
      <c r="HZ371" s="106"/>
      <c r="IA371" s="106"/>
      <c r="IB371" s="106"/>
      <c r="IC371" s="106"/>
      <c r="ID371" s="106"/>
      <c r="IE371" s="106"/>
      <c r="IF371" s="106"/>
      <c r="IG371" s="106"/>
      <c r="IH371" s="106"/>
      <c r="II371" s="106"/>
    </row>
    <row r="372" spans="1:243" s="138" customFormat="1" ht="18" hidden="1" customHeight="1">
      <c r="A372" s="97" t="s">
        <v>2504</v>
      </c>
      <c r="B372" s="117" t="s">
        <v>2505</v>
      </c>
      <c r="C372" s="139" t="s">
        <v>29</v>
      </c>
      <c r="D372" s="60">
        <v>0</v>
      </c>
      <c r="E372" s="60">
        <v>0</v>
      </c>
      <c r="F372" s="60"/>
      <c r="G372" s="60"/>
      <c r="H372" s="60"/>
      <c r="I372" s="6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  <c r="AB372" s="140"/>
      <c r="AC372" s="140"/>
      <c r="AD372" s="140"/>
      <c r="AE372" s="140"/>
      <c r="AF372" s="140"/>
      <c r="AG372" s="140"/>
      <c r="AH372" s="140"/>
      <c r="AI372" s="140"/>
      <c r="AJ372" s="140"/>
      <c r="AK372" s="140"/>
      <c r="AL372" s="140"/>
      <c r="AM372" s="140"/>
      <c r="AN372" s="140"/>
      <c r="AO372" s="140"/>
      <c r="AP372" s="140"/>
      <c r="AQ372" s="140"/>
      <c r="AR372" s="140"/>
      <c r="AS372" s="140"/>
      <c r="AT372" s="140"/>
      <c r="AU372" s="140"/>
      <c r="AV372" s="140"/>
      <c r="AW372" s="140"/>
      <c r="AX372" s="140"/>
      <c r="AY372" s="140"/>
      <c r="AZ372" s="140"/>
      <c r="BA372" s="140"/>
      <c r="BB372" s="140"/>
      <c r="BC372" s="140"/>
      <c r="BD372" s="140"/>
      <c r="BE372" s="140"/>
      <c r="BF372" s="140"/>
      <c r="BG372" s="140"/>
      <c r="BH372" s="140"/>
      <c r="BI372" s="140"/>
      <c r="BJ372" s="140"/>
      <c r="BK372" s="140"/>
      <c r="BL372" s="140"/>
      <c r="BM372" s="140"/>
      <c r="BN372" s="140"/>
      <c r="BO372" s="140"/>
      <c r="BP372" s="140"/>
      <c r="BQ372" s="140"/>
      <c r="BR372" s="140"/>
      <c r="BS372" s="140"/>
      <c r="BT372" s="140"/>
      <c r="BU372" s="140"/>
      <c r="BV372" s="140"/>
      <c r="BW372" s="140"/>
      <c r="BX372" s="140"/>
      <c r="BY372" s="140"/>
      <c r="BZ372" s="140"/>
      <c r="CA372" s="140"/>
      <c r="CB372" s="140"/>
      <c r="CC372" s="140"/>
      <c r="CD372" s="140"/>
      <c r="CE372" s="140"/>
      <c r="CF372" s="140"/>
      <c r="CG372" s="140"/>
      <c r="CH372" s="140"/>
      <c r="CI372" s="140"/>
      <c r="CJ372" s="140"/>
      <c r="CK372" s="140"/>
      <c r="CL372" s="140"/>
      <c r="CM372" s="140"/>
      <c r="CN372" s="140"/>
      <c r="CO372" s="140"/>
      <c r="CP372" s="140"/>
      <c r="CQ372" s="140"/>
      <c r="CR372" s="140"/>
      <c r="CS372" s="140"/>
      <c r="CT372" s="140"/>
      <c r="CU372" s="140"/>
      <c r="CV372" s="140"/>
      <c r="CW372" s="140"/>
      <c r="CX372" s="140"/>
      <c r="CY372" s="140"/>
      <c r="CZ372" s="140"/>
      <c r="DA372" s="140"/>
      <c r="DB372" s="140"/>
      <c r="DC372" s="140"/>
      <c r="DD372" s="140"/>
      <c r="DE372" s="140"/>
      <c r="DF372" s="140"/>
      <c r="DG372" s="140"/>
      <c r="DH372" s="140"/>
      <c r="DI372" s="140"/>
      <c r="DJ372" s="140"/>
      <c r="DK372" s="140"/>
      <c r="DL372" s="140"/>
      <c r="DM372" s="140"/>
      <c r="DN372" s="140"/>
      <c r="DO372" s="140"/>
      <c r="DP372" s="140"/>
      <c r="DQ372" s="140"/>
      <c r="DR372" s="140"/>
      <c r="DS372" s="140"/>
      <c r="DT372" s="140"/>
      <c r="DU372" s="140"/>
      <c r="DV372" s="140"/>
      <c r="DW372" s="140"/>
      <c r="DX372" s="140"/>
      <c r="DY372" s="140"/>
      <c r="DZ372" s="140"/>
      <c r="EA372" s="140"/>
      <c r="EB372" s="140"/>
      <c r="EC372" s="140"/>
      <c r="ED372" s="140"/>
      <c r="EE372" s="140"/>
      <c r="EF372" s="140"/>
      <c r="EG372" s="140"/>
      <c r="EH372" s="140"/>
      <c r="EI372" s="140"/>
      <c r="EJ372" s="140"/>
      <c r="EK372" s="140"/>
      <c r="EL372" s="140"/>
      <c r="EM372" s="140"/>
      <c r="EN372" s="140"/>
      <c r="EO372" s="140"/>
      <c r="EP372" s="140"/>
      <c r="EQ372" s="140"/>
      <c r="ER372" s="140"/>
      <c r="ES372" s="140"/>
      <c r="ET372" s="140"/>
      <c r="EU372" s="140"/>
      <c r="EV372" s="140"/>
      <c r="EW372" s="140"/>
      <c r="EX372" s="140"/>
      <c r="EY372" s="140"/>
      <c r="EZ372" s="140"/>
      <c r="FA372" s="140"/>
      <c r="FB372" s="140"/>
      <c r="FC372" s="140"/>
      <c r="FD372" s="140"/>
      <c r="FE372" s="140"/>
      <c r="FF372" s="140"/>
      <c r="FG372" s="140"/>
      <c r="FH372" s="140"/>
      <c r="FI372" s="140"/>
      <c r="FJ372" s="140"/>
      <c r="FK372" s="140"/>
      <c r="FL372" s="140"/>
      <c r="FM372" s="140"/>
      <c r="FN372" s="140"/>
      <c r="FO372" s="140"/>
      <c r="FP372" s="140"/>
      <c r="FQ372" s="140"/>
      <c r="FR372" s="140"/>
      <c r="FS372" s="140"/>
      <c r="FT372" s="140"/>
      <c r="FU372" s="140"/>
      <c r="FV372" s="140"/>
      <c r="FW372" s="140"/>
      <c r="FX372" s="140"/>
      <c r="FY372" s="140"/>
      <c r="FZ372" s="140"/>
      <c r="GA372" s="140"/>
      <c r="GB372" s="140"/>
      <c r="GC372" s="140"/>
      <c r="GD372" s="140"/>
      <c r="GE372" s="140"/>
      <c r="GF372" s="140"/>
      <c r="GG372" s="140"/>
      <c r="GH372" s="140"/>
      <c r="GI372" s="140"/>
      <c r="GJ372" s="140"/>
      <c r="GK372" s="140"/>
      <c r="GL372" s="140"/>
      <c r="GM372" s="140"/>
      <c r="GN372" s="140"/>
      <c r="GO372" s="140"/>
      <c r="GP372" s="140"/>
      <c r="GQ372" s="140"/>
      <c r="GR372" s="140"/>
      <c r="GS372" s="140"/>
      <c r="GT372" s="140"/>
      <c r="GU372" s="140"/>
      <c r="GV372" s="140"/>
      <c r="GW372" s="140"/>
      <c r="GX372" s="140"/>
      <c r="GY372" s="140"/>
      <c r="GZ372" s="140"/>
      <c r="HA372" s="140"/>
      <c r="HB372" s="140"/>
      <c r="HC372" s="140"/>
      <c r="HD372" s="140"/>
      <c r="HE372" s="140"/>
      <c r="HF372" s="140"/>
      <c r="HG372" s="140"/>
      <c r="HH372" s="140"/>
      <c r="HI372" s="140"/>
      <c r="HJ372" s="140"/>
      <c r="HK372" s="140"/>
      <c r="HL372" s="140"/>
      <c r="HM372" s="140"/>
      <c r="HN372" s="140"/>
      <c r="HO372" s="140"/>
      <c r="HP372" s="140"/>
      <c r="HQ372" s="140"/>
      <c r="HR372" s="140"/>
    </row>
    <row r="373" spans="1:243" s="191" customFormat="1" ht="25.5" customHeight="1">
      <c r="A373" s="189" t="s">
        <v>2506</v>
      </c>
      <c r="B373" s="190" t="s">
        <v>2507</v>
      </c>
      <c r="C373" s="139"/>
      <c r="D373" s="58">
        <f t="shared" ref="D373:I373" si="94">SUM(D374:D375)</f>
        <v>2163770.7400000002</v>
      </c>
      <c r="E373" s="58">
        <f t="shared" si="94"/>
        <v>2683192.63</v>
      </c>
      <c r="F373" s="58">
        <f t="shared" si="94"/>
        <v>1923425.81</v>
      </c>
      <c r="G373" s="58">
        <f t="shared" si="94"/>
        <v>2998495.73</v>
      </c>
      <c r="H373" s="58">
        <f t="shared" si="94"/>
        <v>3034090</v>
      </c>
      <c r="I373" s="58">
        <f t="shared" si="94"/>
        <v>3212410</v>
      </c>
      <c r="HS373" s="108"/>
      <c r="HT373" s="108"/>
      <c r="HU373" s="108"/>
      <c r="HV373" s="108"/>
      <c r="HW373" s="108"/>
      <c r="HX373" s="108"/>
      <c r="HY373" s="108"/>
      <c r="HZ373" s="108"/>
      <c r="IA373" s="108"/>
      <c r="IB373" s="108"/>
      <c r="IC373" s="108"/>
      <c r="ID373" s="108"/>
      <c r="IE373" s="108"/>
      <c r="IF373" s="108"/>
      <c r="IG373" s="108"/>
      <c r="IH373" s="108"/>
      <c r="II373" s="108"/>
    </row>
    <row r="374" spans="1:243" s="138" customFormat="1">
      <c r="A374" s="97" t="s">
        <v>2508</v>
      </c>
      <c r="B374" s="117" t="s">
        <v>702</v>
      </c>
      <c r="C374" s="139" t="s">
        <v>29</v>
      </c>
      <c r="D374" s="60">
        <v>2138195.25</v>
      </c>
      <c r="E374" s="60">
        <v>2632266.61</v>
      </c>
      <c r="F374" s="60">
        <v>1904185.71</v>
      </c>
      <c r="G374" s="60">
        <f>1976000+805495.73+200000-3000</f>
        <v>2978495.73</v>
      </c>
      <c r="H374" s="60">
        <f>2886000+127390</f>
        <v>3013390</v>
      </c>
      <c r="I374" s="60">
        <f>2980000+211010</f>
        <v>3191010</v>
      </c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/>
      <c r="AB374" s="140"/>
      <c r="AC374" s="140"/>
      <c r="AD374" s="140"/>
      <c r="AE374" s="140"/>
      <c r="AF374" s="140"/>
      <c r="AG374" s="140"/>
      <c r="AH374" s="140"/>
      <c r="AI374" s="140"/>
      <c r="AJ374" s="140"/>
      <c r="AK374" s="140"/>
      <c r="AL374" s="140"/>
      <c r="AM374" s="140"/>
      <c r="AN374" s="140"/>
      <c r="AO374" s="140"/>
      <c r="AP374" s="140"/>
      <c r="AQ374" s="140"/>
      <c r="AR374" s="140"/>
      <c r="AS374" s="140"/>
      <c r="AT374" s="140"/>
      <c r="AU374" s="140"/>
      <c r="AV374" s="140"/>
      <c r="AW374" s="140"/>
      <c r="AX374" s="140"/>
      <c r="AY374" s="140"/>
      <c r="AZ374" s="140"/>
      <c r="BA374" s="140"/>
      <c r="BB374" s="140"/>
      <c r="BC374" s="140"/>
      <c r="BD374" s="140"/>
      <c r="BE374" s="140"/>
      <c r="BF374" s="140"/>
      <c r="BG374" s="140"/>
      <c r="BH374" s="140"/>
      <c r="BI374" s="140"/>
      <c r="BJ374" s="140"/>
      <c r="BK374" s="140"/>
      <c r="BL374" s="140"/>
      <c r="BM374" s="140"/>
      <c r="BN374" s="140"/>
      <c r="BO374" s="140"/>
      <c r="BP374" s="140"/>
      <c r="BQ374" s="140"/>
      <c r="BR374" s="140"/>
      <c r="BS374" s="140"/>
      <c r="BT374" s="140"/>
      <c r="BU374" s="140"/>
      <c r="BV374" s="140"/>
      <c r="BW374" s="140"/>
      <c r="BX374" s="140"/>
      <c r="BY374" s="140"/>
      <c r="BZ374" s="140"/>
      <c r="CA374" s="140"/>
      <c r="CB374" s="140"/>
      <c r="CC374" s="140"/>
      <c r="CD374" s="140"/>
      <c r="CE374" s="140"/>
      <c r="CF374" s="140"/>
      <c r="CG374" s="140"/>
      <c r="CH374" s="140"/>
      <c r="CI374" s="140"/>
      <c r="CJ374" s="140"/>
      <c r="CK374" s="140"/>
      <c r="CL374" s="140"/>
      <c r="CM374" s="140"/>
      <c r="CN374" s="140"/>
      <c r="CO374" s="140"/>
      <c r="CP374" s="140"/>
      <c r="CQ374" s="140"/>
      <c r="CR374" s="140"/>
      <c r="CS374" s="140"/>
      <c r="CT374" s="140"/>
      <c r="CU374" s="140"/>
      <c r="CV374" s="140"/>
      <c r="CW374" s="140"/>
      <c r="CX374" s="140"/>
      <c r="CY374" s="140"/>
      <c r="CZ374" s="140"/>
      <c r="DA374" s="140"/>
      <c r="DB374" s="140"/>
      <c r="DC374" s="140"/>
      <c r="DD374" s="140"/>
      <c r="DE374" s="140"/>
      <c r="DF374" s="140"/>
      <c r="DG374" s="140"/>
      <c r="DH374" s="140"/>
      <c r="DI374" s="140"/>
      <c r="DJ374" s="140"/>
      <c r="DK374" s="140"/>
      <c r="DL374" s="140"/>
      <c r="DM374" s="140"/>
      <c r="DN374" s="140"/>
      <c r="DO374" s="140"/>
      <c r="DP374" s="140"/>
      <c r="DQ374" s="140"/>
      <c r="DR374" s="140"/>
      <c r="DS374" s="140"/>
      <c r="DT374" s="140"/>
      <c r="DU374" s="140"/>
      <c r="DV374" s="140"/>
      <c r="DW374" s="140"/>
      <c r="DX374" s="140"/>
      <c r="DY374" s="140"/>
      <c r="DZ374" s="140"/>
      <c r="EA374" s="140"/>
      <c r="EB374" s="140"/>
      <c r="EC374" s="140"/>
      <c r="ED374" s="140"/>
      <c r="EE374" s="140"/>
      <c r="EF374" s="140"/>
      <c r="EG374" s="140"/>
      <c r="EH374" s="140"/>
      <c r="EI374" s="140"/>
      <c r="EJ374" s="140"/>
      <c r="EK374" s="140"/>
      <c r="EL374" s="140"/>
      <c r="EM374" s="140"/>
      <c r="EN374" s="140"/>
      <c r="EO374" s="140"/>
      <c r="EP374" s="140"/>
      <c r="EQ374" s="140"/>
      <c r="ER374" s="140"/>
      <c r="ES374" s="140"/>
      <c r="ET374" s="140"/>
      <c r="EU374" s="140"/>
      <c r="EV374" s="140"/>
      <c r="EW374" s="140"/>
      <c r="EX374" s="140"/>
      <c r="EY374" s="140"/>
      <c r="EZ374" s="140"/>
      <c r="FA374" s="140"/>
      <c r="FB374" s="140"/>
      <c r="FC374" s="140"/>
      <c r="FD374" s="140"/>
      <c r="FE374" s="140"/>
      <c r="FF374" s="140"/>
      <c r="FG374" s="140"/>
      <c r="FH374" s="140"/>
      <c r="FI374" s="140"/>
      <c r="FJ374" s="140"/>
      <c r="FK374" s="140"/>
      <c r="FL374" s="140"/>
      <c r="FM374" s="140"/>
      <c r="FN374" s="140"/>
      <c r="FO374" s="140"/>
      <c r="FP374" s="140"/>
      <c r="FQ374" s="140"/>
      <c r="FR374" s="140"/>
      <c r="FS374" s="140"/>
      <c r="FT374" s="140"/>
      <c r="FU374" s="140"/>
      <c r="FV374" s="140"/>
      <c r="FW374" s="140"/>
      <c r="FX374" s="140"/>
      <c r="FY374" s="140"/>
      <c r="FZ374" s="140"/>
      <c r="GA374" s="140"/>
      <c r="GB374" s="140"/>
      <c r="GC374" s="140"/>
      <c r="GD374" s="140"/>
      <c r="GE374" s="140"/>
      <c r="GF374" s="140"/>
      <c r="GG374" s="140"/>
      <c r="GH374" s="140"/>
      <c r="GI374" s="140"/>
      <c r="GJ374" s="140"/>
      <c r="GK374" s="140"/>
      <c r="GL374" s="140"/>
      <c r="GM374" s="140"/>
      <c r="GN374" s="140"/>
      <c r="GO374" s="140"/>
      <c r="GP374" s="140"/>
      <c r="GQ374" s="140"/>
      <c r="GR374" s="140"/>
      <c r="GS374" s="140"/>
      <c r="GT374" s="140"/>
      <c r="GU374" s="140"/>
      <c r="GV374" s="140"/>
      <c r="GW374" s="140"/>
      <c r="GX374" s="140"/>
      <c r="GY374" s="140"/>
      <c r="GZ374" s="140"/>
      <c r="HA374" s="140"/>
      <c r="HB374" s="140"/>
      <c r="HC374" s="140"/>
      <c r="HD374" s="140"/>
      <c r="HE374" s="140"/>
      <c r="HF374" s="140"/>
      <c r="HG374" s="140"/>
      <c r="HH374" s="140"/>
      <c r="HI374" s="140"/>
      <c r="HJ374" s="140"/>
      <c r="HK374" s="140"/>
      <c r="HL374" s="140"/>
      <c r="HM374" s="140"/>
      <c r="HN374" s="140"/>
      <c r="HO374" s="140"/>
      <c r="HP374" s="140"/>
      <c r="HQ374" s="140"/>
      <c r="HR374" s="140"/>
    </row>
    <row r="375" spans="1:243" s="138" customFormat="1">
      <c r="A375" s="97" t="s">
        <v>2509</v>
      </c>
      <c r="B375" s="117" t="s">
        <v>1654</v>
      </c>
      <c r="C375" s="139" t="s">
        <v>29</v>
      </c>
      <c r="D375" s="60">
        <v>25575.49</v>
      </c>
      <c r="E375" s="60">
        <v>50926.02</v>
      </c>
      <c r="F375" s="60">
        <v>19240.099999999999</v>
      </c>
      <c r="G375" s="60">
        <v>20000</v>
      </c>
      <c r="H375" s="60">
        <v>20700</v>
      </c>
      <c r="I375" s="60">
        <v>21400</v>
      </c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  <c r="AA375" s="140"/>
      <c r="AB375" s="140"/>
      <c r="AC375" s="140"/>
      <c r="AD375" s="140"/>
      <c r="AE375" s="140"/>
      <c r="AF375" s="140"/>
      <c r="AG375" s="140"/>
      <c r="AH375" s="140"/>
      <c r="AI375" s="140"/>
      <c r="AJ375" s="140"/>
      <c r="AK375" s="140"/>
      <c r="AL375" s="140"/>
      <c r="AM375" s="140"/>
      <c r="AN375" s="140"/>
      <c r="AO375" s="140"/>
      <c r="AP375" s="140"/>
      <c r="AQ375" s="140"/>
      <c r="AR375" s="140"/>
      <c r="AS375" s="140"/>
      <c r="AT375" s="140"/>
      <c r="AU375" s="140"/>
      <c r="AV375" s="140"/>
      <c r="AW375" s="140"/>
      <c r="AX375" s="140"/>
      <c r="AY375" s="140"/>
      <c r="AZ375" s="140"/>
      <c r="BA375" s="140"/>
      <c r="BB375" s="140"/>
      <c r="BC375" s="140"/>
      <c r="BD375" s="140"/>
      <c r="BE375" s="140"/>
      <c r="BF375" s="140"/>
      <c r="BG375" s="140"/>
      <c r="BH375" s="140"/>
      <c r="BI375" s="140"/>
      <c r="BJ375" s="140"/>
      <c r="BK375" s="140"/>
      <c r="BL375" s="140"/>
      <c r="BM375" s="140"/>
      <c r="BN375" s="140"/>
      <c r="BO375" s="140"/>
      <c r="BP375" s="140"/>
      <c r="BQ375" s="140"/>
      <c r="BR375" s="140"/>
      <c r="BS375" s="140"/>
      <c r="BT375" s="140"/>
      <c r="BU375" s="140"/>
      <c r="BV375" s="140"/>
      <c r="BW375" s="140"/>
      <c r="BX375" s="140"/>
      <c r="BY375" s="140"/>
      <c r="BZ375" s="140"/>
      <c r="CA375" s="140"/>
      <c r="CB375" s="140"/>
      <c r="CC375" s="140"/>
      <c r="CD375" s="140"/>
      <c r="CE375" s="140"/>
      <c r="CF375" s="140"/>
      <c r="CG375" s="140"/>
      <c r="CH375" s="140"/>
      <c r="CI375" s="140"/>
      <c r="CJ375" s="140"/>
      <c r="CK375" s="140"/>
      <c r="CL375" s="140"/>
      <c r="CM375" s="140"/>
      <c r="CN375" s="140"/>
      <c r="CO375" s="140"/>
      <c r="CP375" s="140"/>
      <c r="CQ375" s="140"/>
      <c r="CR375" s="140"/>
      <c r="CS375" s="140"/>
      <c r="CT375" s="140"/>
      <c r="CU375" s="140"/>
      <c r="CV375" s="140"/>
      <c r="CW375" s="140"/>
      <c r="CX375" s="140"/>
      <c r="CY375" s="140"/>
      <c r="CZ375" s="140"/>
      <c r="DA375" s="140"/>
      <c r="DB375" s="140"/>
      <c r="DC375" s="140"/>
      <c r="DD375" s="140"/>
      <c r="DE375" s="140"/>
      <c r="DF375" s="140"/>
      <c r="DG375" s="140"/>
      <c r="DH375" s="140"/>
      <c r="DI375" s="140"/>
      <c r="DJ375" s="140"/>
      <c r="DK375" s="140"/>
      <c r="DL375" s="140"/>
      <c r="DM375" s="140"/>
      <c r="DN375" s="140"/>
      <c r="DO375" s="140"/>
      <c r="DP375" s="140"/>
      <c r="DQ375" s="140"/>
      <c r="DR375" s="140"/>
      <c r="DS375" s="140"/>
      <c r="DT375" s="140"/>
      <c r="DU375" s="140"/>
      <c r="DV375" s="140"/>
      <c r="DW375" s="140"/>
      <c r="DX375" s="140"/>
      <c r="DY375" s="140"/>
      <c r="DZ375" s="140"/>
      <c r="EA375" s="140"/>
      <c r="EB375" s="140"/>
      <c r="EC375" s="140"/>
      <c r="ED375" s="140"/>
      <c r="EE375" s="140"/>
      <c r="EF375" s="140"/>
      <c r="EG375" s="140"/>
      <c r="EH375" s="140"/>
      <c r="EI375" s="140"/>
      <c r="EJ375" s="140"/>
      <c r="EK375" s="140"/>
      <c r="EL375" s="140"/>
      <c r="EM375" s="140"/>
      <c r="EN375" s="140"/>
      <c r="EO375" s="140"/>
      <c r="EP375" s="140"/>
      <c r="EQ375" s="140"/>
      <c r="ER375" s="140"/>
      <c r="ES375" s="140"/>
      <c r="ET375" s="140"/>
      <c r="EU375" s="140"/>
      <c r="EV375" s="140"/>
      <c r="EW375" s="140"/>
      <c r="EX375" s="140"/>
      <c r="EY375" s="140"/>
      <c r="EZ375" s="140"/>
      <c r="FA375" s="140"/>
      <c r="FB375" s="140"/>
      <c r="FC375" s="140"/>
      <c r="FD375" s="140"/>
      <c r="FE375" s="140"/>
      <c r="FF375" s="140"/>
      <c r="FG375" s="140"/>
      <c r="FH375" s="140"/>
      <c r="FI375" s="140"/>
      <c r="FJ375" s="140"/>
      <c r="FK375" s="140"/>
      <c r="FL375" s="140"/>
      <c r="FM375" s="140"/>
      <c r="FN375" s="140"/>
      <c r="FO375" s="140"/>
      <c r="FP375" s="140"/>
      <c r="FQ375" s="140"/>
      <c r="FR375" s="140"/>
      <c r="FS375" s="140"/>
      <c r="FT375" s="140"/>
      <c r="FU375" s="140"/>
      <c r="FV375" s="140"/>
      <c r="FW375" s="140"/>
      <c r="FX375" s="140"/>
      <c r="FY375" s="140"/>
      <c r="FZ375" s="140"/>
      <c r="GA375" s="140"/>
      <c r="GB375" s="140"/>
      <c r="GC375" s="140"/>
      <c r="GD375" s="140"/>
      <c r="GE375" s="140"/>
      <c r="GF375" s="140"/>
      <c r="GG375" s="140"/>
      <c r="GH375" s="140"/>
      <c r="GI375" s="140"/>
      <c r="GJ375" s="140"/>
      <c r="GK375" s="140"/>
      <c r="GL375" s="140"/>
      <c r="GM375" s="140"/>
      <c r="GN375" s="140"/>
      <c r="GO375" s="140"/>
      <c r="GP375" s="140"/>
      <c r="GQ375" s="140"/>
      <c r="GR375" s="140"/>
      <c r="GS375" s="140"/>
      <c r="GT375" s="140"/>
      <c r="GU375" s="140"/>
      <c r="GV375" s="140"/>
      <c r="GW375" s="140"/>
      <c r="GX375" s="140"/>
      <c r="GY375" s="140"/>
      <c r="GZ375" s="140"/>
      <c r="HA375" s="140"/>
      <c r="HB375" s="140"/>
      <c r="HC375" s="140"/>
      <c r="HD375" s="140"/>
      <c r="HE375" s="140"/>
      <c r="HF375" s="140"/>
      <c r="HG375" s="140"/>
      <c r="HH375" s="140"/>
      <c r="HI375" s="140"/>
      <c r="HJ375" s="140"/>
      <c r="HK375" s="140"/>
      <c r="HL375" s="140"/>
      <c r="HM375" s="140"/>
      <c r="HN375" s="140"/>
      <c r="HO375" s="140"/>
      <c r="HP375" s="140"/>
      <c r="HQ375" s="140"/>
      <c r="HR375" s="140"/>
    </row>
    <row r="376" spans="1:243" s="20" customFormat="1" ht="18" customHeight="1">
      <c r="A376" s="99" t="s">
        <v>2510</v>
      </c>
      <c r="B376" s="116" t="s">
        <v>2511</v>
      </c>
      <c r="C376" s="139"/>
      <c r="D376" s="58">
        <f t="shared" ref="D376:I376" si="95">D377</f>
        <v>38988473.759999998</v>
      </c>
      <c r="E376" s="58">
        <f t="shared" si="95"/>
        <v>54516356.260000005</v>
      </c>
      <c r="F376" s="58">
        <f t="shared" si="95"/>
        <v>33298853.420000002</v>
      </c>
      <c r="G376" s="58">
        <f t="shared" si="95"/>
        <v>27191000</v>
      </c>
      <c r="H376" s="58">
        <f t="shared" si="95"/>
        <v>30937000</v>
      </c>
      <c r="I376" s="58">
        <f t="shared" si="95"/>
        <v>32474000</v>
      </c>
      <c r="HS376" s="106"/>
      <c r="HT376" s="106"/>
      <c r="HU376" s="106"/>
      <c r="HV376" s="106"/>
      <c r="HW376" s="106"/>
      <c r="HX376" s="106"/>
      <c r="HY376" s="106"/>
      <c r="HZ376" s="106"/>
      <c r="IA376" s="106"/>
      <c r="IB376" s="106"/>
      <c r="IC376" s="106"/>
      <c r="ID376" s="106"/>
      <c r="IE376" s="106"/>
      <c r="IF376" s="106"/>
      <c r="IG376" s="106"/>
      <c r="IH376" s="106"/>
      <c r="II376" s="106"/>
    </row>
    <row r="377" spans="1:243" s="20" customFormat="1" ht="25.5" customHeight="1">
      <c r="A377" s="99" t="s">
        <v>2512</v>
      </c>
      <c r="B377" s="116" t="s">
        <v>2513</v>
      </c>
      <c r="C377" s="139"/>
      <c r="D377" s="58">
        <f>SUM(D378:D381)</f>
        <v>38988473.759999998</v>
      </c>
      <c r="E377" s="58">
        <f>SUM(E378:E382)</f>
        <v>54516356.260000005</v>
      </c>
      <c r="F377" s="58">
        <f>SUM(F378:F382)</f>
        <v>33298853.420000002</v>
      </c>
      <c r="G377" s="58">
        <f>SUM(G378:G383)</f>
        <v>27191000</v>
      </c>
      <c r="H377" s="58">
        <f t="shared" ref="H377:I377" si="96">SUM(H378:H383)</f>
        <v>30937000</v>
      </c>
      <c r="I377" s="58">
        <f t="shared" si="96"/>
        <v>32474000</v>
      </c>
      <c r="HS377" s="106"/>
      <c r="HT377" s="106"/>
      <c r="HU377" s="106"/>
      <c r="HV377" s="106"/>
      <c r="HW377" s="106"/>
      <c r="HX377" s="106"/>
      <c r="HY377" s="106"/>
      <c r="HZ377" s="106"/>
      <c r="IA377" s="106"/>
      <c r="IB377" s="106"/>
      <c r="IC377" s="106"/>
      <c r="ID377" s="106"/>
      <c r="IE377" s="106"/>
      <c r="IF377" s="106"/>
      <c r="IG377" s="106"/>
      <c r="IH377" s="106"/>
      <c r="II377" s="106"/>
    </row>
    <row r="378" spans="1:243" hidden="1">
      <c r="A378" s="97" t="s">
        <v>2514</v>
      </c>
      <c r="B378" s="117" t="s">
        <v>710</v>
      </c>
      <c r="C378" s="139" t="s">
        <v>173</v>
      </c>
      <c r="D378" s="60">
        <v>35980331.280000001</v>
      </c>
      <c r="E378" s="60">
        <v>48698192.009999998</v>
      </c>
      <c r="F378" s="60">
        <v>14899167.74</v>
      </c>
      <c r="G378" s="60"/>
      <c r="H378" s="60"/>
      <c r="I378" s="60"/>
    </row>
    <row r="379" spans="1:243" ht="18" hidden="1">
      <c r="A379" s="97" t="s">
        <v>2515</v>
      </c>
      <c r="B379" s="117" t="s">
        <v>712</v>
      </c>
      <c r="C379" s="139" t="s">
        <v>173</v>
      </c>
      <c r="D379" s="60">
        <v>265493.78999999998</v>
      </c>
      <c r="E379" s="60">
        <v>309284.34999999998</v>
      </c>
      <c r="F379" s="60">
        <v>132106.60999999999</v>
      </c>
      <c r="G379" s="60"/>
      <c r="H379" s="60"/>
      <c r="I379" s="60"/>
    </row>
    <row r="380" spans="1:243" s="107" customFormat="1" ht="14.25" hidden="1" customHeight="1">
      <c r="A380" s="97" t="s">
        <v>2516</v>
      </c>
      <c r="B380" s="117" t="s">
        <v>714</v>
      </c>
      <c r="C380" s="139" t="s">
        <v>173</v>
      </c>
      <c r="D380" s="60">
        <v>430720.37</v>
      </c>
      <c r="E380" s="60">
        <v>431009.6</v>
      </c>
      <c r="F380" s="60">
        <v>206650.18</v>
      </c>
      <c r="G380" s="60"/>
      <c r="H380" s="60"/>
      <c r="I380" s="60"/>
      <c r="HS380" s="106"/>
      <c r="HT380" s="106"/>
      <c r="HU380" s="106"/>
      <c r="HV380" s="106"/>
      <c r="HW380" s="106"/>
      <c r="HX380" s="106"/>
      <c r="HY380" s="106"/>
      <c r="HZ380" s="106"/>
      <c r="IA380" s="106"/>
      <c r="IB380" s="106"/>
      <c r="IC380" s="106"/>
      <c r="ID380" s="106"/>
      <c r="IE380" s="106"/>
      <c r="IF380" s="106"/>
      <c r="IG380" s="106"/>
      <c r="IH380" s="106"/>
      <c r="II380" s="106"/>
    </row>
    <row r="381" spans="1:243" s="107" customFormat="1" hidden="1">
      <c r="A381" s="97" t="s">
        <v>2517</v>
      </c>
      <c r="B381" s="117" t="s">
        <v>1656</v>
      </c>
      <c r="C381" s="139" t="s">
        <v>173</v>
      </c>
      <c r="D381" s="60">
        <v>2311928.3199999998</v>
      </c>
      <c r="E381" s="60">
        <v>3147711.35</v>
      </c>
      <c r="F381" s="60">
        <v>776814.98</v>
      </c>
      <c r="G381" s="60"/>
      <c r="H381" s="60"/>
      <c r="I381" s="60"/>
      <c r="HS381" s="106"/>
      <c r="HT381" s="106"/>
      <c r="HU381" s="106"/>
      <c r="HV381" s="106"/>
      <c r="HW381" s="106"/>
      <c r="HX381" s="106"/>
      <c r="HY381" s="106"/>
      <c r="HZ381" s="106"/>
      <c r="IA381" s="106"/>
      <c r="IB381" s="106"/>
      <c r="IC381" s="106"/>
      <c r="ID381" s="106"/>
      <c r="IE381" s="106"/>
      <c r="IF381" s="106"/>
      <c r="IG381" s="106"/>
      <c r="IH381" s="106"/>
      <c r="II381" s="106"/>
    </row>
    <row r="382" spans="1:243" s="107" customFormat="1" hidden="1">
      <c r="A382" s="97" t="s">
        <v>3619</v>
      </c>
      <c r="B382" s="117" t="s">
        <v>1531</v>
      </c>
      <c r="C382" s="139" t="s">
        <v>173</v>
      </c>
      <c r="D382" s="60"/>
      <c r="E382" s="60">
        <v>1930158.95</v>
      </c>
      <c r="F382" s="60">
        <v>17284113.91</v>
      </c>
      <c r="G382" s="60"/>
      <c r="H382" s="60"/>
      <c r="I382" s="60"/>
      <c r="HS382" s="106"/>
      <c r="HT382" s="106"/>
      <c r="HU382" s="106"/>
      <c r="HV382" s="106"/>
      <c r="HW382" s="106"/>
      <c r="HX382" s="106"/>
      <c r="HY382" s="106"/>
      <c r="HZ382" s="106"/>
      <c r="IA382" s="106"/>
      <c r="IB382" s="106"/>
      <c r="IC382" s="106"/>
      <c r="ID382" s="106"/>
      <c r="IE382" s="106"/>
      <c r="IF382" s="106"/>
      <c r="IG382" s="106"/>
      <c r="IH382" s="106"/>
      <c r="II382" s="106"/>
    </row>
    <row r="383" spans="1:243" s="107" customFormat="1" ht="18">
      <c r="A383" s="97" t="s">
        <v>3779</v>
      </c>
      <c r="B383" s="117" t="s">
        <v>2511</v>
      </c>
      <c r="C383" s="139" t="s">
        <v>173</v>
      </c>
      <c r="D383" s="60"/>
      <c r="E383" s="60"/>
      <c r="F383" s="60"/>
      <c r="G383" s="60">
        <v>27191000</v>
      </c>
      <c r="H383" s="60">
        <v>30937000</v>
      </c>
      <c r="I383" s="60">
        <v>32474000</v>
      </c>
      <c r="HS383" s="106"/>
      <c r="HT383" s="106"/>
      <c r="HU383" s="106"/>
      <c r="HV383" s="106"/>
      <c r="HW383" s="106"/>
      <c r="HX383" s="106"/>
      <c r="HY383" s="106"/>
      <c r="HZ383" s="106"/>
      <c r="IA383" s="106"/>
      <c r="IB383" s="106"/>
      <c r="IC383" s="106"/>
      <c r="ID383" s="106"/>
      <c r="IE383" s="106"/>
      <c r="IF383" s="106"/>
      <c r="IG383" s="106"/>
      <c r="IH383" s="106"/>
      <c r="II383" s="106"/>
    </row>
    <row r="384" spans="1:243" s="140" customFormat="1" hidden="1">
      <c r="A384" s="99" t="s">
        <v>2518</v>
      </c>
      <c r="B384" s="116" t="s">
        <v>2519</v>
      </c>
      <c r="C384" s="117"/>
      <c r="D384" s="58">
        <f>D385</f>
        <v>591.78</v>
      </c>
      <c r="E384" s="116"/>
      <c r="F384" s="116"/>
      <c r="G384" s="116"/>
      <c r="H384" s="116"/>
      <c r="I384" s="116"/>
      <c r="HS384" s="138"/>
      <c r="HT384" s="138"/>
      <c r="HU384" s="138"/>
      <c r="HV384" s="138"/>
      <c r="HW384" s="138"/>
      <c r="HX384" s="138"/>
      <c r="HY384" s="138"/>
      <c r="HZ384" s="138"/>
      <c r="IA384" s="138"/>
      <c r="IB384" s="138"/>
      <c r="IC384" s="138"/>
      <c r="ID384" s="138"/>
      <c r="IE384" s="138"/>
      <c r="IF384" s="138"/>
      <c r="IG384" s="138"/>
      <c r="IH384" s="138"/>
      <c r="II384" s="138"/>
    </row>
    <row r="385" spans="1:243" s="140" customFormat="1" hidden="1">
      <c r="A385" s="97" t="s">
        <v>2520</v>
      </c>
      <c r="B385" s="117" t="s">
        <v>2519</v>
      </c>
      <c r="C385" s="117"/>
      <c r="D385" s="60">
        <f>D386</f>
        <v>591.78</v>
      </c>
      <c r="E385" s="117"/>
      <c r="F385" s="117"/>
      <c r="G385" s="117"/>
      <c r="H385" s="117"/>
      <c r="I385" s="117"/>
      <c r="HS385" s="138"/>
      <c r="HT385" s="138"/>
      <c r="HU385" s="138"/>
      <c r="HV385" s="138"/>
      <c r="HW385" s="138"/>
      <c r="HX385" s="138"/>
      <c r="HY385" s="138"/>
      <c r="HZ385" s="138"/>
      <c r="IA385" s="138"/>
      <c r="IB385" s="138"/>
      <c r="IC385" s="138"/>
      <c r="ID385" s="138"/>
      <c r="IE385" s="138"/>
      <c r="IF385" s="138"/>
      <c r="IG385" s="138"/>
      <c r="IH385" s="138"/>
      <c r="II385" s="138"/>
    </row>
    <row r="386" spans="1:243" s="140" customFormat="1" hidden="1">
      <c r="A386" s="97" t="s">
        <v>2521</v>
      </c>
      <c r="B386" s="117" t="s">
        <v>2522</v>
      </c>
      <c r="C386" s="139" t="s">
        <v>29</v>
      </c>
      <c r="D386" s="60">
        <v>591.78</v>
      </c>
      <c r="E386" s="117"/>
      <c r="F386" s="117"/>
      <c r="G386" s="117"/>
      <c r="H386" s="117"/>
      <c r="I386" s="117"/>
      <c r="HS386" s="138"/>
      <c r="HT386" s="138"/>
      <c r="HU386" s="138"/>
      <c r="HV386" s="138"/>
      <c r="HW386" s="138"/>
      <c r="HX386" s="138"/>
      <c r="HY386" s="138"/>
      <c r="HZ386" s="138"/>
      <c r="IA386" s="138"/>
      <c r="IB386" s="138"/>
      <c r="IC386" s="138"/>
      <c r="ID386" s="138"/>
      <c r="IE386" s="138"/>
      <c r="IF386" s="138"/>
      <c r="IG386" s="138"/>
      <c r="IH386" s="138"/>
      <c r="II386" s="138"/>
    </row>
    <row r="387" spans="1:243" s="20" customFormat="1" ht="13.5" customHeight="1">
      <c r="A387" s="99" t="s">
        <v>2523</v>
      </c>
      <c r="B387" s="116" t="s">
        <v>2524</v>
      </c>
      <c r="C387" s="139"/>
      <c r="D387" s="58">
        <f t="shared" ref="D387:I390" si="97">D388</f>
        <v>433117.88</v>
      </c>
      <c r="E387" s="58">
        <f t="shared" si="97"/>
        <v>1471759.67</v>
      </c>
      <c r="F387" s="58">
        <f t="shared" si="97"/>
        <v>1494395.72</v>
      </c>
      <c r="G387" s="58">
        <f t="shared" si="97"/>
        <v>1550000</v>
      </c>
      <c r="H387" s="58">
        <f t="shared" si="97"/>
        <v>1608600</v>
      </c>
      <c r="I387" s="58">
        <f t="shared" si="97"/>
        <v>1661000</v>
      </c>
      <c r="HS387" s="106"/>
      <c r="HT387" s="106"/>
      <c r="HU387" s="106"/>
      <c r="HV387" s="106"/>
      <c r="HW387" s="106"/>
      <c r="HX387" s="106"/>
      <c r="HY387" s="106"/>
      <c r="HZ387" s="106"/>
      <c r="IA387" s="106"/>
      <c r="IB387" s="106"/>
      <c r="IC387" s="106"/>
      <c r="ID387" s="106"/>
      <c r="IE387" s="106"/>
      <c r="IF387" s="106"/>
      <c r="IG387" s="106"/>
      <c r="IH387" s="106"/>
      <c r="II387" s="106"/>
    </row>
    <row r="388" spans="1:243" ht="19.5" customHeight="1">
      <c r="A388" s="99" t="s">
        <v>2525</v>
      </c>
      <c r="B388" s="116" t="s">
        <v>2526</v>
      </c>
      <c r="C388" s="139"/>
      <c r="D388" s="58">
        <f t="shared" si="97"/>
        <v>433117.88</v>
      </c>
      <c r="E388" s="58">
        <f t="shared" si="97"/>
        <v>1471759.67</v>
      </c>
      <c r="F388" s="58">
        <f t="shared" si="97"/>
        <v>1494395.72</v>
      </c>
      <c r="G388" s="58">
        <f t="shared" si="97"/>
        <v>1550000</v>
      </c>
      <c r="H388" s="58">
        <f t="shared" si="97"/>
        <v>1608600</v>
      </c>
      <c r="I388" s="58">
        <f t="shared" si="97"/>
        <v>1661000</v>
      </c>
    </row>
    <row r="389" spans="1:243" s="20" customFormat="1" ht="18.75" customHeight="1">
      <c r="A389" s="99" t="s">
        <v>2527</v>
      </c>
      <c r="B389" s="116" t="s">
        <v>2526</v>
      </c>
      <c r="C389" s="139"/>
      <c r="D389" s="58">
        <f t="shared" si="97"/>
        <v>433117.88</v>
      </c>
      <c r="E389" s="58">
        <f t="shared" si="97"/>
        <v>1471759.67</v>
      </c>
      <c r="F389" s="58">
        <f t="shared" si="97"/>
        <v>1494395.72</v>
      </c>
      <c r="G389" s="58">
        <f t="shared" si="97"/>
        <v>1550000</v>
      </c>
      <c r="H389" s="58">
        <f t="shared" si="97"/>
        <v>1608600</v>
      </c>
      <c r="I389" s="58">
        <f t="shared" si="97"/>
        <v>1661000</v>
      </c>
      <c r="HS389" s="106"/>
      <c r="HT389" s="106"/>
      <c r="HU389" s="106"/>
      <c r="HV389" s="106"/>
      <c r="HW389" s="106"/>
      <c r="HX389" s="106"/>
      <c r="HY389" s="106"/>
      <c r="HZ389" s="106"/>
      <c r="IA389" s="106"/>
      <c r="IB389" s="106"/>
      <c r="IC389" s="106"/>
      <c r="ID389" s="106"/>
      <c r="IE389" s="106"/>
      <c r="IF389" s="106"/>
      <c r="IG389" s="106"/>
      <c r="IH389" s="106"/>
      <c r="II389" s="106"/>
    </row>
    <row r="390" spans="1:243" s="20" customFormat="1" ht="21.75" customHeight="1">
      <c r="A390" s="99" t="s">
        <v>2528</v>
      </c>
      <c r="B390" s="116" t="s">
        <v>2529</v>
      </c>
      <c r="C390" s="139"/>
      <c r="D390" s="58">
        <f>D391</f>
        <v>433117.88</v>
      </c>
      <c r="E390" s="58">
        <f t="shared" si="97"/>
        <v>1471759.67</v>
      </c>
      <c r="F390" s="58">
        <f t="shared" si="97"/>
        <v>1494395.72</v>
      </c>
      <c r="G390" s="58">
        <f t="shared" si="97"/>
        <v>1550000</v>
      </c>
      <c r="H390" s="58">
        <f t="shared" si="97"/>
        <v>1608600</v>
      </c>
      <c r="I390" s="58">
        <f t="shared" si="97"/>
        <v>1661000</v>
      </c>
      <c r="HS390" s="106"/>
      <c r="HT390" s="106"/>
      <c r="HU390" s="106"/>
      <c r="HV390" s="106"/>
      <c r="HW390" s="106"/>
      <c r="HX390" s="106"/>
      <c r="HY390" s="106"/>
      <c r="HZ390" s="106"/>
      <c r="IA390" s="106"/>
      <c r="IB390" s="106"/>
      <c r="IC390" s="106"/>
      <c r="ID390" s="106"/>
      <c r="IE390" s="106"/>
      <c r="IF390" s="106"/>
      <c r="IG390" s="106"/>
      <c r="IH390" s="106"/>
      <c r="II390" s="106"/>
    </row>
    <row r="391" spans="1:243" s="140" customFormat="1" ht="22.5">
      <c r="A391" s="99" t="s">
        <v>2530</v>
      </c>
      <c r="B391" s="116" t="s">
        <v>2531</v>
      </c>
      <c r="C391" s="139" t="s">
        <v>29</v>
      </c>
      <c r="D391" s="60">
        <v>433117.88</v>
      </c>
      <c r="E391" s="60">
        <v>1471759.67</v>
      </c>
      <c r="F391" s="60">
        <v>1494395.72</v>
      </c>
      <c r="G391" s="60">
        <v>1550000</v>
      </c>
      <c r="H391" s="60">
        <v>1608600</v>
      </c>
      <c r="I391" s="60">
        <v>1661000</v>
      </c>
      <c r="HS391" s="138"/>
      <c r="HT391" s="138"/>
      <c r="HU391" s="138"/>
      <c r="HV391" s="138"/>
      <c r="HW391" s="138"/>
      <c r="HX391" s="138"/>
      <c r="HY391" s="138"/>
      <c r="HZ391" s="138"/>
      <c r="IA391" s="138"/>
      <c r="IB391" s="138"/>
      <c r="IC391" s="138"/>
      <c r="ID391" s="138"/>
      <c r="IE391" s="138"/>
      <c r="IF391" s="138"/>
      <c r="IG391" s="138"/>
      <c r="IH391" s="138"/>
      <c r="II391" s="138"/>
    </row>
    <row r="392" spans="1:243" ht="14.25" customHeight="1">
      <c r="A392" s="129" t="s">
        <v>2532</v>
      </c>
      <c r="B392" s="130" t="s">
        <v>735</v>
      </c>
      <c r="C392" s="242"/>
      <c r="D392" s="128">
        <f>D397+D410</f>
        <v>2612198.75</v>
      </c>
      <c r="E392" s="128">
        <f>E397+E410</f>
        <v>275.92</v>
      </c>
      <c r="F392" s="128">
        <f>F397+F410+F393</f>
        <v>838056.66</v>
      </c>
      <c r="G392" s="128">
        <f>G397+G410+G393+G402</f>
        <v>3000</v>
      </c>
      <c r="H392" s="128">
        <f t="shared" ref="H392:I392" si="98">H397+H410+H393</f>
        <v>0</v>
      </c>
      <c r="I392" s="128">
        <f t="shared" si="98"/>
        <v>0</v>
      </c>
    </row>
    <row r="393" spans="1:243" ht="14.25" hidden="1" customHeight="1">
      <c r="A393" s="99" t="s">
        <v>3692</v>
      </c>
      <c r="B393" s="116" t="s">
        <v>3693</v>
      </c>
      <c r="C393" s="139"/>
      <c r="D393" s="128"/>
      <c r="E393" s="128"/>
      <c r="F393" s="58">
        <f>F394</f>
        <v>834330</v>
      </c>
      <c r="G393" s="58">
        <f t="shared" ref="G393:I395" si="99">G394</f>
        <v>0</v>
      </c>
      <c r="H393" s="58">
        <f t="shared" si="99"/>
        <v>0</v>
      </c>
      <c r="I393" s="58">
        <f t="shared" si="99"/>
        <v>0</v>
      </c>
    </row>
    <row r="394" spans="1:243" ht="14.25" hidden="1" customHeight="1">
      <c r="A394" s="99" t="s">
        <v>3694</v>
      </c>
      <c r="B394" s="116" t="s">
        <v>3695</v>
      </c>
      <c r="C394" s="139"/>
      <c r="D394" s="128"/>
      <c r="E394" s="128"/>
      <c r="F394" s="58">
        <f>F395</f>
        <v>834330</v>
      </c>
      <c r="G394" s="58">
        <f t="shared" si="99"/>
        <v>0</v>
      </c>
      <c r="H394" s="58">
        <f t="shared" si="99"/>
        <v>0</v>
      </c>
      <c r="I394" s="58">
        <f t="shared" si="99"/>
        <v>0</v>
      </c>
    </row>
    <row r="395" spans="1:243" ht="14.25" hidden="1" customHeight="1">
      <c r="A395" s="99" t="s">
        <v>3696</v>
      </c>
      <c r="B395" s="116" t="s">
        <v>3695</v>
      </c>
      <c r="C395" s="139"/>
      <c r="D395" s="128"/>
      <c r="E395" s="128"/>
      <c r="F395" s="58">
        <f>F396</f>
        <v>834330</v>
      </c>
      <c r="G395" s="58">
        <f t="shared" si="99"/>
        <v>0</v>
      </c>
      <c r="H395" s="58">
        <f t="shared" si="99"/>
        <v>0</v>
      </c>
      <c r="I395" s="58">
        <f t="shared" si="99"/>
        <v>0</v>
      </c>
    </row>
    <row r="396" spans="1:243" ht="14.25" hidden="1" customHeight="1">
      <c r="A396" s="99" t="s">
        <v>3697</v>
      </c>
      <c r="B396" s="116" t="s">
        <v>3698</v>
      </c>
      <c r="C396" s="139" t="s">
        <v>29</v>
      </c>
      <c r="D396" s="128"/>
      <c r="E396" s="128"/>
      <c r="F396" s="58">
        <v>834330</v>
      </c>
      <c r="G396" s="58"/>
      <c r="H396" s="58"/>
      <c r="I396" s="58"/>
    </row>
    <row r="397" spans="1:243" ht="14.25" hidden="1" customHeight="1">
      <c r="A397" s="99" t="s">
        <v>2533</v>
      </c>
      <c r="B397" s="116" t="s">
        <v>2534</v>
      </c>
      <c r="C397" s="139"/>
      <c r="D397" s="58">
        <f t="shared" ref="D397:I407" si="100">D398</f>
        <v>2611548.46</v>
      </c>
      <c r="E397" s="58">
        <f t="shared" si="100"/>
        <v>0</v>
      </c>
      <c r="F397" s="58">
        <f t="shared" si="100"/>
        <v>3726.66</v>
      </c>
      <c r="G397" s="58">
        <f t="shared" si="100"/>
        <v>0</v>
      </c>
      <c r="H397" s="58">
        <f t="shared" si="100"/>
        <v>0</v>
      </c>
      <c r="I397" s="58">
        <f t="shared" si="100"/>
        <v>0</v>
      </c>
    </row>
    <row r="398" spans="1:243" ht="14.25" hidden="1" customHeight="1">
      <c r="A398" s="99" t="s">
        <v>2535</v>
      </c>
      <c r="B398" s="116" t="s">
        <v>2536</v>
      </c>
      <c r="C398" s="139"/>
      <c r="D398" s="58">
        <f t="shared" si="100"/>
        <v>2611548.46</v>
      </c>
      <c r="E398" s="58">
        <f t="shared" si="100"/>
        <v>0</v>
      </c>
      <c r="F398" s="58">
        <f>F400+F402</f>
        <v>3726.66</v>
      </c>
      <c r="G398" s="58">
        <f t="shared" si="100"/>
        <v>0</v>
      </c>
      <c r="H398" s="58">
        <f t="shared" si="100"/>
        <v>0</v>
      </c>
      <c r="I398" s="58">
        <f t="shared" si="100"/>
        <v>0</v>
      </c>
    </row>
    <row r="399" spans="1:243" ht="14.25" hidden="1" customHeight="1">
      <c r="A399" s="99" t="s">
        <v>2537</v>
      </c>
      <c r="B399" s="116" t="s">
        <v>2536</v>
      </c>
      <c r="C399" s="139"/>
      <c r="D399" s="58">
        <f t="shared" si="100"/>
        <v>2611548.46</v>
      </c>
      <c r="E399" s="58">
        <f t="shared" si="100"/>
        <v>0</v>
      </c>
      <c r="F399" s="58">
        <f t="shared" si="100"/>
        <v>0</v>
      </c>
      <c r="G399" s="58">
        <f t="shared" si="100"/>
        <v>0</v>
      </c>
      <c r="H399" s="58">
        <f t="shared" si="100"/>
        <v>0</v>
      </c>
      <c r="I399" s="58">
        <f t="shared" si="100"/>
        <v>0</v>
      </c>
    </row>
    <row r="400" spans="1:243" ht="14.25" hidden="1" customHeight="1">
      <c r="A400" s="99" t="s">
        <v>2538</v>
      </c>
      <c r="B400" s="116" t="s">
        <v>2539</v>
      </c>
      <c r="C400" s="139"/>
      <c r="D400" s="58">
        <f t="shared" si="100"/>
        <v>2611548.46</v>
      </c>
      <c r="E400" s="58">
        <f t="shared" si="100"/>
        <v>0</v>
      </c>
      <c r="F400" s="58">
        <f t="shared" si="100"/>
        <v>0</v>
      </c>
      <c r="G400" s="58">
        <f t="shared" si="100"/>
        <v>0</v>
      </c>
      <c r="H400" s="58">
        <f t="shared" si="100"/>
        <v>0</v>
      </c>
      <c r="I400" s="58">
        <f t="shared" si="100"/>
        <v>0</v>
      </c>
    </row>
    <row r="401" spans="1:243" ht="14.25" hidden="1" customHeight="1">
      <c r="A401" s="97" t="s">
        <v>2540</v>
      </c>
      <c r="B401" s="117" t="s">
        <v>743</v>
      </c>
      <c r="C401" s="139" t="s">
        <v>257</v>
      </c>
      <c r="D401" s="58">
        <v>2611548.46</v>
      </c>
      <c r="E401" s="58"/>
      <c r="F401" s="58"/>
      <c r="G401" s="58"/>
      <c r="H401" s="58"/>
      <c r="I401" s="58"/>
    </row>
    <row r="402" spans="1:243" ht="14.25" customHeight="1">
      <c r="A402" s="99" t="s">
        <v>3620</v>
      </c>
      <c r="B402" s="116" t="s">
        <v>3621</v>
      </c>
      <c r="C402" s="139"/>
      <c r="D402" s="58">
        <f t="shared" si="100"/>
        <v>0</v>
      </c>
      <c r="E402" s="58">
        <f t="shared" si="100"/>
        <v>0</v>
      </c>
      <c r="F402" s="58">
        <f>F403</f>
        <v>3726.66</v>
      </c>
      <c r="G402" s="58">
        <f t="shared" si="100"/>
        <v>3000</v>
      </c>
      <c r="H402" s="58">
        <f t="shared" si="100"/>
        <v>3100</v>
      </c>
      <c r="I402" s="58">
        <f t="shared" si="100"/>
        <v>3200</v>
      </c>
    </row>
    <row r="403" spans="1:243" ht="14.25" customHeight="1">
      <c r="A403" s="99" t="s">
        <v>3622</v>
      </c>
      <c r="B403" s="116" t="s">
        <v>3623</v>
      </c>
      <c r="C403" s="139"/>
      <c r="D403" s="58">
        <f t="shared" si="100"/>
        <v>0</v>
      </c>
      <c r="E403" s="58">
        <f t="shared" si="100"/>
        <v>0</v>
      </c>
      <c r="F403" s="58">
        <f>F404</f>
        <v>3726.66</v>
      </c>
      <c r="G403" s="58">
        <f t="shared" si="100"/>
        <v>3000</v>
      </c>
      <c r="H403" s="58">
        <f t="shared" si="100"/>
        <v>3100</v>
      </c>
      <c r="I403" s="58">
        <f t="shared" si="100"/>
        <v>3200</v>
      </c>
    </row>
    <row r="404" spans="1:243" ht="14.25" customHeight="1">
      <c r="A404" s="99" t="s">
        <v>3624</v>
      </c>
      <c r="B404" s="116" t="s">
        <v>3623</v>
      </c>
      <c r="C404" s="139"/>
      <c r="D404" s="58">
        <f t="shared" si="100"/>
        <v>0</v>
      </c>
      <c r="E404" s="58">
        <f t="shared" si="100"/>
        <v>0</v>
      </c>
      <c r="F404" s="58">
        <f>F405+F407</f>
        <v>3726.66</v>
      </c>
      <c r="G404" s="58">
        <f t="shared" si="100"/>
        <v>3000</v>
      </c>
      <c r="H404" s="58">
        <f t="shared" si="100"/>
        <v>3100</v>
      </c>
      <c r="I404" s="58">
        <f t="shared" si="100"/>
        <v>3200</v>
      </c>
    </row>
    <row r="405" spans="1:243" ht="14.25" customHeight="1">
      <c r="A405" s="99" t="s">
        <v>3625</v>
      </c>
      <c r="B405" s="116" t="s">
        <v>3626</v>
      </c>
      <c r="C405" s="139"/>
      <c r="D405" s="58">
        <f t="shared" si="100"/>
        <v>0</v>
      </c>
      <c r="E405" s="58">
        <f t="shared" si="100"/>
        <v>0</v>
      </c>
      <c r="F405" s="58">
        <f>F406</f>
        <v>2892.97</v>
      </c>
      <c r="G405" s="58">
        <f t="shared" si="100"/>
        <v>3000</v>
      </c>
      <c r="H405" s="58">
        <f t="shared" si="100"/>
        <v>3100</v>
      </c>
      <c r="I405" s="58">
        <f t="shared" si="100"/>
        <v>3200</v>
      </c>
    </row>
    <row r="406" spans="1:243" ht="14.25" customHeight="1">
      <c r="A406" s="97" t="s">
        <v>3627</v>
      </c>
      <c r="B406" s="117" t="s">
        <v>3628</v>
      </c>
      <c r="C406" s="139" t="s">
        <v>545</v>
      </c>
      <c r="D406" s="58"/>
      <c r="E406" s="58"/>
      <c r="F406" s="58">
        <v>2892.97</v>
      </c>
      <c r="G406" s="58">
        <v>3000</v>
      </c>
      <c r="H406" s="58">
        <v>3100</v>
      </c>
      <c r="I406" s="58">
        <v>3200</v>
      </c>
    </row>
    <row r="407" spans="1:243" ht="14.25" customHeight="1">
      <c r="A407" s="99" t="s">
        <v>3629</v>
      </c>
      <c r="B407" s="116" t="s">
        <v>3630</v>
      </c>
      <c r="C407" s="139"/>
      <c r="D407" s="58">
        <f t="shared" si="100"/>
        <v>0</v>
      </c>
      <c r="E407" s="58">
        <f t="shared" si="100"/>
        <v>0</v>
      </c>
      <c r="F407" s="58">
        <f>F408+F409</f>
        <v>833.69</v>
      </c>
      <c r="G407" s="58">
        <f t="shared" ref="G407:I407" si="101">G408+G409</f>
        <v>0</v>
      </c>
      <c r="H407" s="58">
        <f t="shared" si="101"/>
        <v>0</v>
      </c>
      <c r="I407" s="58">
        <f t="shared" si="101"/>
        <v>0</v>
      </c>
    </row>
    <row r="408" spans="1:243" ht="14.25" hidden="1" customHeight="1">
      <c r="A408" s="97" t="s">
        <v>3677</v>
      </c>
      <c r="B408" s="117" t="s">
        <v>3628</v>
      </c>
      <c r="C408" s="139" t="s">
        <v>545</v>
      </c>
      <c r="D408" s="58"/>
      <c r="E408" s="58"/>
      <c r="F408" s="58">
        <v>233.61</v>
      </c>
      <c r="G408" s="58"/>
      <c r="H408" s="58"/>
      <c r="I408" s="58"/>
    </row>
    <row r="409" spans="1:243" ht="14.25" hidden="1" customHeight="1">
      <c r="A409" s="97" t="s">
        <v>3678</v>
      </c>
      <c r="B409" s="117" t="s">
        <v>3680</v>
      </c>
      <c r="C409" s="139" t="s">
        <v>537</v>
      </c>
      <c r="D409" s="58"/>
      <c r="E409" s="58"/>
      <c r="F409" s="58">
        <v>600.08000000000004</v>
      </c>
      <c r="G409" s="58"/>
      <c r="H409" s="58"/>
      <c r="I409" s="58"/>
    </row>
    <row r="410" spans="1:243" s="209" customFormat="1" ht="11.25" hidden="1">
      <c r="A410" s="99" t="s">
        <v>2541</v>
      </c>
      <c r="B410" s="99" t="s">
        <v>1662</v>
      </c>
      <c r="C410" s="139"/>
      <c r="D410" s="58">
        <f t="shared" ref="D410:I419" si="102">D411</f>
        <v>650.29</v>
      </c>
      <c r="E410" s="58">
        <f t="shared" si="102"/>
        <v>275.92</v>
      </c>
      <c r="F410" s="58">
        <f t="shared" si="102"/>
        <v>0</v>
      </c>
      <c r="G410" s="58">
        <f t="shared" si="102"/>
        <v>0</v>
      </c>
      <c r="H410" s="58">
        <f t="shared" si="102"/>
        <v>0</v>
      </c>
      <c r="I410" s="58">
        <f t="shared" si="102"/>
        <v>0</v>
      </c>
      <c r="HS410" s="193"/>
      <c r="HT410" s="193"/>
      <c r="HU410" s="193"/>
      <c r="HV410" s="193"/>
      <c r="HW410" s="193"/>
      <c r="HX410" s="193"/>
      <c r="HY410" s="193"/>
      <c r="HZ410" s="193"/>
      <c r="IA410" s="193"/>
      <c r="IB410" s="193"/>
      <c r="IC410" s="193"/>
      <c r="ID410" s="193"/>
      <c r="IE410" s="193"/>
      <c r="IF410" s="193"/>
      <c r="IG410" s="193"/>
      <c r="IH410" s="193"/>
      <c r="II410" s="193"/>
    </row>
    <row r="411" spans="1:243" s="209" customFormat="1" ht="11.25" hidden="1">
      <c r="A411" s="99" t="s">
        <v>2542</v>
      </c>
      <c r="B411" s="99" t="s">
        <v>1662</v>
      </c>
      <c r="C411" s="139"/>
      <c r="D411" s="58">
        <f t="shared" si="102"/>
        <v>650.29</v>
      </c>
      <c r="E411" s="58">
        <f t="shared" si="102"/>
        <v>275.92</v>
      </c>
      <c r="F411" s="58">
        <f t="shared" si="102"/>
        <v>0</v>
      </c>
      <c r="G411" s="58">
        <f t="shared" si="102"/>
        <v>0</v>
      </c>
      <c r="H411" s="58">
        <f t="shared" si="102"/>
        <v>0</v>
      </c>
      <c r="I411" s="58">
        <f t="shared" si="102"/>
        <v>0</v>
      </c>
      <c r="HS411" s="193"/>
      <c r="HT411" s="193"/>
      <c r="HU411" s="193"/>
      <c r="HV411" s="193"/>
      <c r="HW411" s="193"/>
      <c r="HX411" s="193"/>
      <c r="HY411" s="193"/>
      <c r="HZ411" s="193"/>
      <c r="IA411" s="193"/>
      <c r="IB411" s="193"/>
      <c r="IC411" s="193"/>
      <c r="ID411" s="193"/>
      <c r="IE411" s="193"/>
      <c r="IF411" s="193"/>
      <c r="IG411" s="193"/>
      <c r="IH411" s="193"/>
      <c r="II411" s="193"/>
    </row>
    <row r="412" spans="1:243" s="209" customFormat="1" ht="11.25" hidden="1">
      <c r="A412" s="99" t="s">
        <v>2543</v>
      </c>
      <c r="B412" s="99" t="s">
        <v>1662</v>
      </c>
      <c r="C412" s="139"/>
      <c r="D412" s="58">
        <f t="shared" ref="D412:I412" si="103">D413+D415+D417+D419</f>
        <v>650.29</v>
      </c>
      <c r="E412" s="58">
        <f t="shared" si="103"/>
        <v>275.92</v>
      </c>
      <c r="F412" s="58">
        <f t="shared" si="103"/>
        <v>0</v>
      </c>
      <c r="G412" s="58">
        <f t="shared" si="103"/>
        <v>0</v>
      </c>
      <c r="H412" s="58">
        <f t="shared" si="103"/>
        <v>0</v>
      </c>
      <c r="I412" s="58">
        <f t="shared" si="103"/>
        <v>0</v>
      </c>
      <c r="HS412" s="193"/>
      <c r="HT412" s="193"/>
      <c r="HU412" s="193"/>
      <c r="HV412" s="193"/>
      <c r="HW412" s="193"/>
      <c r="HX412" s="193"/>
      <c r="HY412" s="193"/>
      <c r="HZ412" s="193"/>
      <c r="IA412" s="193"/>
      <c r="IB412" s="193"/>
      <c r="IC412" s="193"/>
      <c r="ID412" s="193"/>
      <c r="IE412" s="193"/>
      <c r="IF412" s="193"/>
      <c r="IG412" s="193"/>
      <c r="IH412" s="193"/>
      <c r="II412" s="193"/>
    </row>
    <row r="413" spans="1:243" s="209" customFormat="1" ht="11.25" hidden="1">
      <c r="A413" s="99" t="s">
        <v>2544</v>
      </c>
      <c r="B413" s="99" t="s">
        <v>2545</v>
      </c>
      <c r="C413" s="139"/>
      <c r="D413" s="58">
        <f t="shared" si="102"/>
        <v>0</v>
      </c>
      <c r="E413" s="58">
        <f t="shared" si="102"/>
        <v>0</v>
      </c>
      <c r="F413" s="58">
        <f t="shared" si="102"/>
        <v>0</v>
      </c>
      <c r="G413" s="58">
        <f t="shared" si="102"/>
        <v>0</v>
      </c>
      <c r="H413" s="58">
        <f t="shared" si="102"/>
        <v>0</v>
      </c>
      <c r="I413" s="58">
        <f t="shared" si="102"/>
        <v>0</v>
      </c>
      <c r="HS413" s="193"/>
      <c r="HT413" s="193"/>
      <c r="HU413" s="193"/>
      <c r="HV413" s="193"/>
      <c r="HW413" s="193"/>
      <c r="HX413" s="193"/>
      <c r="HY413" s="193"/>
      <c r="HZ413" s="193"/>
      <c r="IA413" s="193"/>
      <c r="IB413" s="193"/>
      <c r="IC413" s="193"/>
      <c r="ID413" s="193"/>
      <c r="IE413" s="193"/>
      <c r="IF413" s="193"/>
      <c r="IG413" s="193"/>
      <c r="IH413" s="193"/>
      <c r="II413" s="193"/>
    </row>
    <row r="414" spans="1:243" s="140" customFormat="1" hidden="1">
      <c r="A414" s="168" t="s">
        <v>2546</v>
      </c>
      <c r="B414" s="169" t="s">
        <v>1664</v>
      </c>
      <c r="C414" s="139" t="s">
        <v>29</v>
      </c>
      <c r="D414" s="60">
        <v>0</v>
      </c>
      <c r="E414" s="60"/>
      <c r="F414" s="60"/>
      <c r="G414" s="60"/>
      <c r="H414" s="60"/>
      <c r="I414" s="60"/>
      <c r="HS414" s="138"/>
      <c r="HT414" s="138"/>
      <c r="HU414" s="138"/>
      <c r="HV414" s="138"/>
      <c r="HW414" s="138"/>
      <c r="HX414" s="138"/>
      <c r="HY414" s="138"/>
      <c r="HZ414" s="138"/>
      <c r="IA414" s="138"/>
      <c r="IB414" s="138"/>
      <c r="IC414" s="138"/>
      <c r="ID414" s="138"/>
      <c r="IE414" s="138"/>
      <c r="IF414" s="138"/>
      <c r="IG414" s="138"/>
      <c r="IH414" s="138"/>
      <c r="II414" s="138"/>
    </row>
    <row r="415" spans="1:243" s="209" customFormat="1" ht="11.25" hidden="1">
      <c r="A415" s="99" t="s">
        <v>2547</v>
      </c>
      <c r="B415" s="99" t="s">
        <v>2548</v>
      </c>
      <c r="C415" s="139"/>
      <c r="D415" s="58">
        <f t="shared" si="102"/>
        <v>0</v>
      </c>
      <c r="E415" s="58">
        <f t="shared" si="102"/>
        <v>0</v>
      </c>
      <c r="F415" s="58">
        <f t="shared" si="102"/>
        <v>0</v>
      </c>
      <c r="G415" s="58">
        <f t="shared" si="102"/>
        <v>0</v>
      </c>
      <c r="H415" s="58">
        <f t="shared" si="102"/>
        <v>0</v>
      </c>
      <c r="I415" s="58">
        <f t="shared" si="102"/>
        <v>0</v>
      </c>
      <c r="HS415" s="193"/>
      <c r="HT415" s="193"/>
      <c r="HU415" s="193"/>
      <c r="HV415" s="193"/>
      <c r="HW415" s="193"/>
      <c r="HX415" s="193"/>
      <c r="HY415" s="193"/>
      <c r="HZ415" s="193"/>
      <c r="IA415" s="193"/>
      <c r="IB415" s="193"/>
      <c r="IC415" s="193"/>
      <c r="ID415" s="193"/>
      <c r="IE415" s="193"/>
      <c r="IF415" s="193"/>
      <c r="IG415" s="193"/>
      <c r="IH415" s="193"/>
      <c r="II415" s="193"/>
    </row>
    <row r="416" spans="1:243" s="140" customFormat="1" hidden="1">
      <c r="A416" s="168" t="s">
        <v>2549</v>
      </c>
      <c r="B416" s="169" t="s">
        <v>1664</v>
      </c>
      <c r="C416" s="139" t="s">
        <v>29</v>
      </c>
      <c r="D416" s="60">
        <v>0</v>
      </c>
      <c r="E416" s="60"/>
      <c r="F416" s="60"/>
      <c r="G416" s="60"/>
      <c r="H416" s="60"/>
      <c r="I416" s="60"/>
      <c r="HS416" s="138"/>
      <c r="HT416" s="138"/>
      <c r="HU416" s="138"/>
      <c r="HV416" s="138"/>
      <c r="HW416" s="138"/>
      <c r="HX416" s="138"/>
      <c r="HY416" s="138"/>
      <c r="HZ416" s="138"/>
      <c r="IA416" s="138"/>
      <c r="IB416" s="138"/>
      <c r="IC416" s="138"/>
      <c r="ID416" s="138"/>
      <c r="IE416" s="138"/>
      <c r="IF416" s="138"/>
      <c r="IG416" s="138"/>
      <c r="IH416" s="138"/>
      <c r="II416" s="138"/>
    </row>
    <row r="417" spans="1:243" s="209" customFormat="1" ht="13.5" hidden="1" customHeight="1">
      <c r="A417" s="99" t="s">
        <v>2550</v>
      </c>
      <c r="B417" s="99" t="s">
        <v>2551</v>
      </c>
      <c r="C417" s="139"/>
      <c r="D417" s="58">
        <f t="shared" si="102"/>
        <v>511.44</v>
      </c>
      <c r="E417" s="58">
        <f t="shared" si="102"/>
        <v>222.84</v>
      </c>
      <c r="F417" s="58">
        <f t="shared" si="102"/>
        <v>0</v>
      </c>
      <c r="G417" s="58">
        <f t="shared" si="102"/>
        <v>0</v>
      </c>
      <c r="H417" s="58">
        <f t="shared" si="102"/>
        <v>0</v>
      </c>
      <c r="I417" s="58">
        <f t="shared" si="102"/>
        <v>0</v>
      </c>
      <c r="HS417" s="193"/>
      <c r="HT417" s="193"/>
      <c r="HU417" s="193"/>
      <c r="HV417" s="193"/>
      <c r="HW417" s="193"/>
      <c r="HX417" s="193"/>
      <c r="HY417" s="193"/>
      <c r="HZ417" s="193"/>
      <c r="IA417" s="193"/>
      <c r="IB417" s="193"/>
      <c r="IC417" s="193"/>
      <c r="ID417" s="193"/>
      <c r="IE417" s="193"/>
      <c r="IF417" s="193"/>
      <c r="IG417" s="193"/>
      <c r="IH417" s="193"/>
      <c r="II417" s="193"/>
    </row>
    <row r="418" spans="1:243" s="140" customFormat="1" hidden="1">
      <c r="A418" s="168" t="s">
        <v>2552</v>
      </c>
      <c r="B418" s="169" t="s">
        <v>1664</v>
      </c>
      <c r="C418" s="139" t="s">
        <v>29</v>
      </c>
      <c r="D418" s="60">
        <v>511.44</v>
      </c>
      <c r="E418" s="60">
        <v>222.84</v>
      </c>
      <c r="F418" s="60"/>
      <c r="G418" s="60"/>
      <c r="H418" s="60"/>
      <c r="I418" s="60"/>
      <c r="HS418" s="138"/>
      <c r="HT418" s="138"/>
      <c r="HU418" s="138"/>
      <c r="HV418" s="138"/>
      <c r="HW418" s="138"/>
      <c r="HX418" s="138"/>
      <c r="HY418" s="138"/>
      <c r="HZ418" s="138"/>
      <c r="IA418" s="138"/>
      <c r="IB418" s="138"/>
      <c r="IC418" s="138"/>
      <c r="ID418" s="138"/>
      <c r="IE418" s="138"/>
      <c r="IF418" s="138"/>
      <c r="IG418" s="138"/>
      <c r="IH418" s="138"/>
      <c r="II418" s="138"/>
    </row>
    <row r="419" spans="1:243" s="209" customFormat="1" ht="13.5" hidden="1" customHeight="1">
      <c r="A419" s="99" t="s">
        <v>2553</v>
      </c>
      <c r="B419" s="99" t="s">
        <v>2554</v>
      </c>
      <c r="C419" s="139"/>
      <c r="D419" s="58">
        <f t="shared" si="102"/>
        <v>138.85</v>
      </c>
      <c r="E419" s="58">
        <f t="shared" si="102"/>
        <v>53.08</v>
      </c>
      <c r="F419" s="58"/>
      <c r="G419" s="58"/>
      <c r="H419" s="58"/>
      <c r="I419" s="58"/>
      <c r="HS419" s="193"/>
      <c r="HT419" s="193"/>
      <c r="HU419" s="193"/>
      <c r="HV419" s="193"/>
      <c r="HW419" s="193"/>
      <c r="HX419" s="193"/>
      <c r="HY419" s="193"/>
      <c r="HZ419" s="193"/>
      <c r="IA419" s="193"/>
      <c r="IB419" s="193"/>
      <c r="IC419" s="193"/>
      <c r="ID419" s="193"/>
      <c r="IE419" s="193"/>
      <c r="IF419" s="193"/>
      <c r="IG419" s="193"/>
      <c r="IH419" s="193"/>
      <c r="II419" s="193"/>
    </row>
    <row r="420" spans="1:243" s="140" customFormat="1" hidden="1">
      <c r="A420" s="168" t="s">
        <v>2555</v>
      </c>
      <c r="B420" s="169" t="s">
        <v>1664</v>
      </c>
      <c r="C420" s="139" t="s">
        <v>29</v>
      </c>
      <c r="D420" s="60">
        <v>138.85</v>
      </c>
      <c r="E420" s="60">
        <v>53.08</v>
      </c>
      <c r="F420" s="60"/>
      <c r="G420" s="60"/>
      <c r="H420" s="60"/>
      <c r="I420" s="60"/>
      <c r="HS420" s="138"/>
      <c r="HT420" s="138"/>
      <c r="HU420" s="138"/>
      <c r="HV420" s="138"/>
      <c r="HW420" s="138"/>
      <c r="HX420" s="138"/>
      <c r="HY420" s="138"/>
      <c r="HZ420" s="138"/>
      <c r="IA420" s="138"/>
      <c r="IB420" s="138"/>
      <c r="IC420" s="138"/>
      <c r="ID420" s="138"/>
      <c r="IE420" s="138"/>
      <c r="IF420" s="138"/>
      <c r="IG420" s="138"/>
      <c r="IH420" s="138"/>
      <c r="II420" s="138"/>
    </row>
    <row r="421" spans="1:243" ht="14.25" customHeight="1">
      <c r="A421" s="129" t="s">
        <v>2556</v>
      </c>
      <c r="B421" s="130" t="s">
        <v>2557</v>
      </c>
      <c r="C421" s="242"/>
      <c r="D421" s="128">
        <f>SUM(D422+D570+D636+D644+D649)</f>
        <v>364004378.54000002</v>
      </c>
      <c r="E421" s="128">
        <f>SUM(E422+E570+E636+E644+E649+E632)</f>
        <v>383393849.00999999</v>
      </c>
      <c r="F421" s="128">
        <f>SUM(F422+F570+F636+F644+F649+F632)</f>
        <v>397182541.43999994</v>
      </c>
      <c r="G421" s="128">
        <f>SUM(G422+G570+G636+G644+G649+G632)</f>
        <v>395987100</v>
      </c>
      <c r="H421" s="128">
        <f>SUM(H422+H570+H636+H644+H649+H632)</f>
        <v>409800400</v>
      </c>
      <c r="I421" s="128">
        <f>SUM(I422+I570+I636+I644+I649+I632)</f>
        <v>422361799.99520004</v>
      </c>
    </row>
    <row r="422" spans="1:243" s="20" customFormat="1" ht="13.5" customHeight="1">
      <c r="A422" s="99" t="s">
        <v>2558</v>
      </c>
      <c r="B422" s="116" t="s">
        <v>2559</v>
      </c>
      <c r="C422" s="139"/>
      <c r="D422" s="58">
        <f t="shared" ref="D422:I422" si="104">D427+D423</f>
        <v>111649112.75</v>
      </c>
      <c r="E422" s="58">
        <f t="shared" si="104"/>
        <v>121325125.28000003</v>
      </c>
      <c r="F422" s="58">
        <f t="shared" si="104"/>
        <v>136796233.97999999</v>
      </c>
      <c r="G422" s="58">
        <f t="shared" si="104"/>
        <v>117780000</v>
      </c>
      <c r="H422" s="58">
        <f t="shared" si="104"/>
        <v>121305000</v>
      </c>
      <c r="I422" s="58">
        <f t="shared" si="104"/>
        <v>124614299.99520001</v>
      </c>
      <c r="HS422" s="106"/>
      <c r="HT422" s="106"/>
      <c r="HU422" s="106"/>
      <c r="HV422" s="106"/>
      <c r="HW422" s="106"/>
      <c r="HX422" s="106"/>
      <c r="HY422" s="106"/>
      <c r="HZ422" s="106"/>
      <c r="IA422" s="106"/>
      <c r="IB422" s="106"/>
      <c r="IC422" s="106"/>
      <c r="ID422" s="106"/>
      <c r="IE422" s="106"/>
      <c r="IF422" s="106"/>
      <c r="IG422" s="106"/>
      <c r="IH422" s="106"/>
      <c r="II422" s="106"/>
    </row>
    <row r="423" spans="1:243" s="20" customFormat="1" ht="13.5" customHeight="1">
      <c r="A423" s="99" t="s">
        <v>2560</v>
      </c>
      <c r="B423" s="116" t="s">
        <v>2559</v>
      </c>
      <c r="C423" s="139"/>
      <c r="D423" s="58">
        <f t="shared" ref="D423:I423" si="105">D424</f>
        <v>473649.98</v>
      </c>
      <c r="E423" s="58">
        <f t="shared" si="105"/>
        <v>491637.7</v>
      </c>
      <c r="F423" s="58">
        <f t="shared" si="105"/>
        <v>180185.92</v>
      </c>
      <c r="G423" s="58">
        <f t="shared" si="105"/>
        <v>187000</v>
      </c>
      <c r="H423" s="58">
        <f t="shared" si="105"/>
        <v>194000</v>
      </c>
      <c r="I423" s="58">
        <f t="shared" si="105"/>
        <v>200300</v>
      </c>
      <c r="HS423" s="106"/>
      <c r="HT423" s="106"/>
      <c r="HU423" s="106"/>
      <c r="HV423" s="106"/>
      <c r="HW423" s="106"/>
      <c r="HX423" s="106"/>
      <c r="HY423" s="106"/>
      <c r="HZ423" s="106"/>
      <c r="IA423" s="106"/>
      <c r="IB423" s="106"/>
      <c r="IC423" s="106"/>
      <c r="ID423" s="106"/>
      <c r="IE423" s="106"/>
      <c r="IF423" s="106"/>
      <c r="IG423" s="106"/>
      <c r="IH423" s="106"/>
      <c r="II423" s="106"/>
    </row>
    <row r="424" spans="1:243" s="20" customFormat="1" ht="13.5" customHeight="1">
      <c r="A424" s="99" t="s">
        <v>2561</v>
      </c>
      <c r="B424" s="116" t="s">
        <v>2562</v>
      </c>
      <c r="C424" s="139"/>
      <c r="D424" s="58">
        <f>D425</f>
        <v>473649.98</v>
      </c>
      <c r="E424" s="58">
        <f>E425+E426</f>
        <v>491637.7</v>
      </c>
      <c r="F424" s="58">
        <f>F425+F426</f>
        <v>180185.92</v>
      </c>
      <c r="G424" s="58">
        <f>G425+G426</f>
        <v>187000</v>
      </c>
      <c r="H424" s="58">
        <f>H425+H426</f>
        <v>194000</v>
      </c>
      <c r="I424" s="58">
        <f>I425+I426</f>
        <v>200300</v>
      </c>
      <c r="HS424" s="106"/>
      <c r="HT424" s="106"/>
      <c r="HU424" s="106"/>
      <c r="HV424" s="106"/>
      <c r="HW424" s="106"/>
      <c r="HX424" s="106"/>
      <c r="HY424" s="106"/>
      <c r="HZ424" s="106"/>
      <c r="IA424" s="106"/>
      <c r="IB424" s="106"/>
      <c r="IC424" s="106"/>
      <c r="ID424" s="106"/>
      <c r="IE424" s="106"/>
      <c r="IF424" s="106"/>
      <c r="IG424" s="106"/>
      <c r="IH424" s="106"/>
      <c r="II424" s="106"/>
    </row>
    <row r="425" spans="1:243" s="137" customFormat="1" ht="13.5" customHeight="1">
      <c r="A425" s="99" t="s">
        <v>2563</v>
      </c>
      <c r="B425" s="116" t="s">
        <v>2564</v>
      </c>
      <c r="C425" s="139" t="s">
        <v>29</v>
      </c>
      <c r="D425" s="58">
        <v>473649.98</v>
      </c>
      <c r="E425" s="58">
        <v>142194.76</v>
      </c>
      <c r="F425" s="58">
        <v>0</v>
      </c>
      <c r="G425" s="58"/>
      <c r="H425" s="58"/>
      <c r="I425" s="58"/>
      <c r="HS425" s="138"/>
      <c r="HT425" s="138"/>
      <c r="HU425" s="138"/>
      <c r="HV425" s="138"/>
      <c r="HW425" s="138"/>
      <c r="HX425" s="138"/>
      <c r="HY425" s="138"/>
      <c r="HZ425" s="138"/>
      <c r="IA425" s="138"/>
      <c r="IB425" s="138"/>
      <c r="IC425" s="138"/>
      <c r="ID425" s="138"/>
      <c r="IE425" s="138"/>
      <c r="IF425" s="138"/>
      <c r="IG425" s="138"/>
      <c r="IH425" s="138"/>
      <c r="II425" s="138"/>
    </row>
    <row r="426" spans="1:243" s="137" customFormat="1" ht="13.5" customHeight="1">
      <c r="A426" s="99" t="s">
        <v>2563</v>
      </c>
      <c r="B426" s="116" t="s">
        <v>2564</v>
      </c>
      <c r="C426" s="139" t="s">
        <v>3431</v>
      </c>
      <c r="D426" s="58"/>
      <c r="E426" s="58">
        <v>349442.94</v>
      </c>
      <c r="F426" s="58">
        <v>180185.92</v>
      </c>
      <c r="G426" s="58">
        <v>187000</v>
      </c>
      <c r="H426" s="58">
        <v>194000</v>
      </c>
      <c r="I426" s="58">
        <v>200300</v>
      </c>
      <c r="HS426" s="138"/>
      <c r="HT426" s="138"/>
      <c r="HU426" s="138"/>
      <c r="HV426" s="138"/>
      <c r="HW426" s="138"/>
      <c r="HX426" s="138"/>
      <c r="HY426" s="138"/>
      <c r="HZ426" s="138"/>
      <c r="IA426" s="138"/>
      <c r="IB426" s="138"/>
      <c r="IC426" s="138"/>
      <c r="ID426" s="138"/>
      <c r="IE426" s="138"/>
      <c r="IF426" s="138"/>
      <c r="IG426" s="138"/>
      <c r="IH426" s="138"/>
      <c r="II426" s="138"/>
    </row>
    <row r="427" spans="1:243" s="20" customFormat="1" ht="25.5" customHeight="1">
      <c r="A427" s="99" t="s">
        <v>2565</v>
      </c>
      <c r="B427" s="116" t="s">
        <v>2566</v>
      </c>
      <c r="C427" s="139"/>
      <c r="D427" s="58">
        <f>SUM(D428+D451+D454+D506+D517+D534+D555)</f>
        <v>111175462.77</v>
      </c>
      <c r="E427" s="58">
        <f>SUM(E428+E451+E454+E541+E517+E534+E555)</f>
        <v>120833487.58000003</v>
      </c>
      <c r="F427" s="58">
        <f>SUM(F428+F451+F454+F541+F517+F534+F555)</f>
        <v>136616048.06</v>
      </c>
      <c r="G427" s="58">
        <f>SUM(G428+G451+G454+G541+G517+G534+G555)</f>
        <v>117593000</v>
      </c>
      <c r="H427" s="58">
        <f>SUM(H428+H451+H454+H541+H517+H534+H555)</f>
        <v>121111000</v>
      </c>
      <c r="I427" s="58">
        <f>SUM(I428+I451+I454+I541+I517+I534+I555)</f>
        <v>124413999.99520001</v>
      </c>
      <c r="HS427" s="106"/>
      <c r="HT427" s="106"/>
      <c r="HU427" s="106"/>
      <c r="HV427" s="106"/>
      <c r="HW427" s="106"/>
      <c r="HX427" s="106"/>
      <c r="HY427" s="106"/>
      <c r="HZ427" s="106"/>
      <c r="IA427" s="106"/>
      <c r="IB427" s="106"/>
      <c r="IC427" s="106"/>
      <c r="ID427" s="106"/>
      <c r="IE427" s="106"/>
      <c r="IF427" s="106"/>
      <c r="IG427" s="106"/>
      <c r="IH427" s="106"/>
      <c r="II427" s="106"/>
    </row>
    <row r="428" spans="1:243" s="107" customFormat="1">
      <c r="A428" s="99" t="s">
        <v>2567</v>
      </c>
      <c r="B428" s="116" t="s">
        <v>753</v>
      </c>
      <c r="C428" s="139"/>
      <c r="D428" s="58">
        <f t="shared" ref="D428:I428" si="106">SUM(D429+D435+D440+D445)</f>
        <v>72019654.030000001</v>
      </c>
      <c r="E428" s="58">
        <f t="shared" si="106"/>
        <v>75709799.090000004</v>
      </c>
      <c r="F428" s="58">
        <f t="shared" si="106"/>
        <v>70327242.50999999</v>
      </c>
      <c r="G428" s="58">
        <f t="shared" si="106"/>
        <v>78547000</v>
      </c>
      <c r="H428" s="58">
        <f t="shared" si="106"/>
        <v>81491000</v>
      </c>
      <c r="I428" s="58">
        <f t="shared" si="106"/>
        <v>84140000</v>
      </c>
      <c r="HS428" s="106"/>
      <c r="HT428" s="106"/>
      <c r="HU428" s="106"/>
      <c r="HV428" s="106"/>
      <c r="HW428" s="106"/>
      <c r="HX428" s="106"/>
      <c r="HY428" s="106"/>
      <c r="HZ428" s="106"/>
      <c r="IA428" s="106"/>
      <c r="IB428" s="106"/>
      <c r="IC428" s="106"/>
      <c r="ID428" s="106"/>
      <c r="IE428" s="106"/>
      <c r="IF428" s="106"/>
      <c r="IG428" s="106"/>
      <c r="IH428" s="106"/>
      <c r="II428" s="106"/>
    </row>
    <row r="429" spans="1:243" s="107" customFormat="1" ht="25.5" customHeight="1">
      <c r="A429" s="99" t="s">
        <v>2568</v>
      </c>
      <c r="B429" s="116" t="s">
        <v>2569</v>
      </c>
      <c r="C429" s="139"/>
      <c r="D429" s="58">
        <f t="shared" ref="D429:I429" si="107">D430</f>
        <v>65330117.439999998</v>
      </c>
      <c r="E429" s="58">
        <f t="shared" si="107"/>
        <v>68753808.290000007</v>
      </c>
      <c r="F429" s="58">
        <f t="shared" si="107"/>
        <v>63466076.630000003</v>
      </c>
      <c r="G429" s="58">
        <f t="shared" si="107"/>
        <v>71336000</v>
      </c>
      <c r="H429" s="58">
        <f t="shared" si="107"/>
        <v>74009000</v>
      </c>
      <c r="I429" s="58">
        <f t="shared" si="107"/>
        <v>76385000</v>
      </c>
      <c r="HS429" s="106"/>
      <c r="HT429" s="106"/>
      <c r="HU429" s="106"/>
      <c r="HV429" s="106"/>
      <c r="HW429" s="106"/>
      <c r="HX429" s="106"/>
      <c r="HY429" s="106"/>
      <c r="HZ429" s="106"/>
      <c r="IA429" s="106"/>
      <c r="IB429" s="106"/>
      <c r="IC429" s="106"/>
      <c r="ID429" s="106"/>
      <c r="IE429" s="106"/>
      <c r="IF429" s="106"/>
      <c r="IG429" s="106"/>
      <c r="IH429" s="106"/>
      <c r="II429" s="106"/>
    </row>
    <row r="430" spans="1:243" s="140" customFormat="1" ht="25.5" customHeight="1">
      <c r="A430" s="99" t="s">
        <v>2570</v>
      </c>
      <c r="B430" s="116" t="s">
        <v>2571</v>
      </c>
      <c r="C430" s="139"/>
      <c r="D430" s="58">
        <f t="shared" ref="D430:I430" si="108">SUM(D431:D434)</f>
        <v>65330117.439999998</v>
      </c>
      <c r="E430" s="58">
        <f t="shared" si="108"/>
        <v>68753808.290000007</v>
      </c>
      <c r="F430" s="58">
        <f t="shared" si="108"/>
        <v>63466076.630000003</v>
      </c>
      <c r="G430" s="58">
        <f t="shared" si="108"/>
        <v>71336000</v>
      </c>
      <c r="H430" s="58">
        <f t="shared" si="108"/>
        <v>74009000</v>
      </c>
      <c r="I430" s="58">
        <f t="shared" si="108"/>
        <v>76385000</v>
      </c>
      <c r="HS430" s="138"/>
      <c r="HT430" s="138"/>
      <c r="HU430" s="138"/>
      <c r="HV430" s="138"/>
      <c r="HW430" s="138"/>
      <c r="HX430" s="138"/>
      <c r="HY430" s="138"/>
      <c r="HZ430" s="138"/>
      <c r="IA430" s="138"/>
      <c r="IB430" s="138"/>
      <c r="IC430" s="138"/>
      <c r="ID430" s="138"/>
      <c r="IE430" s="138"/>
      <c r="IF430" s="138"/>
      <c r="IG430" s="138"/>
      <c r="IH430" s="138"/>
      <c r="II430" s="138"/>
    </row>
    <row r="431" spans="1:243" s="138" customFormat="1" hidden="1">
      <c r="A431" s="97" t="s">
        <v>2572</v>
      </c>
      <c r="B431" s="117" t="s">
        <v>2573</v>
      </c>
      <c r="C431" s="139" t="s">
        <v>29</v>
      </c>
      <c r="D431" s="60">
        <v>39198070.659999996</v>
      </c>
      <c r="E431" s="60">
        <v>41252285.329999998</v>
      </c>
      <c r="F431" s="60">
        <v>38079646.140000001</v>
      </c>
      <c r="G431" s="60">
        <v>42801600</v>
      </c>
      <c r="H431" s="60">
        <v>44405400</v>
      </c>
      <c r="I431" s="60">
        <v>45831000</v>
      </c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  <c r="AA431" s="140"/>
      <c r="AB431" s="140"/>
      <c r="AC431" s="140"/>
      <c r="AD431" s="140"/>
      <c r="AE431" s="140"/>
      <c r="AF431" s="140"/>
      <c r="AG431" s="140"/>
      <c r="AH431" s="140"/>
      <c r="AI431" s="140"/>
      <c r="AJ431" s="140"/>
      <c r="AK431" s="140"/>
      <c r="AL431" s="140"/>
      <c r="AM431" s="140"/>
      <c r="AN431" s="140"/>
      <c r="AO431" s="140"/>
      <c r="AP431" s="140"/>
      <c r="AQ431" s="140"/>
      <c r="AR431" s="140"/>
      <c r="AS431" s="140"/>
      <c r="AT431" s="140"/>
      <c r="AU431" s="140"/>
      <c r="AV431" s="140"/>
      <c r="AW431" s="140"/>
      <c r="AX431" s="140"/>
      <c r="AY431" s="140"/>
      <c r="AZ431" s="140"/>
      <c r="BA431" s="140"/>
      <c r="BB431" s="140"/>
      <c r="BC431" s="140"/>
      <c r="BD431" s="140"/>
      <c r="BE431" s="140"/>
      <c r="BF431" s="140"/>
      <c r="BG431" s="140"/>
      <c r="BH431" s="140"/>
      <c r="BI431" s="140"/>
      <c r="BJ431" s="140"/>
      <c r="BK431" s="140"/>
      <c r="BL431" s="140"/>
      <c r="BM431" s="140"/>
      <c r="BN431" s="140"/>
      <c r="BO431" s="140"/>
      <c r="BP431" s="140"/>
      <c r="BQ431" s="140"/>
      <c r="BR431" s="140"/>
      <c r="BS431" s="140"/>
      <c r="BT431" s="140"/>
      <c r="BU431" s="140"/>
      <c r="BV431" s="140"/>
      <c r="BW431" s="140"/>
      <c r="BX431" s="140"/>
      <c r="BY431" s="140"/>
      <c r="BZ431" s="140"/>
      <c r="CA431" s="140"/>
      <c r="CB431" s="140"/>
      <c r="CC431" s="140"/>
      <c r="CD431" s="140"/>
      <c r="CE431" s="140"/>
      <c r="CF431" s="140"/>
      <c r="CG431" s="140"/>
      <c r="CH431" s="140"/>
      <c r="CI431" s="140"/>
      <c r="CJ431" s="140"/>
      <c r="CK431" s="140"/>
      <c r="CL431" s="140"/>
      <c r="CM431" s="140"/>
      <c r="CN431" s="140"/>
      <c r="CO431" s="140"/>
      <c r="CP431" s="140"/>
      <c r="CQ431" s="140"/>
      <c r="CR431" s="140"/>
      <c r="CS431" s="140"/>
      <c r="CT431" s="140"/>
      <c r="CU431" s="140"/>
      <c r="CV431" s="140"/>
      <c r="CW431" s="140"/>
      <c r="CX431" s="140"/>
      <c r="CY431" s="140"/>
      <c r="CZ431" s="140"/>
      <c r="DA431" s="140"/>
      <c r="DB431" s="140"/>
      <c r="DC431" s="140"/>
      <c r="DD431" s="140"/>
      <c r="DE431" s="140"/>
      <c r="DF431" s="140"/>
      <c r="DG431" s="140"/>
      <c r="DH431" s="140"/>
      <c r="DI431" s="140"/>
      <c r="DJ431" s="140"/>
      <c r="DK431" s="140"/>
      <c r="DL431" s="140"/>
      <c r="DM431" s="140"/>
      <c r="DN431" s="140"/>
      <c r="DO431" s="140"/>
      <c r="DP431" s="140"/>
      <c r="DQ431" s="140"/>
      <c r="DR431" s="140"/>
      <c r="DS431" s="140"/>
      <c r="DT431" s="140"/>
      <c r="DU431" s="140"/>
      <c r="DV431" s="140"/>
      <c r="DW431" s="140"/>
      <c r="DX431" s="140"/>
      <c r="DY431" s="140"/>
      <c r="DZ431" s="140"/>
      <c r="EA431" s="140"/>
      <c r="EB431" s="140"/>
      <c r="EC431" s="140"/>
      <c r="ED431" s="140"/>
      <c r="EE431" s="140"/>
      <c r="EF431" s="140"/>
      <c r="EG431" s="140"/>
      <c r="EH431" s="140"/>
      <c r="EI431" s="140"/>
      <c r="EJ431" s="140"/>
      <c r="EK431" s="140"/>
      <c r="EL431" s="140"/>
      <c r="EM431" s="140"/>
      <c r="EN431" s="140"/>
      <c r="EO431" s="140"/>
      <c r="EP431" s="140"/>
      <c r="EQ431" s="140"/>
      <c r="ER431" s="140"/>
      <c r="ES431" s="140"/>
      <c r="ET431" s="140"/>
      <c r="EU431" s="140"/>
      <c r="EV431" s="140"/>
      <c r="EW431" s="140"/>
      <c r="EX431" s="140"/>
      <c r="EY431" s="140"/>
      <c r="EZ431" s="140"/>
      <c r="FA431" s="140"/>
      <c r="FB431" s="140"/>
      <c r="FC431" s="140"/>
      <c r="FD431" s="140"/>
      <c r="FE431" s="140"/>
      <c r="FF431" s="140"/>
      <c r="FG431" s="140"/>
      <c r="FH431" s="140"/>
      <c r="FI431" s="140"/>
      <c r="FJ431" s="140"/>
      <c r="FK431" s="140"/>
      <c r="FL431" s="140"/>
      <c r="FM431" s="140"/>
      <c r="FN431" s="140"/>
      <c r="FO431" s="140"/>
      <c r="FP431" s="140"/>
      <c r="FQ431" s="140"/>
      <c r="FR431" s="140"/>
      <c r="FS431" s="140"/>
      <c r="FT431" s="140"/>
      <c r="FU431" s="140"/>
      <c r="FV431" s="140"/>
      <c r="FW431" s="140"/>
      <c r="FX431" s="140"/>
      <c r="FY431" s="140"/>
      <c r="FZ431" s="140"/>
      <c r="GA431" s="140"/>
      <c r="GB431" s="140"/>
      <c r="GC431" s="140"/>
      <c r="GD431" s="140"/>
      <c r="GE431" s="140"/>
      <c r="GF431" s="140"/>
      <c r="GG431" s="140"/>
      <c r="GH431" s="140"/>
      <c r="GI431" s="140"/>
      <c r="GJ431" s="140"/>
      <c r="GK431" s="140"/>
      <c r="GL431" s="140"/>
      <c r="GM431" s="140"/>
      <c r="GN431" s="140"/>
      <c r="GO431" s="140"/>
      <c r="GP431" s="140"/>
      <c r="GQ431" s="140"/>
      <c r="GR431" s="140"/>
      <c r="GS431" s="140"/>
      <c r="GT431" s="140"/>
      <c r="GU431" s="140"/>
      <c r="GV431" s="140"/>
      <c r="GW431" s="140"/>
      <c r="GX431" s="140"/>
      <c r="GY431" s="140"/>
      <c r="GZ431" s="140"/>
      <c r="HA431" s="140"/>
      <c r="HB431" s="140"/>
      <c r="HC431" s="140"/>
      <c r="HD431" s="140"/>
      <c r="HE431" s="140"/>
      <c r="HF431" s="140"/>
      <c r="HG431" s="140"/>
      <c r="HH431" s="140"/>
      <c r="HI431" s="140"/>
      <c r="HJ431" s="140"/>
      <c r="HK431" s="140"/>
      <c r="HL431" s="140"/>
      <c r="HM431" s="140"/>
      <c r="HN431" s="140"/>
      <c r="HO431" s="140"/>
      <c r="HP431" s="140"/>
      <c r="HQ431" s="140"/>
      <c r="HR431" s="140"/>
    </row>
    <row r="432" spans="1:243" s="138" customFormat="1" hidden="1">
      <c r="A432" s="97" t="s">
        <v>2574</v>
      </c>
      <c r="B432" s="117" t="s">
        <v>2575</v>
      </c>
      <c r="C432" s="139" t="s">
        <v>32</v>
      </c>
      <c r="D432" s="60">
        <v>3266506.04</v>
      </c>
      <c r="E432" s="60">
        <v>3437690.49</v>
      </c>
      <c r="F432" s="60">
        <v>3173303.92</v>
      </c>
      <c r="G432" s="60">
        <v>3566800</v>
      </c>
      <c r="H432" s="60">
        <v>3700450</v>
      </c>
      <c r="I432" s="60">
        <v>3819250</v>
      </c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  <c r="AB432" s="140"/>
      <c r="AC432" s="140"/>
      <c r="AD432" s="140"/>
      <c r="AE432" s="140"/>
      <c r="AF432" s="140"/>
      <c r="AG432" s="140"/>
      <c r="AH432" s="140"/>
      <c r="AI432" s="140"/>
      <c r="AJ432" s="140"/>
      <c r="AK432" s="140"/>
      <c r="AL432" s="140"/>
      <c r="AM432" s="140"/>
      <c r="AN432" s="140"/>
      <c r="AO432" s="140"/>
      <c r="AP432" s="140"/>
      <c r="AQ432" s="140"/>
      <c r="AR432" s="140"/>
      <c r="AS432" s="140"/>
      <c r="AT432" s="140"/>
      <c r="AU432" s="140"/>
      <c r="AV432" s="140"/>
      <c r="AW432" s="140"/>
      <c r="AX432" s="140"/>
      <c r="AY432" s="140"/>
      <c r="AZ432" s="140"/>
      <c r="BA432" s="140"/>
      <c r="BB432" s="140"/>
      <c r="BC432" s="140"/>
      <c r="BD432" s="140"/>
      <c r="BE432" s="140"/>
      <c r="BF432" s="140"/>
      <c r="BG432" s="140"/>
      <c r="BH432" s="140"/>
      <c r="BI432" s="140"/>
      <c r="BJ432" s="140"/>
      <c r="BK432" s="140"/>
      <c r="BL432" s="140"/>
      <c r="BM432" s="140"/>
      <c r="BN432" s="140"/>
      <c r="BO432" s="140"/>
      <c r="BP432" s="140"/>
      <c r="BQ432" s="140"/>
      <c r="BR432" s="140"/>
      <c r="BS432" s="140"/>
      <c r="BT432" s="140"/>
      <c r="BU432" s="140"/>
      <c r="BV432" s="140"/>
      <c r="BW432" s="140"/>
      <c r="BX432" s="140"/>
      <c r="BY432" s="140"/>
      <c r="BZ432" s="140"/>
      <c r="CA432" s="140"/>
      <c r="CB432" s="140"/>
      <c r="CC432" s="140"/>
      <c r="CD432" s="140"/>
      <c r="CE432" s="140"/>
      <c r="CF432" s="140"/>
      <c r="CG432" s="140"/>
      <c r="CH432" s="140"/>
      <c r="CI432" s="140"/>
      <c r="CJ432" s="140"/>
      <c r="CK432" s="140"/>
      <c r="CL432" s="140"/>
      <c r="CM432" s="140"/>
      <c r="CN432" s="140"/>
      <c r="CO432" s="140"/>
      <c r="CP432" s="140"/>
      <c r="CQ432" s="140"/>
      <c r="CR432" s="140"/>
      <c r="CS432" s="140"/>
      <c r="CT432" s="140"/>
      <c r="CU432" s="140"/>
      <c r="CV432" s="140"/>
      <c r="CW432" s="140"/>
      <c r="CX432" s="140"/>
      <c r="CY432" s="140"/>
      <c r="CZ432" s="140"/>
      <c r="DA432" s="140"/>
      <c r="DB432" s="140"/>
      <c r="DC432" s="140"/>
      <c r="DD432" s="140"/>
      <c r="DE432" s="140"/>
      <c r="DF432" s="140"/>
      <c r="DG432" s="140"/>
      <c r="DH432" s="140"/>
      <c r="DI432" s="140"/>
      <c r="DJ432" s="140"/>
      <c r="DK432" s="140"/>
      <c r="DL432" s="140"/>
      <c r="DM432" s="140"/>
      <c r="DN432" s="140"/>
      <c r="DO432" s="140"/>
      <c r="DP432" s="140"/>
      <c r="DQ432" s="140"/>
      <c r="DR432" s="140"/>
      <c r="DS432" s="140"/>
      <c r="DT432" s="140"/>
      <c r="DU432" s="140"/>
      <c r="DV432" s="140"/>
      <c r="DW432" s="140"/>
      <c r="DX432" s="140"/>
      <c r="DY432" s="140"/>
      <c r="DZ432" s="140"/>
      <c r="EA432" s="140"/>
      <c r="EB432" s="140"/>
      <c r="EC432" s="140"/>
      <c r="ED432" s="140"/>
      <c r="EE432" s="140"/>
      <c r="EF432" s="140"/>
      <c r="EG432" s="140"/>
      <c r="EH432" s="140"/>
      <c r="EI432" s="140"/>
      <c r="EJ432" s="140"/>
      <c r="EK432" s="140"/>
      <c r="EL432" s="140"/>
      <c r="EM432" s="140"/>
      <c r="EN432" s="140"/>
      <c r="EO432" s="140"/>
      <c r="EP432" s="140"/>
      <c r="EQ432" s="140"/>
      <c r="ER432" s="140"/>
      <c r="ES432" s="140"/>
      <c r="ET432" s="140"/>
      <c r="EU432" s="140"/>
      <c r="EV432" s="140"/>
      <c r="EW432" s="140"/>
      <c r="EX432" s="140"/>
      <c r="EY432" s="140"/>
      <c r="EZ432" s="140"/>
      <c r="FA432" s="140"/>
      <c r="FB432" s="140"/>
      <c r="FC432" s="140"/>
      <c r="FD432" s="140"/>
      <c r="FE432" s="140"/>
      <c r="FF432" s="140"/>
      <c r="FG432" s="140"/>
      <c r="FH432" s="140"/>
      <c r="FI432" s="140"/>
      <c r="FJ432" s="140"/>
      <c r="FK432" s="140"/>
      <c r="FL432" s="140"/>
      <c r="FM432" s="140"/>
      <c r="FN432" s="140"/>
      <c r="FO432" s="140"/>
      <c r="FP432" s="140"/>
      <c r="FQ432" s="140"/>
      <c r="FR432" s="140"/>
      <c r="FS432" s="140"/>
      <c r="FT432" s="140"/>
      <c r="FU432" s="140"/>
      <c r="FV432" s="140"/>
      <c r="FW432" s="140"/>
      <c r="FX432" s="140"/>
      <c r="FY432" s="140"/>
      <c r="FZ432" s="140"/>
      <c r="GA432" s="140"/>
      <c r="GB432" s="140"/>
      <c r="GC432" s="140"/>
      <c r="GD432" s="140"/>
      <c r="GE432" s="140"/>
      <c r="GF432" s="140"/>
      <c r="GG432" s="140"/>
      <c r="GH432" s="140"/>
      <c r="GI432" s="140"/>
      <c r="GJ432" s="140"/>
      <c r="GK432" s="140"/>
      <c r="GL432" s="140"/>
      <c r="GM432" s="140"/>
      <c r="GN432" s="140"/>
      <c r="GO432" s="140"/>
      <c r="GP432" s="140"/>
      <c r="GQ432" s="140"/>
      <c r="GR432" s="140"/>
      <c r="GS432" s="140"/>
      <c r="GT432" s="140"/>
      <c r="GU432" s="140"/>
      <c r="GV432" s="140"/>
      <c r="GW432" s="140"/>
      <c r="GX432" s="140"/>
      <c r="GY432" s="140"/>
      <c r="GZ432" s="140"/>
      <c r="HA432" s="140"/>
      <c r="HB432" s="140"/>
      <c r="HC432" s="140"/>
      <c r="HD432" s="140"/>
      <c r="HE432" s="140"/>
      <c r="HF432" s="140"/>
      <c r="HG432" s="140"/>
      <c r="HH432" s="140"/>
      <c r="HI432" s="140"/>
      <c r="HJ432" s="140"/>
      <c r="HK432" s="140"/>
      <c r="HL432" s="140"/>
      <c r="HM432" s="140"/>
      <c r="HN432" s="140"/>
      <c r="HO432" s="140"/>
      <c r="HP432" s="140"/>
      <c r="HQ432" s="140"/>
      <c r="HR432" s="140"/>
    </row>
    <row r="433" spans="1:243" s="138" customFormat="1" hidden="1">
      <c r="A433" s="97" t="s">
        <v>2576</v>
      </c>
      <c r="B433" s="117" t="s">
        <v>2577</v>
      </c>
      <c r="C433" s="139" t="s">
        <v>35</v>
      </c>
      <c r="D433" s="60">
        <v>9799517.8000000007</v>
      </c>
      <c r="E433" s="60">
        <v>10313071.35</v>
      </c>
      <c r="F433" s="60">
        <v>9519911.5800000001</v>
      </c>
      <c r="G433" s="60">
        <v>10700400</v>
      </c>
      <c r="H433" s="60">
        <v>11101350</v>
      </c>
      <c r="I433" s="60">
        <v>11457750</v>
      </c>
      <c r="J433" s="140"/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  <c r="AA433" s="140"/>
      <c r="AB433" s="140"/>
      <c r="AC433" s="140"/>
      <c r="AD433" s="140"/>
      <c r="AE433" s="140"/>
      <c r="AF433" s="140"/>
      <c r="AG433" s="140"/>
      <c r="AH433" s="140"/>
      <c r="AI433" s="140"/>
      <c r="AJ433" s="140"/>
      <c r="AK433" s="140"/>
      <c r="AL433" s="140"/>
      <c r="AM433" s="140"/>
      <c r="AN433" s="140"/>
      <c r="AO433" s="140"/>
      <c r="AP433" s="140"/>
      <c r="AQ433" s="140"/>
      <c r="AR433" s="140"/>
      <c r="AS433" s="140"/>
      <c r="AT433" s="140"/>
      <c r="AU433" s="140"/>
      <c r="AV433" s="140"/>
      <c r="AW433" s="140"/>
      <c r="AX433" s="140"/>
      <c r="AY433" s="140"/>
      <c r="AZ433" s="140"/>
      <c r="BA433" s="140"/>
      <c r="BB433" s="140"/>
      <c r="BC433" s="140"/>
      <c r="BD433" s="140"/>
      <c r="BE433" s="140"/>
      <c r="BF433" s="140"/>
      <c r="BG433" s="140"/>
      <c r="BH433" s="140"/>
      <c r="BI433" s="140"/>
      <c r="BJ433" s="140"/>
      <c r="BK433" s="140"/>
      <c r="BL433" s="140"/>
      <c r="BM433" s="140"/>
      <c r="BN433" s="140"/>
      <c r="BO433" s="140"/>
      <c r="BP433" s="140"/>
      <c r="BQ433" s="140"/>
      <c r="BR433" s="140"/>
      <c r="BS433" s="140"/>
      <c r="BT433" s="140"/>
      <c r="BU433" s="140"/>
      <c r="BV433" s="140"/>
      <c r="BW433" s="140"/>
      <c r="BX433" s="140"/>
      <c r="BY433" s="140"/>
      <c r="BZ433" s="140"/>
      <c r="CA433" s="140"/>
      <c r="CB433" s="140"/>
      <c r="CC433" s="140"/>
      <c r="CD433" s="140"/>
      <c r="CE433" s="140"/>
      <c r="CF433" s="140"/>
      <c r="CG433" s="140"/>
      <c r="CH433" s="140"/>
      <c r="CI433" s="140"/>
      <c r="CJ433" s="140"/>
      <c r="CK433" s="140"/>
      <c r="CL433" s="140"/>
      <c r="CM433" s="140"/>
      <c r="CN433" s="140"/>
      <c r="CO433" s="140"/>
      <c r="CP433" s="140"/>
      <c r="CQ433" s="140"/>
      <c r="CR433" s="140"/>
      <c r="CS433" s="140"/>
      <c r="CT433" s="140"/>
      <c r="CU433" s="140"/>
      <c r="CV433" s="140"/>
      <c r="CW433" s="140"/>
      <c r="CX433" s="140"/>
      <c r="CY433" s="140"/>
      <c r="CZ433" s="140"/>
      <c r="DA433" s="140"/>
      <c r="DB433" s="140"/>
      <c r="DC433" s="140"/>
      <c r="DD433" s="140"/>
      <c r="DE433" s="140"/>
      <c r="DF433" s="140"/>
      <c r="DG433" s="140"/>
      <c r="DH433" s="140"/>
      <c r="DI433" s="140"/>
      <c r="DJ433" s="140"/>
      <c r="DK433" s="140"/>
      <c r="DL433" s="140"/>
      <c r="DM433" s="140"/>
      <c r="DN433" s="140"/>
      <c r="DO433" s="140"/>
      <c r="DP433" s="140"/>
      <c r="DQ433" s="140"/>
      <c r="DR433" s="140"/>
      <c r="DS433" s="140"/>
      <c r="DT433" s="140"/>
      <c r="DU433" s="140"/>
      <c r="DV433" s="140"/>
      <c r="DW433" s="140"/>
      <c r="DX433" s="140"/>
      <c r="DY433" s="140"/>
      <c r="DZ433" s="140"/>
      <c r="EA433" s="140"/>
      <c r="EB433" s="140"/>
      <c r="EC433" s="140"/>
      <c r="ED433" s="140"/>
      <c r="EE433" s="140"/>
      <c r="EF433" s="140"/>
      <c r="EG433" s="140"/>
      <c r="EH433" s="140"/>
      <c r="EI433" s="140"/>
      <c r="EJ433" s="140"/>
      <c r="EK433" s="140"/>
      <c r="EL433" s="140"/>
      <c r="EM433" s="140"/>
      <c r="EN433" s="140"/>
      <c r="EO433" s="140"/>
      <c r="EP433" s="140"/>
      <c r="EQ433" s="140"/>
      <c r="ER433" s="140"/>
      <c r="ES433" s="140"/>
      <c r="ET433" s="140"/>
      <c r="EU433" s="140"/>
      <c r="EV433" s="140"/>
      <c r="EW433" s="140"/>
      <c r="EX433" s="140"/>
      <c r="EY433" s="140"/>
      <c r="EZ433" s="140"/>
      <c r="FA433" s="140"/>
      <c r="FB433" s="140"/>
      <c r="FC433" s="140"/>
      <c r="FD433" s="140"/>
      <c r="FE433" s="140"/>
      <c r="FF433" s="140"/>
      <c r="FG433" s="140"/>
      <c r="FH433" s="140"/>
      <c r="FI433" s="140"/>
      <c r="FJ433" s="140"/>
      <c r="FK433" s="140"/>
      <c r="FL433" s="140"/>
      <c r="FM433" s="140"/>
      <c r="FN433" s="140"/>
      <c r="FO433" s="140"/>
      <c r="FP433" s="140"/>
      <c r="FQ433" s="140"/>
      <c r="FR433" s="140"/>
      <c r="FS433" s="140"/>
      <c r="FT433" s="140"/>
      <c r="FU433" s="140"/>
      <c r="FV433" s="140"/>
      <c r="FW433" s="140"/>
      <c r="FX433" s="140"/>
      <c r="FY433" s="140"/>
      <c r="FZ433" s="140"/>
      <c r="GA433" s="140"/>
      <c r="GB433" s="140"/>
      <c r="GC433" s="140"/>
      <c r="GD433" s="140"/>
      <c r="GE433" s="140"/>
      <c r="GF433" s="140"/>
      <c r="GG433" s="140"/>
      <c r="GH433" s="140"/>
      <c r="GI433" s="140"/>
      <c r="GJ433" s="140"/>
      <c r="GK433" s="140"/>
      <c r="GL433" s="140"/>
      <c r="GM433" s="140"/>
      <c r="GN433" s="140"/>
      <c r="GO433" s="140"/>
      <c r="GP433" s="140"/>
      <c r="GQ433" s="140"/>
      <c r="GR433" s="140"/>
      <c r="GS433" s="140"/>
      <c r="GT433" s="140"/>
      <c r="GU433" s="140"/>
      <c r="GV433" s="140"/>
      <c r="GW433" s="140"/>
      <c r="GX433" s="140"/>
      <c r="GY433" s="140"/>
      <c r="GZ433" s="140"/>
      <c r="HA433" s="140"/>
      <c r="HB433" s="140"/>
      <c r="HC433" s="140"/>
      <c r="HD433" s="140"/>
      <c r="HE433" s="140"/>
      <c r="HF433" s="140"/>
      <c r="HG433" s="140"/>
      <c r="HH433" s="140"/>
      <c r="HI433" s="140"/>
      <c r="HJ433" s="140"/>
      <c r="HK433" s="140"/>
      <c r="HL433" s="140"/>
      <c r="HM433" s="140"/>
      <c r="HN433" s="140"/>
      <c r="HO433" s="140"/>
      <c r="HP433" s="140"/>
      <c r="HQ433" s="140"/>
      <c r="HR433" s="140"/>
    </row>
    <row r="434" spans="1:243" s="138" customFormat="1" hidden="1">
      <c r="A434" s="97" t="s">
        <v>2578</v>
      </c>
      <c r="B434" s="117" t="s">
        <v>2579</v>
      </c>
      <c r="C434" s="139" t="s">
        <v>249</v>
      </c>
      <c r="D434" s="60">
        <v>13066022.939999999</v>
      </c>
      <c r="E434" s="60">
        <v>13750761.119999999</v>
      </c>
      <c r="F434" s="60">
        <v>12693214.99</v>
      </c>
      <c r="G434" s="60">
        <v>14267200</v>
      </c>
      <c r="H434" s="60">
        <v>14801800</v>
      </c>
      <c r="I434" s="60">
        <v>15277000</v>
      </c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  <c r="AA434" s="140"/>
      <c r="AB434" s="140"/>
      <c r="AC434" s="140"/>
      <c r="AD434" s="140"/>
      <c r="AE434" s="140"/>
      <c r="AF434" s="140"/>
      <c r="AG434" s="140"/>
      <c r="AH434" s="140"/>
      <c r="AI434" s="140"/>
      <c r="AJ434" s="140"/>
      <c r="AK434" s="140"/>
      <c r="AL434" s="140"/>
      <c r="AM434" s="140"/>
      <c r="AN434" s="140"/>
      <c r="AO434" s="140"/>
      <c r="AP434" s="140"/>
      <c r="AQ434" s="140"/>
      <c r="AR434" s="140"/>
      <c r="AS434" s="140"/>
      <c r="AT434" s="140"/>
      <c r="AU434" s="140"/>
      <c r="AV434" s="140"/>
      <c r="AW434" s="140"/>
      <c r="AX434" s="140"/>
      <c r="AY434" s="140"/>
      <c r="AZ434" s="140"/>
      <c r="BA434" s="140"/>
      <c r="BB434" s="140"/>
      <c r="BC434" s="140"/>
      <c r="BD434" s="140"/>
      <c r="BE434" s="140"/>
      <c r="BF434" s="140"/>
      <c r="BG434" s="140"/>
      <c r="BH434" s="140"/>
      <c r="BI434" s="140"/>
      <c r="BJ434" s="140"/>
      <c r="BK434" s="140"/>
      <c r="BL434" s="140"/>
      <c r="BM434" s="140"/>
      <c r="BN434" s="140"/>
      <c r="BO434" s="140"/>
      <c r="BP434" s="140"/>
      <c r="BQ434" s="140"/>
      <c r="BR434" s="140"/>
      <c r="BS434" s="140"/>
      <c r="BT434" s="140"/>
      <c r="BU434" s="140"/>
      <c r="BV434" s="140"/>
      <c r="BW434" s="140"/>
      <c r="BX434" s="140"/>
      <c r="BY434" s="140"/>
      <c r="BZ434" s="140"/>
      <c r="CA434" s="140"/>
      <c r="CB434" s="140"/>
      <c r="CC434" s="140"/>
      <c r="CD434" s="140"/>
      <c r="CE434" s="140"/>
      <c r="CF434" s="140"/>
      <c r="CG434" s="140"/>
      <c r="CH434" s="140"/>
      <c r="CI434" s="140"/>
      <c r="CJ434" s="140"/>
      <c r="CK434" s="140"/>
      <c r="CL434" s="140"/>
      <c r="CM434" s="140"/>
      <c r="CN434" s="140"/>
      <c r="CO434" s="140"/>
      <c r="CP434" s="140"/>
      <c r="CQ434" s="140"/>
      <c r="CR434" s="140"/>
      <c r="CS434" s="140"/>
      <c r="CT434" s="140"/>
      <c r="CU434" s="140"/>
      <c r="CV434" s="140"/>
      <c r="CW434" s="140"/>
      <c r="CX434" s="140"/>
      <c r="CY434" s="140"/>
      <c r="CZ434" s="140"/>
      <c r="DA434" s="140"/>
      <c r="DB434" s="140"/>
      <c r="DC434" s="140"/>
      <c r="DD434" s="140"/>
      <c r="DE434" s="140"/>
      <c r="DF434" s="140"/>
      <c r="DG434" s="140"/>
      <c r="DH434" s="140"/>
      <c r="DI434" s="140"/>
      <c r="DJ434" s="140"/>
      <c r="DK434" s="140"/>
      <c r="DL434" s="140"/>
      <c r="DM434" s="140"/>
      <c r="DN434" s="140"/>
      <c r="DO434" s="140"/>
      <c r="DP434" s="140"/>
      <c r="DQ434" s="140"/>
      <c r="DR434" s="140"/>
      <c r="DS434" s="140"/>
      <c r="DT434" s="140"/>
      <c r="DU434" s="140"/>
      <c r="DV434" s="140"/>
      <c r="DW434" s="140"/>
      <c r="DX434" s="140"/>
      <c r="DY434" s="140"/>
      <c r="DZ434" s="140"/>
      <c r="EA434" s="140"/>
      <c r="EB434" s="140"/>
      <c r="EC434" s="140"/>
      <c r="ED434" s="140"/>
      <c r="EE434" s="140"/>
      <c r="EF434" s="140"/>
      <c r="EG434" s="140"/>
      <c r="EH434" s="140"/>
      <c r="EI434" s="140"/>
      <c r="EJ434" s="140"/>
      <c r="EK434" s="140"/>
      <c r="EL434" s="140"/>
      <c r="EM434" s="140"/>
      <c r="EN434" s="140"/>
      <c r="EO434" s="140"/>
      <c r="EP434" s="140"/>
      <c r="EQ434" s="140"/>
      <c r="ER434" s="140"/>
      <c r="ES434" s="140"/>
      <c r="ET434" s="140"/>
      <c r="EU434" s="140"/>
      <c r="EV434" s="140"/>
      <c r="EW434" s="140"/>
      <c r="EX434" s="140"/>
      <c r="EY434" s="140"/>
      <c r="EZ434" s="140"/>
      <c r="FA434" s="140"/>
      <c r="FB434" s="140"/>
      <c r="FC434" s="140"/>
      <c r="FD434" s="140"/>
      <c r="FE434" s="140"/>
      <c r="FF434" s="140"/>
      <c r="FG434" s="140"/>
      <c r="FH434" s="140"/>
      <c r="FI434" s="140"/>
      <c r="FJ434" s="140"/>
      <c r="FK434" s="140"/>
      <c r="FL434" s="140"/>
      <c r="FM434" s="140"/>
      <c r="FN434" s="140"/>
      <c r="FO434" s="140"/>
      <c r="FP434" s="140"/>
      <c r="FQ434" s="140"/>
      <c r="FR434" s="140"/>
      <c r="FS434" s="140"/>
      <c r="FT434" s="140"/>
      <c r="FU434" s="140"/>
      <c r="FV434" s="140"/>
      <c r="FW434" s="140"/>
      <c r="FX434" s="140"/>
      <c r="FY434" s="140"/>
      <c r="FZ434" s="140"/>
      <c r="GA434" s="140"/>
      <c r="GB434" s="140"/>
      <c r="GC434" s="140"/>
      <c r="GD434" s="140"/>
      <c r="GE434" s="140"/>
      <c r="GF434" s="140"/>
      <c r="GG434" s="140"/>
      <c r="GH434" s="140"/>
      <c r="GI434" s="140"/>
      <c r="GJ434" s="140"/>
      <c r="GK434" s="140"/>
      <c r="GL434" s="140"/>
      <c r="GM434" s="140"/>
      <c r="GN434" s="140"/>
      <c r="GO434" s="140"/>
      <c r="GP434" s="140"/>
      <c r="GQ434" s="140"/>
      <c r="GR434" s="140"/>
      <c r="GS434" s="140"/>
      <c r="GT434" s="140"/>
      <c r="GU434" s="140"/>
      <c r="GV434" s="140"/>
      <c r="GW434" s="140"/>
      <c r="GX434" s="140"/>
      <c r="GY434" s="140"/>
      <c r="GZ434" s="140"/>
      <c r="HA434" s="140"/>
      <c r="HB434" s="140"/>
      <c r="HC434" s="140"/>
      <c r="HD434" s="140"/>
      <c r="HE434" s="140"/>
      <c r="HF434" s="140"/>
      <c r="HG434" s="140"/>
      <c r="HH434" s="140"/>
      <c r="HI434" s="140"/>
      <c r="HJ434" s="140"/>
      <c r="HK434" s="140"/>
      <c r="HL434" s="140"/>
      <c r="HM434" s="140"/>
      <c r="HN434" s="140"/>
      <c r="HO434" s="140"/>
      <c r="HP434" s="140"/>
      <c r="HQ434" s="140"/>
      <c r="HR434" s="140"/>
    </row>
    <row r="435" spans="1:243" s="140" customFormat="1" ht="25.5" customHeight="1">
      <c r="A435" s="99" t="s">
        <v>2580</v>
      </c>
      <c r="B435" s="116" t="s">
        <v>2581</v>
      </c>
      <c r="C435" s="139"/>
      <c r="D435" s="58">
        <f t="shared" ref="D435" si="109">D436</f>
        <v>2901564.56</v>
      </c>
      <c r="E435" s="58">
        <f>E436</f>
        <v>3034232.73</v>
      </c>
      <c r="F435" s="58">
        <f t="shared" ref="F435:I435" si="110">F436</f>
        <v>3000000</v>
      </c>
      <c r="G435" s="58">
        <f t="shared" si="110"/>
        <v>3112000</v>
      </c>
      <c r="H435" s="58">
        <f t="shared" si="110"/>
        <v>3230000</v>
      </c>
      <c r="I435" s="58">
        <f t="shared" si="110"/>
        <v>3350000</v>
      </c>
      <c r="HS435" s="138"/>
      <c r="HT435" s="138"/>
      <c r="HU435" s="138"/>
      <c r="HV435" s="138"/>
      <c r="HW435" s="138"/>
      <c r="HX435" s="138"/>
      <c r="HY435" s="138"/>
      <c r="HZ435" s="138"/>
      <c r="IA435" s="138"/>
      <c r="IB435" s="138"/>
      <c r="IC435" s="138"/>
      <c r="ID435" s="138"/>
      <c r="IE435" s="138"/>
      <c r="IF435" s="138"/>
      <c r="IG435" s="138"/>
      <c r="IH435" s="138"/>
      <c r="II435" s="138"/>
    </row>
    <row r="436" spans="1:243" s="140" customFormat="1" ht="25.5" customHeight="1">
      <c r="A436" s="97" t="s">
        <v>2582</v>
      </c>
      <c r="B436" s="117" t="s">
        <v>2583</v>
      </c>
      <c r="C436" s="139"/>
      <c r="D436" s="60">
        <f t="shared" ref="D436:I436" si="111">SUM(D437:D439)</f>
        <v>2901564.56</v>
      </c>
      <c r="E436" s="60">
        <f t="shared" si="111"/>
        <v>3034232.73</v>
      </c>
      <c r="F436" s="60">
        <f t="shared" si="111"/>
        <v>3000000</v>
      </c>
      <c r="G436" s="60">
        <f t="shared" si="111"/>
        <v>3112000</v>
      </c>
      <c r="H436" s="60">
        <f t="shared" si="111"/>
        <v>3230000</v>
      </c>
      <c r="I436" s="60">
        <f t="shared" si="111"/>
        <v>3350000</v>
      </c>
      <c r="HS436" s="138"/>
      <c r="HT436" s="138"/>
      <c r="HU436" s="138"/>
      <c r="HV436" s="138"/>
      <c r="HW436" s="138"/>
      <c r="HX436" s="138"/>
      <c r="HY436" s="138"/>
      <c r="HZ436" s="138"/>
      <c r="IA436" s="138"/>
      <c r="IB436" s="138"/>
      <c r="IC436" s="138"/>
      <c r="ID436" s="138"/>
      <c r="IE436" s="138"/>
      <c r="IF436" s="138"/>
      <c r="IG436" s="138"/>
      <c r="IH436" s="138"/>
      <c r="II436" s="138"/>
    </row>
    <row r="437" spans="1:243" s="138" customFormat="1" ht="18" hidden="1">
      <c r="A437" s="97" t="s">
        <v>2584</v>
      </c>
      <c r="B437" s="117" t="s">
        <v>2585</v>
      </c>
      <c r="C437" s="139" t="s">
        <v>29</v>
      </c>
      <c r="D437" s="60">
        <v>1740938.73</v>
      </c>
      <c r="E437" s="60">
        <v>1820539.64</v>
      </c>
      <c r="F437" s="60">
        <v>1800000</v>
      </c>
      <c r="G437" s="60">
        <v>1867200</v>
      </c>
      <c r="H437" s="60">
        <v>1938000</v>
      </c>
      <c r="I437" s="60">
        <v>2010000</v>
      </c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  <c r="AB437" s="140"/>
      <c r="AC437" s="140"/>
      <c r="AD437" s="140"/>
      <c r="AE437" s="140"/>
      <c r="AF437" s="140"/>
      <c r="AG437" s="140"/>
      <c r="AH437" s="140"/>
      <c r="AI437" s="140"/>
      <c r="AJ437" s="140"/>
      <c r="AK437" s="140"/>
      <c r="AL437" s="140"/>
      <c r="AM437" s="140"/>
      <c r="AN437" s="140"/>
      <c r="AO437" s="140"/>
      <c r="AP437" s="140"/>
      <c r="AQ437" s="140"/>
      <c r="AR437" s="140"/>
      <c r="AS437" s="140"/>
      <c r="AT437" s="140"/>
      <c r="AU437" s="140"/>
      <c r="AV437" s="140"/>
      <c r="AW437" s="140"/>
      <c r="AX437" s="140"/>
      <c r="AY437" s="140"/>
      <c r="AZ437" s="140"/>
      <c r="BA437" s="140"/>
      <c r="BB437" s="140"/>
      <c r="BC437" s="140"/>
      <c r="BD437" s="140"/>
      <c r="BE437" s="140"/>
      <c r="BF437" s="140"/>
      <c r="BG437" s="140"/>
      <c r="BH437" s="140"/>
      <c r="BI437" s="140"/>
      <c r="BJ437" s="140"/>
      <c r="BK437" s="140"/>
      <c r="BL437" s="140"/>
      <c r="BM437" s="140"/>
      <c r="BN437" s="140"/>
      <c r="BO437" s="140"/>
      <c r="BP437" s="140"/>
      <c r="BQ437" s="140"/>
      <c r="BR437" s="140"/>
      <c r="BS437" s="140"/>
      <c r="BT437" s="140"/>
      <c r="BU437" s="140"/>
      <c r="BV437" s="140"/>
      <c r="BW437" s="140"/>
      <c r="BX437" s="140"/>
      <c r="BY437" s="140"/>
      <c r="BZ437" s="140"/>
      <c r="CA437" s="140"/>
      <c r="CB437" s="140"/>
      <c r="CC437" s="140"/>
      <c r="CD437" s="140"/>
      <c r="CE437" s="140"/>
      <c r="CF437" s="140"/>
      <c r="CG437" s="140"/>
      <c r="CH437" s="140"/>
      <c r="CI437" s="140"/>
      <c r="CJ437" s="140"/>
      <c r="CK437" s="140"/>
      <c r="CL437" s="140"/>
      <c r="CM437" s="140"/>
      <c r="CN437" s="140"/>
      <c r="CO437" s="140"/>
      <c r="CP437" s="140"/>
      <c r="CQ437" s="140"/>
      <c r="CR437" s="140"/>
      <c r="CS437" s="140"/>
      <c r="CT437" s="140"/>
      <c r="CU437" s="140"/>
      <c r="CV437" s="140"/>
      <c r="CW437" s="140"/>
      <c r="CX437" s="140"/>
      <c r="CY437" s="140"/>
      <c r="CZ437" s="140"/>
      <c r="DA437" s="140"/>
      <c r="DB437" s="140"/>
      <c r="DC437" s="140"/>
      <c r="DD437" s="140"/>
      <c r="DE437" s="140"/>
      <c r="DF437" s="140"/>
      <c r="DG437" s="140"/>
      <c r="DH437" s="140"/>
      <c r="DI437" s="140"/>
      <c r="DJ437" s="140"/>
      <c r="DK437" s="140"/>
      <c r="DL437" s="140"/>
      <c r="DM437" s="140"/>
      <c r="DN437" s="140"/>
      <c r="DO437" s="140"/>
      <c r="DP437" s="140"/>
      <c r="DQ437" s="140"/>
      <c r="DR437" s="140"/>
      <c r="DS437" s="140"/>
      <c r="DT437" s="140"/>
      <c r="DU437" s="140"/>
      <c r="DV437" s="140"/>
      <c r="DW437" s="140"/>
      <c r="DX437" s="140"/>
      <c r="DY437" s="140"/>
      <c r="DZ437" s="140"/>
      <c r="EA437" s="140"/>
      <c r="EB437" s="140"/>
      <c r="EC437" s="140"/>
      <c r="ED437" s="140"/>
      <c r="EE437" s="140"/>
      <c r="EF437" s="140"/>
      <c r="EG437" s="140"/>
      <c r="EH437" s="140"/>
      <c r="EI437" s="140"/>
      <c r="EJ437" s="140"/>
      <c r="EK437" s="140"/>
      <c r="EL437" s="140"/>
      <c r="EM437" s="140"/>
      <c r="EN437" s="140"/>
      <c r="EO437" s="140"/>
      <c r="EP437" s="140"/>
      <c r="EQ437" s="140"/>
      <c r="ER437" s="140"/>
      <c r="ES437" s="140"/>
      <c r="ET437" s="140"/>
      <c r="EU437" s="140"/>
      <c r="EV437" s="140"/>
      <c r="EW437" s="140"/>
      <c r="EX437" s="140"/>
      <c r="EY437" s="140"/>
      <c r="EZ437" s="140"/>
      <c r="FA437" s="140"/>
      <c r="FB437" s="140"/>
      <c r="FC437" s="140"/>
      <c r="FD437" s="140"/>
      <c r="FE437" s="140"/>
      <c r="FF437" s="140"/>
      <c r="FG437" s="140"/>
      <c r="FH437" s="140"/>
      <c r="FI437" s="140"/>
      <c r="FJ437" s="140"/>
      <c r="FK437" s="140"/>
      <c r="FL437" s="140"/>
      <c r="FM437" s="140"/>
      <c r="FN437" s="140"/>
      <c r="FO437" s="140"/>
      <c r="FP437" s="140"/>
      <c r="FQ437" s="140"/>
      <c r="FR437" s="140"/>
      <c r="FS437" s="140"/>
      <c r="FT437" s="140"/>
      <c r="FU437" s="140"/>
      <c r="FV437" s="140"/>
      <c r="FW437" s="140"/>
      <c r="FX437" s="140"/>
      <c r="FY437" s="140"/>
      <c r="FZ437" s="140"/>
      <c r="GA437" s="140"/>
      <c r="GB437" s="140"/>
      <c r="GC437" s="140"/>
      <c r="GD437" s="140"/>
      <c r="GE437" s="140"/>
      <c r="GF437" s="140"/>
      <c r="GG437" s="140"/>
      <c r="GH437" s="140"/>
      <c r="GI437" s="140"/>
      <c r="GJ437" s="140"/>
      <c r="GK437" s="140"/>
      <c r="GL437" s="140"/>
      <c r="GM437" s="140"/>
      <c r="GN437" s="140"/>
      <c r="GO437" s="140"/>
      <c r="GP437" s="140"/>
      <c r="GQ437" s="140"/>
      <c r="GR437" s="140"/>
      <c r="GS437" s="140"/>
      <c r="GT437" s="140"/>
      <c r="GU437" s="140"/>
      <c r="GV437" s="140"/>
      <c r="GW437" s="140"/>
      <c r="GX437" s="140"/>
      <c r="GY437" s="140"/>
      <c r="GZ437" s="140"/>
      <c r="HA437" s="140"/>
      <c r="HB437" s="140"/>
      <c r="HC437" s="140"/>
      <c r="HD437" s="140"/>
      <c r="HE437" s="140"/>
      <c r="HF437" s="140"/>
      <c r="HG437" s="140"/>
      <c r="HH437" s="140"/>
      <c r="HI437" s="140"/>
      <c r="HJ437" s="140"/>
      <c r="HK437" s="140"/>
      <c r="HL437" s="140"/>
      <c r="HM437" s="140"/>
      <c r="HN437" s="140"/>
      <c r="HO437" s="140"/>
      <c r="HP437" s="140"/>
      <c r="HQ437" s="140"/>
      <c r="HR437" s="140"/>
    </row>
    <row r="438" spans="1:243" s="138" customFormat="1" ht="18" hidden="1">
      <c r="A438" s="97" t="s">
        <v>2586</v>
      </c>
      <c r="B438" s="117" t="s">
        <v>2587</v>
      </c>
      <c r="C438" s="139" t="s">
        <v>32</v>
      </c>
      <c r="D438" s="60">
        <v>725391.14</v>
      </c>
      <c r="E438" s="60">
        <v>758558.18</v>
      </c>
      <c r="F438" s="60">
        <v>750000</v>
      </c>
      <c r="G438" s="60">
        <v>778000</v>
      </c>
      <c r="H438" s="60">
        <v>807500</v>
      </c>
      <c r="I438" s="60">
        <v>837500</v>
      </c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  <c r="AB438" s="140"/>
      <c r="AC438" s="140"/>
      <c r="AD438" s="140"/>
      <c r="AE438" s="140"/>
      <c r="AF438" s="140"/>
      <c r="AG438" s="140"/>
      <c r="AH438" s="140"/>
      <c r="AI438" s="140"/>
      <c r="AJ438" s="140"/>
      <c r="AK438" s="140"/>
      <c r="AL438" s="140"/>
      <c r="AM438" s="140"/>
      <c r="AN438" s="140"/>
      <c r="AO438" s="140"/>
      <c r="AP438" s="140"/>
      <c r="AQ438" s="140"/>
      <c r="AR438" s="140"/>
      <c r="AS438" s="140"/>
      <c r="AT438" s="140"/>
      <c r="AU438" s="140"/>
      <c r="AV438" s="140"/>
      <c r="AW438" s="140"/>
      <c r="AX438" s="140"/>
      <c r="AY438" s="140"/>
      <c r="AZ438" s="140"/>
      <c r="BA438" s="140"/>
      <c r="BB438" s="140"/>
      <c r="BC438" s="140"/>
      <c r="BD438" s="140"/>
      <c r="BE438" s="140"/>
      <c r="BF438" s="140"/>
      <c r="BG438" s="140"/>
      <c r="BH438" s="140"/>
      <c r="BI438" s="140"/>
      <c r="BJ438" s="140"/>
      <c r="BK438" s="140"/>
      <c r="BL438" s="140"/>
      <c r="BM438" s="140"/>
      <c r="BN438" s="140"/>
      <c r="BO438" s="140"/>
      <c r="BP438" s="140"/>
      <c r="BQ438" s="140"/>
      <c r="BR438" s="140"/>
      <c r="BS438" s="140"/>
      <c r="BT438" s="140"/>
      <c r="BU438" s="140"/>
      <c r="BV438" s="140"/>
      <c r="BW438" s="140"/>
      <c r="BX438" s="140"/>
      <c r="BY438" s="140"/>
      <c r="BZ438" s="140"/>
      <c r="CA438" s="140"/>
      <c r="CB438" s="140"/>
      <c r="CC438" s="140"/>
      <c r="CD438" s="140"/>
      <c r="CE438" s="140"/>
      <c r="CF438" s="140"/>
      <c r="CG438" s="140"/>
      <c r="CH438" s="140"/>
      <c r="CI438" s="140"/>
      <c r="CJ438" s="140"/>
      <c r="CK438" s="140"/>
      <c r="CL438" s="140"/>
      <c r="CM438" s="140"/>
      <c r="CN438" s="140"/>
      <c r="CO438" s="140"/>
      <c r="CP438" s="140"/>
      <c r="CQ438" s="140"/>
      <c r="CR438" s="140"/>
      <c r="CS438" s="140"/>
      <c r="CT438" s="140"/>
      <c r="CU438" s="140"/>
      <c r="CV438" s="140"/>
      <c r="CW438" s="140"/>
      <c r="CX438" s="140"/>
      <c r="CY438" s="140"/>
      <c r="CZ438" s="140"/>
      <c r="DA438" s="140"/>
      <c r="DB438" s="140"/>
      <c r="DC438" s="140"/>
      <c r="DD438" s="140"/>
      <c r="DE438" s="140"/>
      <c r="DF438" s="140"/>
      <c r="DG438" s="140"/>
      <c r="DH438" s="140"/>
      <c r="DI438" s="140"/>
      <c r="DJ438" s="140"/>
      <c r="DK438" s="140"/>
      <c r="DL438" s="140"/>
      <c r="DM438" s="140"/>
      <c r="DN438" s="140"/>
      <c r="DO438" s="140"/>
      <c r="DP438" s="140"/>
      <c r="DQ438" s="140"/>
      <c r="DR438" s="140"/>
      <c r="DS438" s="140"/>
      <c r="DT438" s="140"/>
      <c r="DU438" s="140"/>
      <c r="DV438" s="140"/>
      <c r="DW438" s="140"/>
      <c r="DX438" s="140"/>
      <c r="DY438" s="140"/>
      <c r="DZ438" s="140"/>
      <c r="EA438" s="140"/>
      <c r="EB438" s="140"/>
      <c r="EC438" s="140"/>
      <c r="ED438" s="140"/>
      <c r="EE438" s="140"/>
      <c r="EF438" s="140"/>
      <c r="EG438" s="140"/>
      <c r="EH438" s="140"/>
      <c r="EI438" s="140"/>
      <c r="EJ438" s="140"/>
      <c r="EK438" s="140"/>
      <c r="EL438" s="140"/>
      <c r="EM438" s="140"/>
      <c r="EN438" s="140"/>
      <c r="EO438" s="140"/>
      <c r="EP438" s="140"/>
      <c r="EQ438" s="140"/>
      <c r="ER438" s="140"/>
      <c r="ES438" s="140"/>
      <c r="ET438" s="140"/>
      <c r="EU438" s="140"/>
      <c r="EV438" s="140"/>
      <c r="EW438" s="140"/>
      <c r="EX438" s="140"/>
      <c r="EY438" s="140"/>
      <c r="EZ438" s="140"/>
      <c r="FA438" s="140"/>
      <c r="FB438" s="140"/>
      <c r="FC438" s="140"/>
      <c r="FD438" s="140"/>
      <c r="FE438" s="140"/>
      <c r="FF438" s="140"/>
      <c r="FG438" s="140"/>
      <c r="FH438" s="140"/>
      <c r="FI438" s="140"/>
      <c r="FJ438" s="140"/>
      <c r="FK438" s="140"/>
      <c r="FL438" s="140"/>
      <c r="FM438" s="140"/>
      <c r="FN438" s="140"/>
      <c r="FO438" s="140"/>
      <c r="FP438" s="140"/>
      <c r="FQ438" s="140"/>
      <c r="FR438" s="140"/>
      <c r="FS438" s="140"/>
      <c r="FT438" s="140"/>
      <c r="FU438" s="140"/>
      <c r="FV438" s="140"/>
      <c r="FW438" s="140"/>
      <c r="FX438" s="140"/>
      <c r="FY438" s="140"/>
      <c r="FZ438" s="140"/>
      <c r="GA438" s="140"/>
      <c r="GB438" s="140"/>
      <c r="GC438" s="140"/>
      <c r="GD438" s="140"/>
      <c r="GE438" s="140"/>
      <c r="GF438" s="140"/>
      <c r="GG438" s="140"/>
      <c r="GH438" s="140"/>
      <c r="GI438" s="140"/>
      <c r="GJ438" s="140"/>
      <c r="GK438" s="140"/>
      <c r="GL438" s="140"/>
      <c r="GM438" s="140"/>
      <c r="GN438" s="140"/>
      <c r="GO438" s="140"/>
      <c r="GP438" s="140"/>
      <c r="GQ438" s="140"/>
      <c r="GR438" s="140"/>
      <c r="GS438" s="140"/>
      <c r="GT438" s="140"/>
      <c r="GU438" s="140"/>
      <c r="GV438" s="140"/>
      <c r="GW438" s="140"/>
      <c r="GX438" s="140"/>
      <c r="GY438" s="140"/>
      <c r="GZ438" s="140"/>
      <c r="HA438" s="140"/>
      <c r="HB438" s="140"/>
      <c r="HC438" s="140"/>
      <c r="HD438" s="140"/>
      <c r="HE438" s="140"/>
      <c r="HF438" s="140"/>
      <c r="HG438" s="140"/>
      <c r="HH438" s="140"/>
      <c r="HI438" s="140"/>
      <c r="HJ438" s="140"/>
      <c r="HK438" s="140"/>
      <c r="HL438" s="140"/>
      <c r="HM438" s="140"/>
      <c r="HN438" s="140"/>
      <c r="HO438" s="140"/>
      <c r="HP438" s="140"/>
      <c r="HQ438" s="140"/>
      <c r="HR438" s="140"/>
    </row>
    <row r="439" spans="1:243" s="138" customFormat="1" ht="18" hidden="1">
      <c r="A439" s="97" t="s">
        <v>2588</v>
      </c>
      <c r="B439" s="117" t="s">
        <v>2589</v>
      </c>
      <c r="C439" s="139" t="s">
        <v>35</v>
      </c>
      <c r="D439" s="60">
        <v>435234.69</v>
      </c>
      <c r="E439" s="60">
        <v>455134.91</v>
      </c>
      <c r="F439" s="60">
        <v>450000</v>
      </c>
      <c r="G439" s="60">
        <v>466800</v>
      </c>
      <c r="H439" s="60">
        <v>484500</v>
      </c>
      <c r="I439" s="60">
        <v>502500</v>
      </c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  <c r="AB439" s="140"/>
      <c r="AC439" s="140"/>
      <c r="AD439" s="140"/>
      <c r="AE439" s="140"/>
      <c r="AF439" s="140"/>
      <c r="AG439" s="140"/>
      <c r="AH439" s="140"/>
      <c r="AI439" s="140"/>
      <c r="AJ439" s="140"/>
      <c r="AK439" s="140"/>
      <c r="AL439" s="140"/>
      <c r="AM439" s="140"/>
      <c r="AN439" s="140"/>
      <c r="AO439" s="140"/>
      <c r="AP439" s="140"/>
      <c r="AQ439" s="140"/>
      <c r="AR439" s="140"/>
      <c r="AS439" s="140"/>
      <c r="AT439" s="140"/>
      <c r="AU439" s="140"/>
      <c r="AV439" s="140"/>
      <c r="AW439" s="140"/>
      <c r="AX439" s="140"/>
      <c r="AY439" s="140"/>
      <c r="AZ439" s="140"/>
      <c r="BA439" s="140"/>
      <c r="BB439" s="140"/>
      <c r="BC439" s="140"/>
      <c r="BD439" s="140"/>
      <c r="BE439" s="140"/>
      <c r="BF439" s="140"/>
      <c r="BG439" s="140"/>
      <c r="BH439" s="140"/>
      <c r="BI439" s="140"/>
      <c r="BJ439" s="140"/>
      <c r="BK439" s="140"/>
      <c r="BL439" s="140"/>
      <c r="BM439" s="140"/>
      <c r="BN439" s="140"/>
      <c r="BO439" s="140"/>
      <c r="BP439" s="140"/>
      <c r="BQ439" s="140"/>
      <c r="BR439" s="140"/>
      <c r="BS439" s="140"/>
      <c r="BT439" s="140"/>
      <c r="BU439" s="140"/>
      <c r="BV439" s="140"/>
      <c r="BW439" s="140"/>
      <c r="BX439" s="140"/>
      <c r="BY439" s="140"/>
      <c r="BZ439" s="140"/>
      <c r="CA439" s="140"/>
      <c r="CB439" s="140"/>
      <c r="CC439" s="140"/>
      <c r="CD439" s="140"/>
      <c r="CE439" s="140"/>
      <c r="CF439" s="140"/>
      <c r="CG439" s="140"/>
      <c r="CH439" s="140"/>
      <c r="CI439" s="140"/>
      <c r="CJ439" s="140"/>
      <c r="CK439" s="140"/>
      <c r="CL439" s="140"/>
      <c r="CM439" s="140"/>
      <c r="CN439" s="140"/>
      <c r="CO439" s="140"/>
      <c r="CP439" s="140"/>
      <c r="CQ439" s="140"/>
      <c r="CR439" s="140"/>
      <c r="CS439" s="140"/>
      <c r="CT439" s="140"/>
      <c r="CU439" s="140"/>
      <c r="CV439" s="140"/>
      <c r="CW439" s="140"/>
      <c r="CX439" s="140"/>
      <c r="CY439" s="140"/>
      <c r="CZ439" s="140"/>
      <c r="DA439" s="140"/>
      <c r="DB439" s="140"/>
      <c r="DC439" s="140"/>
      <c r="DD439" s="140"/>
      <c r="DE439" s="140"/>
      <c r="DF439" s="140"/>
      <c r="DG439" s="140"/>
      <c r="DH439" s="140"/>
      <c r="DI439" s="140"/>
      <c r="DJ439" s="140"/>
      <c r="DK439" s="140"/>
      <c r="DL439" s="140"/>
      <c r="DM439" s="140"/>
      <c r="DN439" s="140"/>
      <c r="DO439" s="140"/>
      <c r="DP439" s="140"/>
      <c r="DQ439" s="140"/>
      <c r="DR439" s="140"/>
      <c r="DS439" s="140"/>
      <c r="DT439" s="140"/>
      <c r="DU439" s="140"/>
      <c r="DV439" s="140"/>
      <c r="DW439" s="140"/>
      <c r="DX439" s="140"/>
      <c r="DY439" s="140"/>
      <c r="DZ439" s="140"/>
      <c r="EA439" s="140"/>
      <c r="EB439" s="140"/>
      <c r="EC439" s="140"/>
      <c r="ED439" s="140"/>
      <c r="EE439" s="140"/>
      <c r="EF439" s="140"/>
      <c r="EG439" s="140"/>
      <c r="EH439" s="140"/>
      <c r="EI439" s="140"/>
      <c r="EJ439" s="140"/>
      <c r="EK439" s="140"/>
      <c r="EL439" s="140"/>
      <c r="EM439" s="140"/>
      <c r="EN439" s="140"/>
      <c r="EO439" s="140"/>
      <c r="EP439" s="140"/>
      <c r="EQ439" s="140"/>
      <c r="ER439" s="140"/>
      <c r="ES439" s="140"/>
      <c r="ET439" s="140"/>
      <c r="EU439" s="140"/>
      <c r="EV439" s="140"/>
      <c r="EW439" s="140"/>
      <c r="EX439" s="140"/>
      <c r="EY439" s="140"/>
      <c r="EZ439" s="140"/>
      <c r="FA439" s="140"/>
      <c r="FB439" s="140"/>
      <c r="FC439" s="140"/>
      <c r="FD439" s="140"/>
      <c r="FE439" s="140"/>
      <c r="FF439" s="140"/>
      <c r="FG439" s="140"/>
      <c r="FH439" s="140"/>
      <c r="FI439" s="140"/>
      <c r="FJ439" s="140"/>
      <c r="FK439" s="140"/>
      <c r="FL439" s="140"/>
      <c r="FM439" s="140"/>
      <c r="FN439" s="140"/>
      <c r="FO439" s="140"/>
      <c r="FP439" s="140"/>
      <c r="FQ439" s="140"/>
      <c r="FR439" s="140"/>
      <c r="FS439" s="140"/>
      <c r="FT439" s="140"/>
      <c r="FU439" s="140"/>
      <c r="FV439" s="140"/>
      <c r="FW439" s="140"/>
      <c r="FX439" s="140"/>
      <c r="FY439" s="140"/>
      <c r="FZ439" s="140"/>
      <c r="GA439" s="140"/>
      <c r="GB439" s="140"/>
      <c r="GC439" s="140"/>
      <c r="GD439" s="140"/>
      <c r="GE439" s="140"/>
      <c r="GF439" s="140"/>
      <c r="GG439" s="140"/>
      <c r="GH439" s="140"/>
      <c r="GI439" s="140"/>
      <c r="GJ439" s="140"/>
      <c r="GK439" s="140"/>
      <c r="GL439" s="140"/>
      <c r="GM439" s="140"/>
      <c r="GN439" s="140"/>
      <c r="GO439" s="140"/>
      <c r="GP439" s="140"/>
      <c r="GQ439" s="140"/>
      <c r="GR439" s="140"/>
      <c r="GS439" s="140"/>
      <c r="GT439" s="140"/>
      <c r="GU439" s="140"/>
      <c r="GV439" s="140"/>
      <c r="GW439" s="140"/>
      <c r="GX439" s="140"/>
      <c r="GY439" s="140"/>
      <c r="GZ439" s="140"/>
      <c r="HA439" s="140"/>
      <c r="HB439" s="140"/>
      <c r="HC439" s="140"/>
      <c r="HD439" s="140"/>
      <c r="HE439" s="140"/>
      <c r="HF439" s="140"/>
      <c r="HG439" s="140"/>
      <c r="HH439" s="140"/>
      <c r="HI439" s="140"/>
      <c r="HJ439" s="140"/>
      <c r="HK439" s="140"/>
      <c r="HL439" s="140"/>
      <c r="HM439" s="140"/>
      <c r="HN439" s="140"/>
      <c r="HO439" s="140"/>
      <c r="HP439" s="140"/>
      <c r="HQ439" s="140"/>
      <c r="HR439" s="140"/>
    </row>
    <row r="440" spans="1:243" s="140" customFormat="1" ht="25.5" customHeight="1">
      <c r="A440" s="99" t="s">
        <v>2590</v>
      </c>
      <c r="B440" s="116" t="s">
        <v>2591</v>
      </c>
      <c r="C440" s="139"/>
      <c r="D440" s="58">
        <f t="shared" ref="D440:I440" si="112">D441</f>
        <v>2830919</v>
      </c>
      <c r="E440" s="58">
        <f t="shared" si="112"/>
        <v>2922132</v>
      </c>
      <c r="F440" s="58">
        <f t="shared" si="112"/>
        <v>2951115.42</v>
      </c>
      <c r="G440" s="58">
        <f t="shared" si="112"/>
        <v>3062000</v>
      </c>
      <c r="H440" s="58">
        <f t="shared" si="112"/>
        <v>3177000</v>
      </c>
      <c r="I440" s="58">
        <f t="shared" si="112"/>
        <v>3295000</v>
      </c>
      <c r="HS440" s="138"/>
      <c r="HT440" s="138"/>
      <c r="HU440" s="138"/>
      <c r="HV440" s="138"/>
      <c r="HW440" s="138"/>
      <c r="HX440" s="138"/>
      <c r="HY440" s="138"/>
      <c r="HZ440" s="138"/>
      <c r="IA440" s="138"/>
      <c r="IB440" s="138"/>
      <c r="IC440" s="138"/>
      <c r="ID440" s="138"/>
      <c r="IE440" s="138"/>
      <c r="IF440" s="138"/>
      <c r="IG440" s="138"/>
      <c r="IH440" s="138"/>
      <c r="II440" s="138"/>
    </row>
    <row r="441" spans="1:243" s="138" customFormat="1" ht="18">
      <c r="A441" s="97" t="s">
        <v>2592</v>
      </c>
      <c r="B441" s="117" t="s">
        <v>2593</v>
      </c>
      <c r="C441" s="139"/>
      <c r="D441" s="60">
        <f t="shared" ref="D441:I441" si="113">SUM(D442:D444)</f>
        <v>2830919</v>
      </c>
      <c r="E441" s="60">
        <f t="shared" si="113"/>
        <v>2922132</v>
      </c>
      <c r="F441" s="60">
        <f t="shared" si="113"/>
        <v>2951115.42</v>
      </c>
      <c r="G441" s="60">
        <f t="shared" si="113"/>
        <v>3062000</v>
      </c>
      <c r="H441" s="60">
        <f t="shared" si="113"/>
        <v>3177000</v>
      </c>
      <c r="I441" s="60">
        <f t="shared" si="113"/>
        <v>3295000</v>
      </c>
      <c r="J441" s="140"/>
      <c r="K441" s="140"/>
      <c r="L441" s="140"/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  <c r="AA441" s="140"/>
      <c r="AB441" s="140"/>
      <c r="AC441" s="140"/>
      <c r="AD441" s="140"/>
      <c r="AE441" s="140"/>
      <c r="AF441" s="140"/>
      <c r="AG441" s="140"/>
      <c r="AH441" s="140"/>
      <c r="AI441" s="140"/>
      <c r="AJ441" s="140"/>
      <c r="AK441" s="140"/>
      <c r="AL441" s="140"/>
      <c r="AM441" s="140"/>
      <c r="AN441" s="140"/>
      <c r="AO441" s="140"/>
      <c r="AP441" s="140"/>
      <c r="AQ441" s="140"/>
      <c r="AR441" s="140"/>
      <c r="AS441" s="140"/>
      <c r="AT441" s="140"/>
      <c r="AU441" s="140"/>
      <c r="AV441" s="140"/>
      <c r="AW441" s="140"/>
      <c r="AX441" s="140"/>
      <c r="AY441" s="140"/>
      <c r="AZ441" s="140"/>
      <c r="BA441" s="140"/>
      <c r="BB441" s="140"/>
      <c r="BC441" s="140"/>
      <c r="BD441" s="140"/>
      <c r="BE441" s="140"/>
      <c r="BF441" s="140"/>
      <c r="BG441" s="140"/>
      <c r="BH441" s="140"/>
      <c r="BI441" s="140"/>
      <c r="BJ441" s="140"/>
      <c r="BK441" s="140"/>
      <c r="BL441" s="140"/>
      <c r="BM441" s="140"/>
      <c r="BN441" s="140"/>
      <c r="BO441" s="140"/>
      <c r="BP441" s="140"/>
      <c r="BQ441" s="140"/>
      <c r="BR441" s="140"/>
      <c r="BS441" s="140"/>
      <c r="BT441" s="140"/>
      <c r="BU441" s="140"/>
      <c r="BV441" s="140"/>
      <c r="BW441" s="140"/>
      <c r="BX441" s="140"/>
      <c r="BY441" s="140"/>
      <c r="BZ441" s="140"/>
      <c r="CA441" s="140"/>
      <c r="CB441" s="140"/>
      <c r="CC441" s="140"/>
      <c r="CD441" s="140"/>
      <c r="CE441" s="140"/>
      <c r="CF441" s="140"/>
      <c r="CG441" s="140"/>
      <c r="CH441" s="140"/>
      <c r="CI441" s="140"/>
      <c r="CJ441" s="140"/>
      <c r="CK441" s="140"/>
      <c r="CL441" s="140"/>
      <c r="CM441" s="140"/>
      <c r="CN441" s="140"/>
      <c r="CO441" s="140"/>
      <c r="CP441" s="140"/>
      <c r="CQ441" s="140"/>
      <c r="CR441" s="140"/>
      <c r="CS441" s="140"/>
      <c r="CT441" s="140"/>
      <c r="CU441" s="140"/>
      <c r="CV441" s="140"/>
      <c r="CW441" s="140"/>
      <c r="CX441" s="140"/>
      <c r="CY441" s="140"/>
      <c r="CZ441" s="140"/>
      <c r="DA441" s="140"/>
      <c r="DB441" s="140"/>
      <c r="DC441" s="140"/>
      <c r="DD441" s="140"/>
      <c r="DE441" s="140"/>
      <c r="DF441" s="140"/>
      <c r="DG441" s="140"/>
      <c r="DH441" s="140"/>
      <c r="DI441" s="140"/>
      <c r="DJ441" s="140"/>
      <c r="DK441" s="140"/>
      <c r="DL441" s="140"/>
      <c r="DM441" s="140"/>
      <c r="DN441" s="140"/>
      <c r="DO441" s="140"/>
      <c r="DP441" s="140"/>
      <c r="DQ441" s="140"/>
      <c r="DR441" s="140"/>
      <c r="DS441" s="140"/>
      <c r="DT441" s="140"/>
      <c r="DU441" s="140"/>
      <c r="DV441" s="140"/>
      <c r="DW441" s="140"/>
      <c r="DX441" s="140"/>
      <c r="DY441" s="140"/>
      <c r="DZ441" s="140"/>
      <c r="EA441" s="140"/>
      <c r="EB441" s="140"/>
      <c r="EC441" s="140"/>
      <c r="ED441" s="140"/>
      <c r="EE441" s="140"/>
      <c r="EF441" s="140"/>
      <c r="EG441" s="140"/>
      <c r="EH441" s="140"/>
      <c r="EI441" s="140"/>
      <c r="EJ441" s="140"/>
      <c r="EK441" s="140"/>
      <c r="EL441" s="140"/>
      <c r="EM441" s="140"/>
      <c r="EN441" s="140"/>
      <c r="EO441" s="140"/>
      <c r="EP441" s="140"/>
      <c r="EQ441" s="140"/>
      <c r="ER441" s="140"/>
      <c r="ES441" s="140"/>
      <c r="ET441" s="140"/>
      <c r="EU441" s="140"/>
      <c r="EV441" s="140"/>
      <c r="EW441" s="140"/>
      <c r="EX441" s="140"/>
      <c r="EY441" s="140"/>
      <c r="EZ441" s="140"/>
      <c r="FA441" s="140"/>
      <c r="FB441" s="140"/>
      <c r="FC441" s="140"/>
      <c r="FD441" s="140"/>
      <c r="FE441" s="140"/>
      <c r="FF441" s="140"/>
      <c r="FG441" s="140"/>
      <c r="FH441" s="140"/>
      <c r="FI441" s="140"/>
      <c r="FJ441" s="140"/>
      <c r="FK441" s="140"/>
      <c r="FL441" s="140"/>
      <c r="FM441" s="140"/>
      <c r="FN441" s="140"/>
      <c r="FO441" s="140"/>
      <c r="FP441" s="140"/>
      <c r="FQ441" s="140"/>
      <c r="FR441" s="140"/>
      <c r="FS441" s="140"/>
      <c r="FT441" s="140"/>
      <c r="FU441" s="140"/>
      <c r="FV441" s="140"/>
      <c r="FW441" s="140"/>
      <c r="FX441" s="140"/>
      <c r="FY441" s="140"/>
      <c r="FZ441" s="140"/>
      <c r="GA441" s="140"/>
      <c r="GB441" s="140"/>
      <c r="GC441" s="140"/>
      <c r="GD441" s="140"/>
      <c r="GE441" s="140"/>
      <c r="GF441" s="140"/>
      <c r="GG441" s="140"/>
      <c r="GH441" s="140"/>
      <c r="GI441" s="140"/>
      <c r="GJ441" s="140"/>
      <c r="GK441" s="140"/>
      <c r="GL441" s="140"/>
      <c r="GM441" s="140"/>
      <c r="GN441" s="140"/>
      <c r="GO441" s="140"/>
      <c r="GP441" s="140"/>
      <c r="GQ441" s="140"/>
      <c r="GR441" s="140"/>
      <c r="GS441" s="140"/>
      <c r="GT441" s="140"/>
      <c r="GU441" s="140"/>
      <c r="GV441" s="140"/>
      <c r="GW441" s="140"/>
      <c r="GX441" s="140"/>
      <c r="GY441" s="140"/>
      <c r="GZ441" s="140"/>
      <c r="HA441" s="140"/>
      <c r="HB441" s="140"/>
      <c r="HC441" s="140"/>
      <c r="HD441" s="140"/>
      <c r="HE441" s="140"/>
      <c r="HF441" s="140"/>
      <c r="HG441" s="140"/>
      <c r="HH441" s="140"/>
      <c r="HI441" s="140"/>
      <c r="HJ441" s="140"/>
      <c r="HK441" s="140"/>
      <c r="HL441" s="140"/>
      <c r="HM441" s="140"/>
      <c r="HN441" s="140"/>
      <c r="HO441" s="140"/>
      <c r="HP441" s="140"/>
      <c r="HQ441" s="140"/>
      <c r="HR441" s="140"/>
    </row>
    <row r="442" spans="1:243" s="138" customFormat="1" ht="18" hidden="1">
      <c r="A442" s="97" t="s">
        <v>2594</v>
      </c>
      <c r="B442" s="117" t="s">
        <v>2595</v>
      </c>
      <c r="C442" s="139" t="s">
        <v>29</v>
      </c>
      <c r="D442" s="60">
        <v>1698551.4</v>
      </c>
      <c r="E442" s="60">
        <v>1753279.2</v>
      </c>
      <c r="F442" s="60">
        <v>1770669.25</v>
      </c>
      <c r="G442" s="60">
        <v>1837200</v>
      </c>
      <c r="H442" s="60">
        <v>1906200</v>
      </c>
      <c r="I442" s="60">
        <v>1977000</v>
      </c>
      <c r="J442" s="140"/>
      <c r="K442" s="140"/>
      <c r="L442" s="140"/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  <c r="AB442" s="140"/>
      <c r="AC442" s="140"/>
      <c r="AD442" s="140"/>
      <c r="AE442" s="140"/>
      <c r="AF442" s="140"/>
      <c r="AG442" s="140"/>
      <c r="AH442" s="140"/>
      <c r="AI442" s="140"/>
      <c r="AJ442" s="140"/>
      <c r="AK442" s="140"/>
      <c r="AL442" s="140"/>
      <c r="AM442" s="140"/>
      <c r="AN442" s="140"/>
      <c r="AO442" s="140"/>
      <c r="AP442" s="140"/>
      <c r="AQ442" s="140"/>
      <c r="AR442" s="140"/>
      <c r="AS442" s="140"/>
      <c r="AT442" s="140"/>
      <c r="AU442" s="140"/>
      <c r="AV442" s="140"/>
      <c r="AW442" s="140"/>
      <c r="AX442" s="140"/>
      <c r="AY442" s="140"/>
      <c r="AZ442" s="140"/>
      <c r="BA442" s="140"/>
      <c r="BB442" s="140"/>
      <c r="BC442" s="140"/>
      <c r="BD442" s="140"/>
      <c r="BE442" s="140"/>
      <c r="BF442" s="140"/>
      <c r="BG442" s="140"/>
      <c r="BH442" s="140"/>
      <c r="BI442" s="140"/>
      <c r="BJ442" s="140"/>
      <c r="BK442" s="140"/>
      <c r="BL442" s="140"/>
      <c r="BM442" s="140"/>
      <c r="BN442" s="140"/>
      <c r="BO442" s="140"/>
      <c r="BP442" s="140"/>
      <c r="BQ442" s="140"/>
      <c r="BR442" s="140"/>
      <c r="BS442" s="140"/>
      <c r="BT442" s="140"/>
      <c r="BU442" s="140"/>
      <c r="BV442" s="140"/>
      <c r="BW442" s="140"/>
      <c r="BX442" s="140"/>
      <c r="BY442" s="140"/>
      <c r="BZ442" s="140"/>
      <c r="CA442" s="140"/>
      <c r="CB442" s="140"/>
      <c r="CC442" s="140"/>
      <c r="CD442" s="140"/>
      <c r="CE442" s="140"/>
      <c r="CF442" s="140"/>
      <c r="CG442" s="140"/>
      <c r="CH442" s="140"/>
      <c r="CI442" s="140"/>
      <c r="CJ442" s="140"/>
      <c r="CK442" s="140"/>
      <c r="CL442" s="140"/>
      <c r="CM442" s="140"/>
      <c r="CN442" s="140"/>
      <c r="CO442" s="140"/>
      <c r="CP442" s="140"/>
      <c r="CQ442" s="140"/>
      <c r="CR442" s="140"/>
      <c r="CS442" s="140"/>
      <c r="CT442" s="140"/>
      <c r="CU442" s="140"/>
      <c r="CV442" s="140"/>
      <c r="CW442" s="140"/>
      <c r="CX442" s="140"/>
      <c r="CY442" s="140"/>
      <c r="CZ442" s="140"/>
      <c r="DA442" s="140"/>
      <c r="DB442" s="140"/>
      <c r="DC442" s="140"/>
      <c r="DD442" s="140"/>
      <c r="DE442" s="140"/>
      <c r="DF442" s="140"/>
      <c r="DG442" s="140"/>
      <c r="DH442" s="140"/>
      <c r="DI442" s="140"/>
      <c r="DJ442" s="140"/>
      <c r="DK442" s="140"/>
      <c r="DL442" s="140"/>
      <c r="DM442" s="140"/>
      <c r="DN442" s="140"/>
      <c r="DO442" s="140"/>
      <c r="DP442" s="140"/>
      <c r="DQ442" s="140"/>
      <c r="DR442" s="140"/>
      <c r="DS442" s="140"/>
      <c r="DT442" s="140"/>
      <c r="DU442" s="140"/>
      <c r="DV442" s="140"/>
      <c r="DW442" s="140"/>
      <c r="DX442" s="140"/>
      <c r="DY442" s="140"/>
      <c r="DZ442" s="140"/>
      <c r="EA442" s="140"/>
      <c r="EB442" s="140"/>
      <c r="EC442" s="140"/>
      <c r="ED442" s="140"/>
      <c r="EE442" s="140"/>
      <c r="EF442" s="140"/>
      <c r="EG442" s="140"/>
      <c r="EH442" s="140"/>
      <c r="EI442" s="140"/>
      <c r="EJ442" s="140"/>
      <c r="EK442" s="140"/>
      <c r="EL442" s="140"/>
      <c r="EM442" s="140"/>
      <c r="EN442" s="140"/>
      <c r="EO442" s="140"/>
      <c r="EP442" s="140"/>
      <c r="EQ442" s="140"/>
      <c r="ER442" s="140"/>
      <c r="ES442" s="140"/>
      <c r="ET442" s="140"/>
      <c r="EU442" s="140"/>
      <c r="EV442" s="140"/>
      <c r="EW442" s="140"/>
      <c r="EX442" s="140"/>
      <c r="EY442" s="140"/>
      <c r="EZ442" s="140"/>
      <c r="FA442" s="140"/>
      <c r="FB442" s="140"/>
      <c r="FC442" s="140"/>
      <c r="FD442" s="140"/>
      <c r="FE442" s="140"/>
      <c r="FF442" s="140"/>
      <c r="FG442" s="140"/>
      <c r="FH442" s="140"/>
      <c r="FI442" s="140"/>
      <c r="FJ442" s="140"/>
      <c r="FK442" s="140"/>
      <c r="FL442" s="140"/>
      <c r="FM442" s="140"/>
      <c r="FN442" s="140"/>
      <c r="FO442" s="140"/>
      <c r="FP442" s="140"/>
      <c r="FQ442" s="140"/>
      <c r="FR442" s="140"/>
      <c r="FS442" s="140"/>
      <c r="FT442" s="140"/>
      <c r="FU442" s="140"/>
      <c r="FV442" s="140"/>
      <c r="FW442" s="140"/>
      <c r="FX442" s="140"/>
      <c r="FY442" s="140"/>
      <c r="FZ442" s="140"/>
      <c r="GA442" s="140"/>
      <c r="GB442" s="140"/>
      <c r="GC442" s="140"/>
      <c r="GD442" s="140"/>
      <c r="GE442" s="140"/>
      <c r="GF442" s="140"/>
      <c r="GG442" s="140"/>
      <c r="GH442" s="140"/>
      <c r="GI442" s="140"/>
      <c r="GJ442" s="140"/>
      <c r="GK442" s="140"/>
      <c r="GL442" s="140"/>
      <c r="GM442" s="140"/>
      <c r="GN442" s="140"/>
      <c r="GO442" s="140"/>
      <c r="GP442" s="140"/>
      <c r="GQ442" s="140"/>
      <c r="GR442" s="140"/>
      <c r="GS442" s="140"/>
      <c r="GT442" s="140"/>
      <c r="GU442" s="140"/>
      <c r="GV442" s="140"/>
      <c r="GW442" s="140"/>
      <c r="GX442" s="140"/>
      <c r="GY442" s="140"/>
      <c r="GZ442" s="140"/>
      <c r="HA442" s="140"/>
      <c r="HB442" s="140"/>
      <c r="HC442" s="140"/>
      <c r="HD442" s="140"/>
      <c r="HE442" s="140"/>
      <c r="HF442" s="140"/>
      <c r="HG442" s="140"/>
      <c r="HH442" s="140"/>
      <c r="HI442" s="140"/>
      <c r="HJ442" s="140"/>
      <c r="HK442" s="140"/>
      <c r="HL442" s="140"/>
      <c r="HM442" s="140"/>
      <c r="HN442" s="140"/>
      <c r="HO442" s="140"/>
      <c r="HP442" s="140"/>
      <c r="HQ442" s="140"/>
      <c r="HR442" s="140"/>
    </row>
    <row r="443" spans="1:243" s="138" customFormat="1" ht="18" hidden="1">
      <c r="A443" s="97" t="s">
        <v>2596</v>
      </c>
      <c r="B443" s="117" t="s">
        <v>2597</v>
      </c>
      <c r="C443" s="139" t="s">
        <v>32</v>
      </c>
      <c r="D443" s="60">
        <v>707729.75</v>
      </c>
      <c r="E443" s="60">
        <v>730533</v>
      </c>
      <c r="F443" s="60">
        <v>737778.86</v>
      </c>
      <c r="G443" s="60">
        <v>765500</v>
      </c>
      <c r="H443" s="60">
        <v>794250</v>
      </c>
      <c r="I443" s="60">
        <v>823750</v>
      </c>
      <c r="J443" s="140"/>
      <c r="K443" s="140"/>
      <c r="L443" s="140"/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  <c r="AA443" s="140"/>
      <c r="AB443" s="140"/>
      <c r="AC443" s="140"/>
      <c r="AD443" s="140"/>
      <c r="AE443" s="140"/>
      <c r="AF443" s="140"/>
      <c r="AG443" s="140"/>
      <c r="AH443" s="140"/>
      <c r="AI443" s="140"/>
      <c r="AJ443" s="140"/>
      <c r="AK443" s="140"/>
      <c r="AL443" s="140"/>
      <c r="AM443" s="140"/>
      <c r="AN443" s="140"/>
      <c r="AO443" s="140"/>
      <c r="AP443" s="140"/>
      <c r="AQ443" s="140"/>
      <c r="AR443" s="140"/>
      <c r="AS443" s="140"/>
      <c r="AT443" s="140"/>
      <c r="AU443" s="140"/>
      <c r="AV443" s="140"/>
      <c r="AW443" s="140"/>
      <c r="AX443" s="140"/>
      <c r="AY443" s="140"/>
      <c r="AZ443" s="140"/>
      <c r="BA443" s="140"/>
      <c r="BB443" s="140"/>
      <c r="BC443" s="140"/>
      <c r="BD443" s="140"/>
      <c r="BE443" s="140"/>
      <c r="BF443" s="140"/>
      <c r="BG443" s="140"/>
      <c r="BH443" s="140"/>
      <c r="BI443" s="140"/>
      <c r="BJ443" s="140"/>
      <c r="BK443" s="140"/>
      <c r="BL443" s="140"/>
      <c r="BM443" s="140"/>
      <c r="BN443" s="140"/>
      <c r="BO443" s="140"/>
      <c r="BP443" s="140"/>
      <c r="BQ443" s="140"/>
      <c r="BR443" s="140"/>
      <c r="BS443" s="140"/>
      <c r="BT443" s="140"/>
      <c r="BU443" s="140"/>
      <c r="BV443" s="140"/>
      <c r="BW443" s="140"/>
      <c r="BX443" s="140"/>
      <c r="BY443" s="140"/>
      <c r="BZ443" s="140"/>
      <c r="CA443" s="140"/>
      <c r="CB443" s="140"/>
      <c r="CC443" s="140"/>
      <c r="CD443" s="140"/>
      <c r="CE443" s="140"/>
      <c r="CF443" s="140"/>
      <c r="CG443" s="140"/>
      <c r="CH443" s="140"/>
      <c r="CI443" s="140"/>
      <c r="CJ443" s="140"/>
      <c r="CK443" s="140"/>
      <c r="CL443" s="140"/>
      <c r="CM443" s="140"/>
      <c r="CN443" s="140"/>
      <c r="CO443" s="140"/>
      <c r="CP443" s="140"/>
      <c r="CQ443" s="140"/>
      <c r="CR443" s="140"/>
      <c r="CS443" s="140"/>
      <c r="CT443" s="140"/>
      <c r="CU443" s="140"/>
      <c r="CV443" s="140"/>
      <c r="CW443" s="140"/>
      <c r="CX443" s="140"/>
      <c r="CY443" s="140"/>
      <c r="CZ443" s="140"/>
      <c r="DA443" s="140"/>
      <c r="DB443" s="140"/>
      <c r="DC443" s="140"/>
      <c r="DD443" s="140"/>
      <c r="DE443" s="140"/>
      <c r="DF443" s="140"/>
      <c r="DG443" s="140"/>
      <c r="DH443" s="140"/>
      <c r="DI443" s="140"/>
      <c r="DJ443" s="140"/>
      <c r="DK443" s="140"/>
      <c r="DL443" s="140"/>
      <c r="DM443" s="140"/>
      <c r="DN443" s="140"/>
      <c r="DO443" s="140"/>
      <c r="DP443" s="140"/>
      <c r="DQ443" s="140"/>
      <c r="DR443" s="140"/>
      <c r="DS443" s="140"/>
      <c r="DT443" s="140"/>
      <c r="DU443" s="140"/>
      <c r="DV443" s="140"/>
      <c r="DW443" s="140"/>
      <c r="DX443" s="140"/>
      <c r="DY443" s="140"/>
      <c r="DZ443" s="140"/>
      <c r="EA443" s="140"/>
      <c r="EB443" s="140"/>
      <c r="EC443" s="140"/>
      <c r="ED443" s="140"/>
      <c r="EE443" s="140"/>
      <c r="EF443" s="140"/>
      <c r="EG443" s="140"/>
      <c r="EH443" s="140"/>
      <c r="EI443" s="140"/>
      <c r="EJ443" s="140"/>
      <c r="EK443" s="140"/>
      <c r="EL443" s="140"/>
      <c r="EM443" s="140"/>
      <c r="EN443" s="140"/>
      <c r="EO443" s="140"/>
      <c r="EP443" s="140"/>
      <c r="EQ443" s="140"/>
      <c r="ER443" s="140"/>
      <c r="ES443" s="140"/>
      <c r="ET443" s="140"/>
      <c r="EU443" s="140"/>
      <c r="EV443" s="140"/>
      <c r="EW443" s="140"/>
      <c r="EX443" s="140"/>
      <c r="EY443" s="140"/>
      <c r="EZ443" s="140"/>
      <c r="FA443" s="140"/>
      <c r="FB443" s="140"/>
      <c r="FC443" s="140"/>
      <c r="FD443" s="140"/>
      <c r="FE443" s="140"/>
      <c r="FF443" s="140"/>
      <c r="FG443" s="140"/>
      <c r="FH443" s="140"/>
      <c r="FI443" s="140"/>
      <c r="FJ443" s="140"/>
      <c r="FK443" s="140"/>
      <c r="FL443" s="140"/>
      <c r="FM443" s="140"/>
      <c r="FN443" s="140"/>
      <c r="FO443" s="140"/>
      <c r="FP443" s="140"/>
      <c r="FQ443" s="140"/>
      <c r="FR443" s="140"/>
      <c r="FS443" s="140"/>
      <c r="FT443" s="140"/>
      <c r="FU443" s="140"/>
      <c r="FV443" s="140"/>
      <c r="FW443" s="140"/>
      <c r="FX443" s="140"/>
      <c r="FY443" s="140"/>
      <c r="FZ443" s="140"/>
      <c r="GA443" s="140"/>
      <c r="GB443" s="140"/>
      <c r="GC443" s="140"/>
      <c r="GD443" s="140"/>
      <c r="GE443" s="140"/>
      <c r="GF443" s="140"/>
      <c r="GG443" s="140"/>
      <c r="GH443" s="140"/>
      <c r="GI443" s="140"/>
      <c r="GJ443" s="140"/>
      <c r="GK443" s="140"/>
      <c r="GL443" s="140"/>
      <c r="GM443" s="140"/>
      <c r="GN443" s="140"/>
      <c r="GO443" s="140"/>
      <c r="GP443" s="140"/>
      <c r="GQ443" s="140"/>
      <c r="GR443" s="140"/>
      <c r="GS443" s="140"/>
      <c r="GT443" s="140"/>
      <c r="GU443" s="140"/>
      <c r="GV443" s="140"/>
      <c r="GW443" s="140"/>
      <c r="GX443" s="140"/>
      <c r="GY443" s="140"/>
      <c r="GZ443" s="140"/>
      <c r="HA443" s="140"/>
      <c r="HB443" s="140"/>
      <c r="HC443" s="140"/>
      <c r="HD443" s="140"/>
      <c r="HE443" s="140"/>
      <c r="HF443" s="140"/>
      <c r="HG443" s="140"/>
      <c r="HH443" s="140"/>
      <c r="HI443" s="140"/>
      <c r="HJ443" s="140"/>
      <c r="HK443" s="140"/>
      <c r="HL443" s="140"/>
      <c r="HM443" s="140"/>
      <c r="HN443" s="140"/>
      <c r="HO443" s="140"/>
      <c r="HP443" s="140"/>
      <c r="HQ443" s="140"/>
      <c r="HR443" s="140"/>
    </row>
    <row r="444" spans="1:243" s="138" customFormat="1" ht="18" hidden="1">
      <c r="A444" s="97" t="s">
        <v>2598</v>
      </c>
      <c r="B444" s="117" t="s">
        <v>2599</v>
      </c>
      <c r="C444" s="139" t="s">
        <v>35</v>
      </c>
      <c r="D444" s="60">
        <v>424637.85</v>
      </c>
      <c r="E444" s="60">
        <v>438319.8</v>
      </c>
      <c r="F444" s="60">
        <v>442667.31</v>
      </c>
      <c r="G444" s="60">
        <v>459300</v>
      </c>
      <c r="H444" s="60">
        <v>476550</v>
      </c>
      <c r="I444" s="60">
        <v>494250</v>
      </c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  <c r="AA444" s="140"/>
      <c r="AB444" s="140"/>
      <c r="AC444" s="140"/>
      <c r="AD444" s="140"/>
      <c r="AE444" s="140"/>
      <c r="AF444" s="140"/>
      <c r="AG444" s="140"/>
      <c r="AH444" s="140"/>
      <c r="AI444" s="140"/>
      <c r="AJ444" s="140"/>
      <c r="AK444" s="140"/>
      <c r="AL444" s="140"/>
      <c r="AM444" s="140"/>
      <c r="AN444" s="140"/>
      <c r="AO444" s="140"/>
      <c r="AP444" s="140"/>
      <c r="AQ444" s="140"/>
      <c r="AR444" s="140"/>
      <c r="AS444" s="140"/>
      <c r="AT444" s="140"/>
      <c r="AU444" s="140"/>
      <c r="AV444" s="140"/>
      <c r="AW444" s="140"/>
      <c r="AX444" s="140"/>
      <c r="AY444" s="140"/>
      <c r="AZ444" s="140"/>
      <c r="BA444" s="140"/>
      <c r="BB444" s="140"/>
      <c r="BC444" s="140"/>
      <c r="BD444" s="140"/>
      <c r="BE444" s="140"/>
      <c r="BF444" s="140"/>
      <c r="BG444" s="140"/>
      <c r="BH444" s="140"/>
      <c r="BI444" s="140"/>
      <c r="BJ444" s="140"/>
      <c r="BK444" s="140"/>
      <c r="BL444" s="140"/>
      <c r="BM444" s="140"/>
      <c r="BN444" s="140"/>
      <c r="BO444" s="140"/>
      <c r="BP444" s="140"/>
      <c r="BQ444" s="140"/>
      <c r="BR444" s="140"/>
      <c r="BS444" s="140"/>
      <c r="BT444" s="140"/>
      <c r="BU444" s="140"/>
      <c r="BV444" s="140"/>
      <c r="BW444" s="140"/>
      <c r="BX444" s="140"/>
      <c r="BY444" s="140"/>
      <c r="BZ444" s="140"/>
      <c r="CA444" s="140"/>
      <c r="CB444" s="140"/>
      <c r="CC444" s="140"/>
      <c r="CD444" s="140"/>
      <c r="CE444" s="140"/>
      <c r="CF444" s="140"/>
      <c r="CG444" s="140"/>
      <c r="CH444" s="140"/>
      <c r="CI444" s="140"/>
      <c r="CJ444" s="140"/>
      <c r="CK444" s="140"/>
      <c r="CL444" s="140"/>
      <c r="CM444" s="140"/>
      <c r="CN444" s="140"/>
      <c r="CO444" s="140"/>
      <c r="CP444" s="140"/>
      <c r="CQ444" s="140"/>
      <c r="CR444" s="140"/>
      <c r="CS444" s="140"/>
      <c r="CT444" s="140"/>
      <c r="CU444" s="140"/>
      <c r="CV444" s="140"/>
      <c r="CW444" s="140"/>
      <c r="CX444" s="140"/>
      <c r="CY444" s="140"/>
      <c r="CZ444" s="140"/>
      <c r="DA444" s="140"/>
      <c r="DB444" s="140"/>
      <c r="DC444" s="140"/>
      <c r="DD444" s="140"/>
      <c r="DE444" s="140"/>
      <c r="DF444" s="140"/>
      <c r="DG444" s="140"/>
      <c r="DH444" s="140"/>
      <c r="DI444" s="140"/>
      <c r="DJ444" s="140"/>
      <c r="DK444" s="140"/>
      <c r="DL444" s="140"/>
      <c r="DM444" s="140"/>
      <c r="DN444" s="140"/>
      <c r="DO444" s="140"/>
      <c r="DP444" s="140"/>
      <c r="DQ444" s="140"/>
      <c r="DR444" s="140"/>
      <c r="DS444" s="140"/>
      <c r="DT444" s="140"/>
      <c r="DU444" s="140"/>
      <c r="DV444" s="140"/>
      <c r="DW444" s="140"/>
      <c r="DX444" s="140"/>
      <c r="DY444" s="140"/>
      <c r="DZ444" s="140"/>
      <c r="EA444" s="140"/>
      <c r="EB444" s="140"/>
      <c r="EC444" s="140"/>
      <c r="ED444" s="140"/>
      <c r="EE444" s="140"/>
      <c r="EF444" s="140"/>
      <c r="EG444" s="140"/>
      <c r="EH444" s="140"/>
      <c r="EI444" s="140"/>
      <c r="EJ444" s="140"/>
      <c r="EK444" s="140"/>
      <c r="EL444" s="140"/>
      <c r="EM444" s="140"/>
      <c r="EN444" s="140"/>
      <c r="EO444" s="140"/>
      <c r="EP444" s="140"/>
      <c r="EQ444" s="140"/>
      <c r="ER444" s="140"/>
      <c r="ES444" s="140"/>
      <c r="ET444" s="140"/>
      <c r="EU444" s="140"/>
      <c r="EV444" s="140"/>
      <c r="EW444" s="140"/>
      <c r="EX444" s="140"/>
      <c r="EY444" s="140"/>
      <c r="EZ444" s="140"/>
      <c r="FA444" s="140"/>
      <c r="FB444" s="140"/>
      <c r="FC444" s="140"/>
      <c r="FD444" s="140"/>
      <c r="FE444" s="140"/>
      <c r="FF444" s="140"/>
      <c r="FG444" s="140"/>
      <c r="FH444" s="140"/>
      <c r="FI444" s="140"/>
      <c r="FJ444" s="140"/>
      <c r="FK444" s="140"/>
      <c r="FL444" s="140"/>
      <c r="FM444" s="140"/>
      <c r="FN444" s="140"/>
      <c r="FO444" s="140"/>
      <c r="FP444" s="140"/>
      <c r="FQ444" s="140"/>
      <c r="FR444" s="140"/>
      <c r="FS444" s="140"/>
      <c r="FT444" s="140"/>
      <c r="FU444" s="140"/>
      <c r="FV444" s="140"/>
      <c r="FW444" s="140"/>
      <c r="FX444" s="140"/>
      <c r="FY444" s="140"/>
      <c r="FZ444" s="140"/>
      <c r="GA444" s="140"/>
      <c r="GB444" s="140"/>
      <c r="GC444" s="140"/>
      <c r="GD444" s="140"/>
      <c r="GE444" s="140"/>
      <c r="GF444" s="140"/>
      <c r="GG444" s="140"/>
      <c r="GH444" s="140"/>
      <c r="GI444" s="140"/>
      <c r="GJ444" s="140"/>
      <c r="GK444" s="140"/>
      <c r="GL444" s="140"/>
      <c r="GM444" s="140"/>
      <c r="GN444" s="140"/>
      <c r="GO444" s="140"/>
      <c r="GP444" s="140"/>
      <c r="GQ444" s="140"/>
      <c r="GR444" s="140"/>
      <c r="GS444" s="140"/>
      <c r="GT444" s="140"/>
      <c r="GU444" s="140"/>
      <c r="GV444" s="140"/>
      <c r="GW444" s="140"/>
      <c r="GX444" s="140"/>
      <c r="GY444" s="140"/>
      <c r="GZ444" s="140"/>
      <c r="HA444" s="140"/>
      <c r="HB444" s="140"/>
      <c r="HC444" s="140"/>
      <c r="HD444" s="140"/>
      <c r="HE444" s="140"/>
      <c r="HF444" s="140"/>
      <c r="HG444" s="140"/>
      <c r="HH444" s="140"/>
      <c r="HI444" s="140"/>
      <c r="HJ444" s="140"/>
      <c r="HK444" s="140"/>
      <c r="HL444" s="140"/>
      <c r="HM444" s="140"/>
      <c r="HN444" s="140"/>
      <c r="HO444" s="140"/>
      <c r="HP444" s="140"/>
      <c r="HQ444" s="140"/>
      <c r="HR444" s="140"/>
    </row>
    <row r="445" spans="1:243" s="107" customFormat="1" ht="25.5" customHeight="1">
      <c r="A445" s="99" t="s">
        <v>2600</v>
      </c>
      <c r="B445" s="116" t="s">
        <v>2601</v>
      </c>
      <c r="C445" s="139"/>
      <c r="D445" s="58">
        <f t="shared" ref="D445:I445" si="114">D446</f>
        <v>957053.03</v>
      </c>
      <c r="E445" s="58">
        <f t="shared" si="114"/>
        <v>999626.07000000007</v>
      </c>
      <c r="F445" s="58">
        <f t="shared" si="114"/>
        <v>910050.46</v>
      </c>
      <c r="G445" s="58">
        <f t="shared" si="114"/>
        <v>1037000</v>
      </c>
      <c r="H445" s="58">
        <f t="shared" si="114"/>
        <v>1075000</v>
      </c>
      <c r="I445" s="58">
        <f t="shared" si="114"/>
        <v>1110000</v>
      </c>
      <c r="HS445" s="106"/>
      <c r="HT445" s="106"/>
      <c r="HU445" s="106"/>
      <c r="HV445" s="106"/>
      <c r="HW445" s="106"/>
      <c r="HX445" s="106"/>
      <c r="HY445" s="106"/>
      <c r="HZ445" s="106"/>
      <c r="IA445" s="106"/>
      <c r="IB445" s="106"/>
      <c r="IC445" s="106"/>
      <c r="ID445" s="106"/>
      <c r="IE445" s="106"/>
      <c r="IF445" s="106"/>
      <c r="IG445" s="106"/>
      <c r="IH445" s="106"/>
      <c r="II445" s="106"/>
    </row>
    <row r="446" spans="1:243" s="138" customFormat="1" ht="22.5">
      <c r="A446" s="99" t="s">
        <v>2602</v>
      </c>
      <c r="B446" s="116" t="s">
        <v>2603</v>
      </c>
      <c r="C446" s="139"/>
      <c r="D446" s="58">
        <f t="shared" ref="D446:I446" si="115">SUM(D447:D450)</f>
        <v>957053.03</v>
      </c>
      <c r="E446" s="58">
        <f t="shared" si="115"/>
        <v>999626.07000000007</v>
      </c>
      <c r="F446" s="58">
        <f t="shared" si="115"/>
        <v>910050.46</v>
      </c>
      <c r="G446" s="58">
        <f t="shared" si="115"/>
        <v>1037000</v>
      </c>
      <c r="H446" s="58">
        <f t="shared" si="115"/>
        <v>1075000</v>
      </c>
      <c r="I446" s="58">
        <f t="shared" si="115"/>
        <v>1110000</v>
      </c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  <c r="AA446" s="140"/>
      <c r="AB446" s="140"/>
      <c r="AC446" s="140"/>
      <c r="AD446" s="140"/>
      <c r="AE446" s="140"/>
      <c r="AF446" s="140"/>
      <c r="AG446" s="140"/>
      <c r="AH446" s="140"/>
      <c r="AI446" s="140"/>
      <c r="AJ446" s="140"/>
      <c r="AK446" s="140"/>
      <c r="AL446" s="140"/>
      <c r="AM446" s="140"/>
      <c r="AN446" s="140"/>
      <c r="AO446" s="140"/>
      <c r="AP446" s="140"/>
      <c r="AQ446" s="140"/>
      <c r="AR446" s="140"/>
      <c r="AS446" s="140"/>
      <c r="AT446" s="140"/>
      <c r="AU446" s="140"/>
      <c r="AV446" s="140"/>
      <c r="AW446" s="140"/>
      <c r="AX446" s="140"/>
      <c r="AY446" s="140"/>
      <c r="AZ446" s="140"/>
      <c r="BA446" s="140"/>
      <c r="BB446" s="140"/>
      <c r="BC446" s="140"/>
      <c r="BD446" s="140"/>
      <c r="BE446" s="140"/>
      <c r="BF446" s="140"/>
      <c r="BG446" s="140"/>
      <c r="BH446" s="140"/>
      <c r="BI446" s="140"/>
      <c r="BJ446" s="140"/>
      <c r="BK446" s="140"/>
      <c r="BL446" s="140"/>
      <c r="BM446" s="140"/>
      <c r="BN446" s="140"/>
      <c r="BO446" s="140"/>
      <c r="BP446" s="140"/>
      <c r="BQ446" s="140"/>
      <c r="BR446" s="140"/>
      <c r="BS446" s="140"/>
      <c r="BT446" s="140"/>
      <c r="BU446" s="140"/>
      <c r="BV446" s="140"/>
      <c r="BW446" s="140"/>
      <c r="BX446" s="140"/>
      <c r="BY446" s="140"/>
      <c r="BZ446" s="140"/>
      <c r="CA446" s="140"/>
      <c r="CB446" s="140"/>
      <c r="CC446" s="140"/>
      <c r="CD446" s="140"/>
      <c r="CE446" s="140"/>
      <c r="CF446" s="140"/>
      <c r="CG446" s="140"/>
      <c r="CH446" s="140"/>
      <c r="CI446" s="140"/>
      <c r="CJ446" s="140"/>
      <c r="CK446" s="140"/>
      <c r="CL446" s="140"/>
      <c r="CM446" s="140"/>
      <c r="CN446" s="140"/>
      <c r="CO446" s="140"/>
      <c r="CP446" s="140"/>
      <c r="CQ446" s="140"/>
      <c r="CR446" s="140"/>
      <c r="CS446" s="140"/>
      <c r="CT446" s="140"/>
      <c r="CU446" s="140"/>
      <c r="CV446" s="140"/>
      <c r="CW446" s="140"/>
      <c r="CX446" s="140"/>
      <c r="CY446" s="140"/>
      <c r="CZ446" s="140"/>
      <c r="DA446" s="140"/>
      <c r="DB446" s="140"/>
      <c r="DC446" s="140"/>
      <c r="DD446" s="140"/>
      <c r="DE446" s="140"/>
      <c r="DF446" s="140"/>
      <c r="DG446" s="140"/>
      <c r="DH446" s="140"/>
      <c r="DI446" s="140"/>
      <c r="DJ446" s="140"/>
      <c r="DK446" s="140"/>
      <c r="DL446" s="140"/>
      <c r="DM446" s="140"/>
      <c r="DN446" s="140"/>
      <c r="DO446" s="140"/>
      <c r="DP446" s="140"/>
      <c r="DQ446" s="140"/>
      <c r="DR446" s="140"/>
      <c r="DS446" s="140"/>
      <c r="DT446" s="140"/>
      <c r="DU446" s="140"/>
      <c r="DV446" s="140"/>
      <c r="DW446" s="140"/>
      <c r="DX446" s="140"/>
      <c r="DY446" s="140"/>
      <c r="DZ446" s="140"/>
      <c r="EA446" s="140"/>
      <c r="EB446" s="140"/>
      <c r="EC446" s="140"/>
      <c r="ED446" s="140"/>
      <c r="EE446" s="140"/>
      <c r="EF446" s="140"/>
      <c r="EG446" s="140"/>
      <c r="EH446" s="140"/>
      <c r="EI446" s="140"/>
      <c r="EJ446" s="140"/>
      <c r="EK446" s="140"/>
      <c r="EL446" s="140"/>
      <c r="EM446" s="140"/>
      <c r="EN446" s="140"/>
      <c r="EO446" s="140"/>
      <c r="EP446" s="140"/>
      <c r="EQ446" s="140"/>
      <c r="ER446" s="140"/>
      <c r="ES446" s="140"/>
      <c r="ET446" s="140"/>
      <c r="EU446" s="140"/>
      <c r="EV446" s="140"/>
      <c r="EW446" s="140"/>
      <c r="EX446" s="140"/>
      <c r="EY446" s="140"/>
      <c r="EZ446" s="140"/>
      <c r="FA446" s="140"/>
      <c r="FB446" s="140"/>
      <c r="FC446" s="140"/>
      <c r="FD446" s="140"/>
      <c r="FE446" s="140"/>
      <c r="FF446" s="140"/>
      <c r="FG446" s="140"/>
      <c r="FH446" s="140"/>
      <c r="FI446" s="140"/>
      <c r="FJ446" s="140"/>
      <c r="FK446" s="140"/>
      <c r="FL446" s="140"/>
      <c r="FM446" s="140"/>
      <c r="FN446" s="140"/>
      <c r="FO446" s="140"/>
      <c r="FP446" s="140"/>
      <c r="FQ446" s="140"/>
      <c r="FR446" s="140"/>
      <c r="FS446" s="140"/>
      <c r="FT446" s="140"/>
      <c r="FU446" s="140"/>
      <c r="FV446" s="140"/>
      <c r="FW446" s="140"/>
      <c r="FX446" s="140"/>
      <c r="FY446" s="140"/>
      <c r="FZ446" s="140"/>
      <c r="GA446" s="140"/>
      <c r="GB446" s="140"/>
      <c r="GC446" s="140"/>
      <c r="GD446" s="140"/>
      <c r="GE446" s="140"/>
      <c r="GF446" s="140"/>
      <c r="GG446" s="140"/>
      <c r="GH446" s="140"/>
      <c r="GI446" s="140"/>
      <c r="GJ446" s="140"/>
      <c r="GK446" s="140"/>
      <c r="GL446" s="140"/>
      <c r="GM446" s="140"/>
      <c r="GN446" s="140"/>
      <c r="GO446" s="140"/>
      <c r="GP446" s="140"/>
      <c r="GQ446" s="140"/>
      <c r="GR446" s="140"/>
      <c r="GS446" s="140"/>
      <c r="GT446" s="140"/>
      <c r="GU446" s="140"/>
      <c r="GV446" s="140"/>
      <c r="GW446" s="140"/>
      <c r="GX446" s="140"/>
      <c r="GY446" s="140"/>
      <c r="GZ446" s="140"/>
      <c r="HA446" s="140"/>
      <c r="HB446" s="140"/>
      <c r="HC446" s="140"/>
      <c r="HD446" s="140"/>
      <c r="HE446" s="140"/>
      <c r="HF446" s="140"/>
      <c r="HG446" s="140"/>
      <c r="HH446" s="140"/>
      <c r="HI446" s="140"/>
      <c r="HJ446" s="140"/>
      <c r="HK446" s="140"/>
      <c r="HL446" s="140"/>
      <c r="HM446" s="140"/>
      <c r="HN446" s="140"/>
      <c r="HO446" s="140"/>
      <c r="HP446" s="140"/>
      <c r="HQ446" s="140"/>
      <c r="HR446" s="140"/>
    </row>
    <row r="447" spans="1:243" s="138" customFormat="1" hidden="1">
      <c r="A447" s="97" t="s">
        <v>2604</v>
      </c>
      <c r="B447" s="117" t="s">
        <v>2605</v>
      </c>
      <c r="C447" s="139" t="s">
        <v>29</v>
      </c>
      <c r="D447" s="60">
        <v>574231.68000000005</v>
      </c>
      <c r="E447" s="60">
        <v>599775.52</v>
      </c>
      <c r="F447" s="60">
        <v>546030.19999999995</v>
      </c>
      <c r="G447" s="60">
        <v>622200</v>
      </c>
      <c r="H447" s="60">
        <v>645000</v>
      </c>
      <c r="I447" s="60">
        <v>666000</v>
      </c>
      <c r="J447" s="140"/>
      <c r="K447" s="140"/>
      <c r="L447" s="140"/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  <c r="AA447" s="140"/>
      <c r="AB447" s="140"/>
      <c r="AC447" s="140"/>
      <c r="AD447" s="140"/>
      <c r="AE447" s="140"/>
      <c r="AF447" s="140"/>
      <c r="AG447" s="140"/>
      <c r="AH447" s="140"/>
      <c r="AI447" s="140"/>
      <c r="AJ447" s="140"/>
      <c r="AK447" s="140"/>
      <c r="AL447" s="140"/>
      <c r="AM447" s="140"/>
      <c r="AN447" s="140"/>
      <c r="AO447" s="140"/>
      <c r="AP447" s="140"/>
      <c r="AQ447" s="140"/>
      <c r="AR447" s="140"/>
      <c r="AS447" s="140"/>
      <c r="AT447" s="140"/>
      <c r="AU447" s="140"/>
      <c r="AV447" s="140"/>
      <c r="AW447" s="140"/>
      <c r="AX447" s="140"/>
      <c r="AY447" s="140"/>
      <c r="AZ447" s="140"/>
      <c r="BA447" s="140"/>
      <c r="BB447" s="140"/>
      <c r="BC447" s="140"/>
      <c r="BD447" s="140"/>
      <c r="BE447" s="140"/>
      <c r="BF447" s="140"/>
      <c r="BG447" s="140"/>
      <c r="BH447" s="140"/>
      <c r="BI447" s="140"/>
      <c r="BJ447" s="140"/>
      <c r="BK447" s="140"/>
      <c r="BL447" s="140"/>
      <c r="BM447" s="140"/>
      <c r="BN447" s="140"/>
      <c r="BO447" s="140"/>
      <c r="BP447" s="140"/>
      <c r="BQ447" s="140"/>
      <c r="BR447" s="140"/>
      <c r="BS447" s="140"/>
      <c r="BT447" s="140"/>
      <c r="BU447" s="140"/>
      <c r="BV447" s="140"/>
      <c r="BW447" s="140"/>
      <c r="BX447" s="140"/>
      <c r="BY447" s="140"/>
      <c r="BZ447" s="140"/>
      <c r="CA447" s="140"/>
      <c r="CB447" s="140"/>
      <c r="CC447" s="140"/>
      <c r="CD447" s="140"/>
      <c r="CE447" s="140"/>
      <c r="CF447" s="140"/>
      <c r="CG447" s="140"/>
      <c r="CH447" s="140"/>
      <c r="CI447" s="140"/>
      <c r="CJ447" s="140"/>
      <c r="CK447" s="140"/>
      <c r="CL447" s="140"/>
      <c r="CM447" s="140"/>
      <c r="CN447" s="140"/>
      <c r="CO447" s="140"/>
      <c r="CP447" s="140"/>
      <c r="CQ447" s="140"/>
      <c r="CR447" s="140"/>
      <c r="CS447" s="140"/>
      <c r="CT447" s="140"/>
      <c r="CU447" s="140"/>
      <c r="CV447" s="140"/>
      <c r="CW447" s="140"/>
      <c r="CX447" s="140"/>
      <c r="CY447" s="140"/>
      <c r="CZ447" s="140"/>
      <c r="DA447" s="140"/>
      <c r="DB447" s="140"/>
      <c r="DC447" s="140"/>
      <c r="DD447" s="140"/>
      <c r="DE447" s="140"/>
      <c r="DF447" s="140"/>
      <c r="DG447" s="140"/>
      <c r="DH447" s="140"/>
      <c r="DI447" s="140"/>
      <c r="DJ447" s="140"/>
      <c r="DK447" s="140"/>
      <c r="DL447" s="140"/>
      <c r="DM447" s="140"/>
      <c r="DN447" s="140"/>
      <c r="DO447" s="140"/>
      <c r="DP447" s="140"/>
      <c r="DQ447" s="140"/>
      <c r="DR447" s="140"/>
      <c r="DS447" s="140"/>
      <c r="DT447" s="140"/>
      <c r="DU447" s="140"/>
      <c r="DV447" s="140"/>
      <c r="DW447" s="140"/>
      <c r="DX447" s="140"/>
      <c r="DY447" s="140"/>
      <c r="DZ447" s="140"/>
      <c r="EA447" s="140"/>
      <c r="EB447" s="140"/>
      <c r="EC447" s="140"/>
      <c r="ED447" s="140"/>
      <c r="EE447" s="140"/>
      <c r="EF447" s="140"/>
      <c r="EG447" s="140"/>
      <c r="EH447" s="140"/>
      <c r="EI447" s="140"/>
      <c r="EJ447" s="140"/>
      <c r="EK447" s="140"/>
      <c r="EL447" s="140"/>
      <c r="EM447" s="140"/>
      <c r="EN447" s="140"/>
      <c r="EO447" s="140"/>
      <c r="EP447" s="140"/>
      <c r="EQ447" s="140"/>
      <c r="ER447" s="140"/>
      <c r="ES447" s="140"/>
      <c r="ET447" s="140"/>
      <c r="EU447" s="140"/>
      <c r="EV447" s="140"/>
      <c r="EW447" s="140"/>
      <c r="EX447" s="140"/>
      <c r="EY447" s="140"/>
      <c r="EZ447" s="140"/>
      <c r="FA447" s="140"/>
      <c r="FB447" s="140"/>
      <c r="FC447" s="140"/>
      <c r="FD447" s="140"/>
      <c r="FE447" s="140"/>
      <c r="FF447" s="140"/>
      <c r="FG447" s="140"/>
      <c r="FH447" s="140"/>
      <c r="FI447" s="140"/>
      <c r="FJ447" s="140"/>
      <c r="FK447" s="140"/>
      <c r="FL447" s="140"/>
      <c r="FM447" s="140"/>
      <c r="FN447" s="140"/>
      <c r="FO447" s="140"/>
      <c r="FP447" s="140"/>
      <c r="FQ447" s="140"/>
      <c r="FR447" s="140"/>
      <c r="FS447" s="140"/>
      <c r="FT447" s="140"/>
      <c r="FU447" s="140"/>
      <c r="FV447" s="140"/>
      <c r="FW447" s="140"/>
      <c r="FX447" s="140"/>
      <c r="FY447" s="140"/>
      <c r="FZ447" s="140"/>
      <c r="GA447" s="140"/>
      <c r="GB447" s="140"/>
      <c r="GC447" s="140"/>
      <c r="GD447" s="140"/>
      <c r="GE447" s="140"/>
      <c r="GF447" s="140"/>
      <c r="GG447" s="140"/>
      <c r="GH447" s="140"/>
      <c r="GI447" s="140"/>
      <c r="GJ447" s="140"/>
      <c r="GK447" s="140"/>
      <c r="GL447" s="140"/>
      <c r="GM447" s="140"/>
      <c r="GN447" s="140"/>
      <c r="GO447" s="140"/>
      <c r="GP447" s="140"/>
      <c r="GQ447" s="140"/>
      <c r="GR447" s="140"/>
      <c r="GS447" s="140"/>
      <c r="GT447" s="140"/>
      <c r="GU447" s="140"/>
      <c r="GV447" s="140"/>
      <c r="GW447" s="140"/>
      <c r="GX447" s="140"/>
      <c r="GY447" s="140"/>
      <c r="GZ447" s="140"/>
      <c r="HA447" s="140"/>
      <c r="HB447" s="140"/>
      <c r="HC447" s="140"/>
      <c r="HD447" s="140"/>
      <c r="HE447" s="140"/>
      <c r="HF447" s="140"/>
      <c r="HG447" s="140"/>
      <c r="HH447" s="140"/>
      <c r="HI447" s="140"/>
      <c r="HJ447" s="140"/>
      <c r="HK447" s="140"/>
      <c r="HL447" s="140"/>
      <c r="HM447" s="140"/>
      <c r="HN447" s="140"/>
      <c r="HO447" s="140"/>
      <c r="HP447" s="140"/>
      <c r="HQ447" s="140"/>
      <c r="HR447" s="140"/>
    </row>
    <row r="448" spans="1:243" s="138" customFormat="1" hidden="1">
      <c r="A448" s="97" t="s">
        <v>2606</v>
      </c>
      <c r="B448" s="117" t="s">
        <v>2607</v>
      </c>
      <c r="C448" s="139" t="s">
        <v>32</v>
      </c>
      <c r="D448" s="60">
        <v>47852.78</v>
      </c>
      <c r="E448" s="60">
        <v>49981.42</v>
      </c>
      <c r="F448" s="60">
        <v>45502.6</v>
      </c>
      <c r="G448" s="60">
        <v>51850</v>
      </c>
      <c r="H448" s="60">
        <v>53750</v>
      </c>
      <c r="I448" s="60">
        <v>55500</v>
      </c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  <c r="AA448" s="140"/>
      <c r="AB448" s="140"/>
      <c r="AC448" s="140"/>
      <c r="AD448" s="140"/>
      <c r="AE448" s="140"/>
      <c r="AF448" s="140"/>
      <c r="AG448" s="140"/>
      <c r="AH448" s="140"/>
      <c r="AI448" s="140"/>
      <c r="AJ448" s="140"/>
      <c r="AK448" s="140"/>
      <c r="AL448" s="140"/>
      <c r="AM448" s="140"/>
      <c r="AN448" s="140"/>
      <c r="AO448" s="140"/>
      <c r="AP448" s="140"/>
      <c r="AQ448" s="140"/>
      <c r="AR448" s="140"/>
      <c r="AS448" s="140"/>
      <c r="AT448" s="140"/>
      <c r="AU448" s="140"/>
      <c r="AV448" s="140"/>
      <c r="AW448" s="140"/>
      <c r="AX448" s="140"/>
      <c r="AY448" s="140"/>
      <c r="AZ448" s="140"/>
      <c r="BA448" s="140"/>
      <c r="BB448" s="140"/>
      <c r="BC448" s="140"/>
      <c r="BD448" s="140"/>
      <c r="BE448" s="140"/>
      <c r="BF448" s="140"/>
      <c r="BG448" s="140"/>
      <c r="BH448" s="140"/>
      <c r="BI448" s="140"/>
      <c r="BJ448" s="140"/>
      <c r="BK448" s="140"/>
      <c r="BL448" s="140"/>
      <c r="BM448" s="140"/>
      <c r="BN448" s="140"/>
      <c r="BO448" s="140"/>
      <c r="BP448" s="140"/>
      <c r="BQ448" s="140"/>
      <c r="BR448" s="140"/>
      <c r="BS448" s="140"/>
      <c r="BT448" s="140"/>
      <c r="BU448" s="140"/>
      <c r="BV448" s="140"/>
      <c r="BW448" s="140"/>
      <c r="BX448" s="140"/>
      <c r="BY448" s="140"/>
      <c r="BZ448" s="140"/>
      <c r="CA448" s="140"/>
      <c r="CB448" s="140"/>
      <c r="CC448" s="140"/>
      <c r="CD448" s="140"/>
      <c r="CE448" s="140"/>
      <c r="CF448" s="140"/>
      <c r="CG448" s="140"/>
      <c r="CH448" s="140"/>
      <c r="CI448" s="140"/>
      <c r="CJ448" s="140"/>
      <c r="CK448" s="140"/>
      <c r="CL448" s="140"/>
      <c r="CM448" s="140"/>
      <c r="CN448" s="140"/>
      <c r="CO448" s="140"/>
      <c r="CP448" s="140"/>
      <c r="CQ448" s="140"/>
      <c r="CR448" s="140"/>
      <c r="CS448" s="140"/>
      <c r="CT448" s="140"/>
      <c r="CU448" s="140"/>
      <c r="CV448" s="140"/>
      <c r="CW448" s="140"/>
      <c r="CX448" s="140"/>
      <c r="CY448" s="140"/>
      <c r="CZ448" s="140"/>
      <c r="DA448" s="140"/>
      <c r="DB448" s="140"/>
      <c r="DC448" s="140"/>
      <c r="DD448" s="140"/>
      <c r="DE448" s="140"/>
      <c r="DF448" s="140"/>
      <c r="DG448" s="140"/>
      <c r="DH448" s="140"/>
      <c r="DI448" s="140"/>
      <c r="DJ448" s="140"/>
      <c r="DK448" s="140"/>
      <c r="DL448" s="140"/>
      <c r="DM448" s="140"/>
      <c r="DN448" s="140"/>
      <c r="DO448" s="140"/>
      <c r="DP448" s="140"/>
      <c r="DQ448" s="140"/>
      <c r="DR448" s="140"/>
      <c r="DS448" s="140"/>
      <c r="DT448" s="140"/>
      <c r="DU448" s="140"/>
      <c r="DV448" s="140"/>
      <c r="DW448" s="140"/>
      <c r="DX448" s="140"/>
      <c r="DY448" s="140"/>
      <c r="DZ448" s="140"/>
      <c r="EA448" s="140"/>
      <c r="EB448" s="140"/>
      <c r="EC448" s="140"/>
      <c r="ED448" s="140"/>
      <c r="EE448" s="140"/>
      <c r="EF448" s="140"/>
      <c r="EG448" s="140"/>
      <c r="EH448" s="140"/>
      <c r="EI448" s="140"/>
      <c r="EJ448" s="140"/>
      <c r="EK448" s="140"/>
      <c r="EL448" s="140"/>
      <c r="EM448" s="140"/>
      <c r="EN448" s="140"/>
      <c r="EO448" s="140"/>
      <c r="EP448" s="140"/>
      <c r="EQ448" s="140"/>
      <c r="ER448" s="140"/>
      <c r="ES448" s="140"/>
      <c r="ET448" s="140"/>
      <c r="EU448" s="140"/>
      <c r="EV448" s="140"/>
      <c r="EW448" s="140"/>
      <c r="EX448" s="140"/>
      <c r="EY448" s="140"/>
      <c r="EZ448" s="140"/>
      <c r="FA448" s="140"/>
      <c r="FB448" s="140"/>
      <c r="FC448" s="140"/>
      <c r="FD448" s="140"/>
      <c r="FE448" s="140"/>
      <c r="FF448" s="140"/>
      <c r="FG448" s="140"/>
      <c r="FH448" s="140"/>
      <c r="FI448" s="140"/>
      <c r="FJ448" s="140"/>
      <c r="FK448" s="140"/>
      <c r="FL448" s="140"/>
      <c r="FM448" s="140"/>
      <c r="FN448" s="140"/>
      <c r="FO448" s="140"/>
      <c r="FP448" s="140"/>
      <c r="FQ448" s="140"/>
      <c r="FR448" s="140"/>
      <c r="FS448" s="140"/>
      <c r="FT448" s="140"/>
      <c r="FU448" s="140"/>
      <c r="FV448" s="140"/>
      <c r="FW448" s="140"/>
      <c r="FX448" s="140"/>
      <c r="FY448" s="140"/>
      <c r="FZ448" s="140"/>
      <c r="GA448" s="140"/>
      <c r="GB448" s="140"/>
      <c r="GC448" s="140"/>
      <c r="GD448" s="140"/>
      <c r="GE448" s="140"/>
      <c r="GF448" s="140"/>
      <c r="GG448" s="140"/>
      <c r="GH448" s="140"/>
      <c r="GI448" s="140"/>
      <c r="GJ448" s="140"/>
      <c r="GK448" s="140"/>
      <c r="GL448" s="140"/>
      <c r="GM448" s="140"/>
      <c r="GN448" s="140"/>
      <c r="GO448" s="140"/>
      <c r="GP448" s="140"/>
      <c r="GQ448" s="140"/>
      <c r="GR448" s="140"/>
      <c r="GS448" s="140"/>
      <c r="GT448" s="140"/>
      <c r="GU448" s="140"/>
      <c r="GV448" s="140"/>
      <c r="GW448" s="140"/>
      <c r="GX448" s="140"/>
      <c r="GY448" s="140"/>
      <c r="GZ448" s="140"/>
      <c r="HA448" s="140"/>
      <c r="HB448" s="140"/>
      <c r="HC448" s="140"/>
      <c r="HD448" s="140"/>
      <c r="HE448" s="140"/>
      <c r="HF448" s="140"/>
      <c r="HG448" s="140"/>
      <c r="HH448" s="140"/>
      <c r="HI448" s="140"/>
      <c r="HJ448" s="140"/>
      <c r="HK448" s="140"/>
      <c r="HL448" s="140"/>
      <c r="HM448" s="140"/>
      <c r="HN448" s="140"/>
      <c r="HO448" s="140"/>
      <c r="HP448" s="140"/>
      <c r="HQ448" s="140"/>
      <c r="HR448" s="140"/>
    </row>
    <row r="449" spans="1:243" s="138" customFormat="1" hidden="1">
      <c r="A449" s="97" t="s">
        <v>2608</v>
      </c>
      <c r="B449" s="117" t="s">
        <v>2609</v>
      </c>
      <c r="C449" s="139" t="s">
        <v>35</v>
      </c>
      <c r="D449" s="60">
        <v>143558.07999999999</v>
      </c>
      <c r="E449" s="60">
        <v>149944.03</v>
      </c>
      <c r="F449" s="60">
        <v>136507.65</v>
      </c>
      <c r="G449" s="60">
        <v>155550</v>
      </c>
      <c r="H449" s="60">
        <v>161250</v>
      </c>
      <c r="I449" s="60">
        <v>166500</v>
      </c>
      <c r="J449" s="140"/>
      <c r="K449" s="140"/>
      <c r="L449" s="140"/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  <c r="AA449" s="140"/>
      <c r="AB449" s="140"/>
      <c r="AC449" s="140"/>
      <c r="AD449" s="140"/>
      <c r="AE449" s="140"/>
      <c r="AF449" s="140"/>
      <c r="AG449" s="140"/>
      <c r="AH449" s="140"/>
      <c r="AI449" s="140"/>
      <c r="AJ449" s="140"/>
      <c r="AK449" s="140"/>
      <c r="AL449" s="140"/>
      <c r="AM449" s="140"/>
      <c r="AN449" s="140"/>
      <c r="AO449" s="140"/>
      <c r="AP449" s="140"/>
      <c r="AQ449" s="140"/>
      <c r="AR449" s="140"/>
      <c r="AS449" s="140"/>
      <c r="AT449" s="140"/>
      <c r="AU449" s="140"/>
      <c r="AV449" s="140"/>
      <c r="AW449" s="140"/>
      <c r="AX449" s="140"/>
      <c r="AY449" s="140"/>
      <c r="AZ449" s="140"/>
      <c r="BA449" s="140"/>
      <c r="BB449" s="140"/>
      <c r="BC449" s="140"/>
      <c r="BD449" s="140"/>
      <c r="BE449" s="140"/>
      <c r="BF449" s="140"/>
      <c r="BG449" s="140"/>
      <c r="BH449" s="140"/>
      <c r="BI449" s="140"/>
      <c r="BJ449" s="140"/>
      <c r="BK449" s="140"/>
      <c r="BL449" s="140"/>
      <c r="BM449" s="140"/>
      <c r="BN449" s="140"/>
      <c r="BO449" s="140"/>
      <c r="BP449" s="140"/>
      <c r="BQ449" s="140"/>
      <c r="BR449" s="140"/>
      <c r="BS449" s="140"/>
      <c r="BT449" s="140"/>
      <c r="BU449" s="140"/>
      <c r="BV449" s="140"/>
      <c r="BW449" s="140"/>
      <c r="BX449" s="140"/>
      <c r="BY449" s="140"/>
      <c r="BZ449" s="140"/>
      <c r="CA449" s="140"/>
      <c r="CB449" s="140"/>
      <c r="CC449" s="140"/>
      <c r="CD449" s="140"/>
      <c r="CE449" s="140"/>
      <c r="CF449" s="140"/>
      <c r="CG449" s="140"/>
      <c r="CH449" s="140"/>
      <c r="CI449" s="140"/>
      <c r="CJ449" s="140"/>
      <c r="CK449" s="140"/>
      <c r="CL449" s="140"/>
      <c r="CM449" s="140"/>
      <c r="CN449" s="140"/>
      <c r="CO449" s="140"/>
      <c r="CP449" s="140"/>
      <c r="CQ449" s="140"/>
      <c r="CR449" s="140"/>
      <c r="CS449" s="140"/>
      <c r="CT449" s="140"/>
      <c r="CU449" s="140"/>
      <c r="CV449" s="140"/>
      <c r="CW449" s="140"/>
      <c r="CX449" s="140"/>
      <c r="CY449" s="140"/>
      <c r="CZ449" s="140"/>
      <c r="DA449" s="140"/>
      <c r="DB449" s="140"/>
      <c r="DC449" s="140"/>
      <c r="DD449" s="140"/>
      <c r="DE449" s="140"/>
      <c r="DF449" s="140"/>
      <c r="DG449" s="140"/>
      <c r="DH449" s="140"/>
      <c r="DI449" s="140"/>
      <c r="DJ449" s="140"/>
      <c r="DK449" s="140"/>
      <c r="DL449" s="140"/>
      <c r="DM449" s="140"/>
      <c r="DN449" s="140"/>
      <c r="DO449" s="140"/>
      <c r="DP449" s="140"/>
      <c r="DQ449" s="140"/>
      <c r="DR449" s="140"/>
      <c r="DS449" s="140"/>
      <c r="DT449" s="140"/>
      <c r="DU449" s="140"/>
      <c r="DV449" s="140"/>
      <c r="DW449" s="140"/>
      <c r="DX449" s="140"/>
      <c r="DY449" s="140"/>
      <c r="DZ449" s="140"/>
      <c r="EA449" s="140"/>
      <c r="EB449" s="140"/>
      <c r="EC449" s="140"/>
      <c r="ED449" s="140"/>
      <c r="EE449" s="140"/>
      <c r="EF449" s="140"/>
      <c r="EG449" s="140"/>
      <c r="EH449" s="140"/>
      <c r="EI449" s="140"/>
      <c r="EJ449" s="140"/>
      <c r="EK449" s="140"/>
      <c r="EL449" s="140"/>
      <c r="EM449" s="140"/>
      <c r="EN449" s="140"/>
      <c r="EO449" s="140"/>
      <c r="EP449" s="140"/>
      <c r="EQ449" s="140"/>
      <c r="ER449" s="140"/>
      <c r="ES449" s="140"/>
      <c r="ET449" s="140"/>
      <c r="EU449" s="140"/>
      <c r="EV449" s="140"/>
      <c r="EW449" s="140"/>
      <c r="EX449" s="140"/>
      <c r="EY449" s="140"/>
      <c r="EZ449" s="140"/>
      <c r="FA449" s="140"/>
      <c r="FB449" s="140"/>
      <c r="FC449" s="140"/>
      <c r="FD449" s="140"/>
      <c r="FE449" s="140"/>
      <c r="FF449" s="140"/>
      <c r="FG449" s="140"/>
      <c r="FH449" s="140"/>
      <c r="FI449" s="140"/>
      <c r="FJ449" s="140"/>
      <c r="FK449" s="140"/>
      <c r="FL449" s="140"/>
      <c r="FM449" s="140"/>
      <c r="FN449" s="140"/>
      <c r="FO449" s="140"/>
      <c r="FP449" s="140"/>
      <c r="FQ449" s="140"/>
      <c r="FR449" s="140"/>
      <c r="FS449" s="140"/>
      <c r="FT449" s="140"/>
      <c r="FU449" s="140"/>
      <c r="FV449" s="140"/>
      <c r="FW449" s="140"/>
      <c r="FX449" s="140"/>
      <c r="FY449" s="140"/>
      <c r="FZ449" s="140"/>
      <c r="GA449" s="140"/>
      <c r="GB449" s="140"/>
      <c r="GC449" s="140"/>
      <c r="GD449" s="140"/>
      <c r="GE449" s="140"/>
      <c r="GF449" s="140"/>
      <c r="GG449" s="140"/>
      <c r="GH449" s="140"/>
      <c r="GI449" s="140"/>
      <c r="GJ449" s="140"/>
      <c r="GK449" s="140"/>
      <c r="GL449" s="140"/>
      <c r="GM449" s="140"/>
      <c r="GN449" s="140"/>
      <c r="GO449" s="140"/>
      <c r="GP449" s="140"/>
      <c r="GQ449" s="140"/>
      <c r="GR449" s="140"/>
      <c r="GS449" s="140"/>
      <c r="GT449" s="140"/>
      <c r="GU449" s="140"/>
      <c r="GV449" s="140"/>
      <c r="GW449" s="140"/>
      <c r="GX449" s="140"/>
      <c r="GY449" s="140"/>
      <c r="GZ449" s="140"/>
      <c r="HA449" s="140"/>
      <c r="HB449" s="140"/>
      <c r="HC449" s="140"/>
      <c r="HD449" s="140"/>
      <c r="HE449" s="140"/>
      <c r="HF449" s="140"/>
      <c r="HG449" s="140"/>
      <c r="HH449" s="140"/>
      <c r="HI449" s="140"/>
      <c r="HJ449" s="140"/>
      <c r="HK449" s="140"/>
      <c r="HL449" s="140"/>
      <c r="HM449" s="140"/>
      <c r="HN449" s="140"/>
      <c r="HO449" s="140"/>
      <c r="HP449" s="140"/>
      <c r="HQ449" s="140"/>
      <c r="HR449" s="140"/>
    </row>
    <row r="450" spans="1:243" s="138" customFormat="1" hidden="1">
      <c r="A450" s="97" t="s">
        <v>2610</v>
      </c>
      <c r="B450" s="117" t="s">
        <v>2611</v>
      </c>
      <c r="C450" s="139" t="s">
        <v>249</v>
      </c>
      <c r="D450" s="60">
        <v>191410.49</v>
      </c>
      <c r="E450" s="60">
        <v>199925.1</v>
      </c>
      <c r="F450" s="60">
        <v>182010.01</v>
      </c>
      <c r="G450" s="60">
        <v>207400</v>
      </c>
      <c r="H450" s="60">
        <v>215000</v>
      </c>
      <c r="I450" s="60">
        <v>222000</v>
      </c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  <c r="AA450" s="140"/>
      <c r="AB450" s="140"/>
      <c r="AC450" s="140"/>
      <c r="AD450" s="140"/>
      <c r="AE450" s="140"/>
      <c r="AF450" s="140"/>
      <c r="AG450" s="140"/>
      <c r="AH450" s="140"/>
      <c r="AI450" s="140"/>
      <c r="AJ450" s="140"/>
      <c r="AK450" s="140"/>
      <c r="AL450" s="140"/>
      <c r="AM450" s="140"/>
      <c r="AN450" s="140"/>
      <c r="AO450" s="140"/>
      <c r="AP450" s="140"/>
      <c r="AQ450" s="140"/>
      <c r="AR450" s="140"/>
      <c r="AS450" s="140"/>
      <c r="AT450" s="140"/>
      <c r="AU450" s="140"/>
      <c r="AV450" s="140"/>
      <c r="AW450" s="140"/>
      <c r="AX450" s="140"/>
      <c r="AY450" s="140"/>
      <c r="AZ450" s="140"/>
      <c r="BA450" s="140"/>
      <c r="BB450" s="140"/>
      <c r="BC450" s="140"/>
      <c r="BD450" s="140"/>
      <c r="BE450" s="140"/>
      <c r="BF450" s="140"/>
      <c r="BG450" s="140"/>
      <c r="BH450" s="140"/>
      <c r="BI450" s="140"/>
      <c r="BJ450" s="140"/>
      <c r="BK450" s="140"/>
      <c r="BL450" s="140"/>
      <c r="BM450" s="140"/>
      <c r="BN450" s="140"/>
      <c r="BO450" s="140"/>
      <c r="BP450" s="140"/>
      <c r="BQ450" s="140"/>
      <c r="BR450" s="140"/>
      <c r="BS450" s="140"/>
      <c r="BT450" s="140"/>
      <c r="BU450" s="140"/>
      <c r="BV450" s="140"/>
      <c r="BW450" s="140"/>
      <c r="BX450" s="140"/>
      <c r="BY450" s="140"/>
      <c r="BZ450" s="140"/>
      <c r="CA450" s="140"/>
      <c r="CB450" s="140"/>
      <c r="CC450" s="140"/>
      <c r="CD450" s="140"/>
      <c r="CE450" s="140"/>
      <c r="CF450" s="140"/>
      <c r="CG450" s="140"/>
      <c r="CH450" s="140"/>
      <c r="CI450" s="140"/>
      <c r="CJ450" s="140"/>
      <c r="CK450" s="140"/>
      <c r="CL450" s="140"/>
      <c r="CM450" s="140"/>
      <c r="CN450" s="140"/>
      <c r="CO450" s="140"/>
      <c r="CP450" s="140"/>
      <c r="CQ450" s="140"/>
      <c r="CR450" s="140"/>
      <c r="CS450" s="140"/>
      <c r="CT450" s="140"/>
      <c r="CU450" s="140"/>
      <c r="CV450" s="140"/>
      <c r="CW450" s="140"/>
      <c r="CX450" s="140"/>
      <c r="CY450" s="140"/>
      <c r="CZ450" s="140"/>
      <c r="DA450" s="140"/>
      <c r="DB450" s="140"/>
      <c r="DC450" s="140"/>
      <c r="DD450" s="140"/>
      <c r="DE450" s="140"/>
      <c r="DF450" s="140"/>
      <c r="DG450" s="140"/>
      <c r="DH450" s="140"/>
      <c r="DI450" s="140"/>
      <c r="DJ450" s="140"/>
      <c r="DK450" s="140"/>
      <c r="DL450" s="140"/>
      <c r="DM450" s="140"/>
      <c r="DN450" s="140"/>
      <c r="DO450" s="140"/>
      <c r="DP450" s="140"/>
      <c r="DQ450" s="140"/>
      <c r="DR450" s="140"/>
      <c r="DS450" s="140"/>
      <c r="DT450" s="140"/>
      <c r="DU450" s="140"/>
      <c r="DV450" s="140"/>
      <c r="DW450" s="140"/>
      <c r="DX450" s="140"/>
      <c r="DY450" s="140"/>
      <c r="DZ450" s="140"/>
      <c r="EA450" s="140"/>
      <c r="EB450" s="140"/>
      <c r="EC450" s="140"/>
      <c r="ED450" s="140"/>
      <c r="EE450" s="140"/>
      <c r="EF450" s="140"/>
      <c r="EG450" s="140"/>
      <c r="EH450" s="140"/>
      <c r="EI450" s="140"/>
      <c r="EJ450" s="140"/>
      <c r="EK450" s="140"/>
      <c r="EL450" s="140"/>
      <c r="EM450" s="140"/>
      <c r="EN450" s="140"/>
      <c r="EO450" s="140"/>
      <c r="EP450" s="140"/>
      <c r="EQ450" s="140"/>
      <c r="ER450" s="140"/>
      <c r="ES450" s="140"/>
      <c r="ET450" s="140"/>
      <c r="EU450" s="140"/>
      <c r="EV450" s="140"/>
      <c r="EW450" s="140"/>
      <c r="EX450" s="140"/>
      <c r="EY450" s="140"/>
      <c r="EZ450" s="140"/>
      <c r="FA450" s="140"/>
      <c r="FB450" s="140"/>
      <c r="FC450" s="140"/>
      <c r="FD450" s="140"/>
      <c r="FE450" s="140"/>
      <c r="FF450" s="140"/>
      <c r="FG450" s="140"/>
      <c r="FH450" s="140"/>
      <c r="FI450" s="140"/>
      <c r="FJ450" s="140"/>
      <c r="FK450" s="140"/>
      <c r="FL450" s="140"/>
      <c r="FM450" s="140"/>
      <c r="FN450" s="140"/>
      <c r="FO450" s="140"/>
      <c r="FP450" s="140"/>
      <c r="FQ450" s="140"/>
      <c r="FR450" s="140"/>
      <c r="FS450" s="140"/>
      <c r="FT450" s="140"/>
      <c r="FU450" s="140"/>
      <c r="FV450" s="140"/>
      <c r="FW450" s="140"/>
      <c r="FX450" s="140"/>
      <c r="FY450" s="140"/>
      <c r="FZ450" s="140"/>
      <c r="GA450" s="140"/>
      <c r="GB450" s="140"/>
      <c r="GC450" s="140"/>
      <c r="GD450" s="140"/>
      <c r="GE450" s="140"/>
      <c r="GF450" s="140"/>
      <c r="GG450" s="140"/>
      <c r="GH450" s="140"/>
      <c r="GI450" s="140"/>
      <c r="GJ450" s="140"/>
      <c r="GK450" s="140"/>
      <c r="GL450" s="140"/>
      <c r="GM450" s="140"/>
      <c r="GN450" s="140"/>
      <c r="GO450" s="140"/>
      <c r="GP450" s="140"/>
      <c r="GQ450" s="140"/>
      <c r="GR450" s="140"/>
      <c r="GS450" s="140"/>
      <c r="GT450" s="140"/>
      <c r="GU450" s="140"/>
      <c r="GV450" s="140"/>
      <c r="GW450" s="140"/>
      <c r="GX450" s="140"/>
      <c r="GY450" s="140"/>
      <c r="GZ450" s="140"/>
      <c r="HA450" s="140"/>
      <c r="HB450" s="140"/>
      <c r="HC450" s="140"/>
      <c r="HD450" s="140"/>
      <c r="HE450" s="140"/>
      <c r="HF450" s="140"/>
      <c r="HG450" s="140"/>
      <c r="HH450" s="140"/>
      <c r="HI450" s="140"/>
      <c r="HJ450" s="140"/>
      <c r="HK450" s="140"/>
      <c r="HL450" s="140"/>
      <c r="HM450" s="140"/>
      <c r="HN450" s="140"/>
      <c r="HO450" s="140"/>
      <c r="HP450" s="140"/>
      <c r="HQ450" s="140"/>
      <c r="HR450" s="140"/>
    </row>
    <row r="451" spans="1:243" s="107" customFormat="1" ht="22.5">
      <c r="A451" s="99" t="s">
        <v>2612</v>
      </c>
      <c r="B451" s="116" t="s">
        <v>2613</v>
      </c>
      <c r="C451" s="139"/>
      <c r="D451" s="58">
        <f t="shared" ref="D451:I452" si="116">D452</f>
        <v>1086664.02</v>
      </c>
      <c r="E451" s="58">
        <f t="shared" si="116"/>
        <v>1059351.8899999999</v>
      </c>
      <c r="F451" s="58">
        <f t="shared" si="116"/>
        <v>828577.59</v>
      </c>
      <c r="G451" s="58">
        <f t="shared" si="116"/>
        <v>1120000</v>
      </c>
      <c r="H451" s="58">
        <f t="shared" si="116"/>
        <v>1162000</v>
      </c>
      <c r="I451" s="58">
        <f t="shared" si="116"/>
        <v>1200000</v>
      </c>
      <c r="HS451" s="106"/>
      <c r="HT451" s="106"/>
      <c r="HU451" s="106"/>
      <c r="HV451" s="106"/>
      <c r="HW451" s="106"/>
      <c r="HX451" s="106"/>
      <c r="HY451" s="106"/>
      <c r="HZ451" s="106"/>
      <c r="IA451" s="106"/>
      <c r="IB451" s="106"/>
      <c r="IC451" s="106"/>
      <c r="ID451" s="106"/>
      <c r="IE451" s="106"/>
      <c r="IF451" s="106"/>
      <c r="IG451" s="106"/>
      <c r="IH451" s="106"/>
      <c r="II451" s="106"/>
    </row>
    <row r="452" spans="1:243" s="107" customFormat="1">
      <c r="A452" s="99" t="s">
        <v>2614</v>
      </c>
      <c r="B452" s="116" t="s">
        <v>2615</v>
      </c>
      <c r="C452" s="139"/>
      <c r="D452" s="58">
        <f t="shared" si="116"/>
        <v>1086664.02</v>
      </c>
      <c r="E452" s="58">
        <f t="shared" si="116"/>
        <v>1059351.8899999999</v>
      </c>
      <c r="F452" s="58">
        <f t="shared" si="116"/>
        <v>828577.59</v>
      </c>
      <c r="G452" s="58">
        <f t="shared" si="116"/>
        <v>1120000</v>
      </c>
      <c r="H452" s="58">
        <f t="shared" si="116"/>
        <v>1162000</v>
      </c>
      <c r="I452" s="58">
        <f t="shared" si="116"/>
        <v>1200000</v>
      </c>
      <c r="HS452" s="106"/>
      <c r="HT452" s="106"/>
      <c r="HU452" s="106"/>
      <c r="HV452" s="106"/>
      <c r="HW452" s="106"/>
      <c r="HX452" s="106"/>
      <c r="HY452" s="106"/>
      <c r="HZ452" s="106"/>
      <c r="IA452" s="106"/>
      <c r="IB452" s="106"/>
      <c r="IC452" s="106"/>
      <c r="ID452" s="106"/>
      <c r="IE452" s="106"/>
      <c r="IF452" s="106"/>
      <c r="IG452" s="106"/>
      <c r="IH452" s="106"/>
      <c r="II452" s="106"/>
    </row>
    <row r="453" spans="1:243" s="140" customFormat="1">
      <c r="A453" s="97" t="s">
        <v>2616</v>
      </c>
      <c r="B453" s="117" t="s">
        <v>2617</v>
      </c>
      <c r="C453" s="139" t="s">
        <v>29</v>
      </c>
      <c r="D453" s="60">
        <v>1086664.02</v>
      </c>
      <c r="E453" s="60">
        <v>1059351.8899999999</v>
      </c>
      <c r="F453" s="60">
        <v>828577.59</v>
      </c>
      <c r="G453" s="60">
        <v>1120000</v>
      </c>
      <c r="H453" s="60">
        <v>1162000</v>
      </c>
      <c r="I453" s="60">
        <v>1200000</v>
      </c>
      <c r="HS453" s="138"/>
      <c r="HT453" s="138"/>
      <c r="HU453" s="138"/>
      <c r="HV453" s="138"/>
      <c r="HW453" s="138"/>
      <c r="HX453" s="138"/>
      <c r="HY453" s="138"/>
      <c r="HZ453" s="138"/>
      <c r="IA453" s="138"/>
      <c r="IB453" s="138"/>
      <c r="IC453" s="138"/>
      <c r="ID453" s="138"/>
      <c r="IE453" s="138"/>
      <c r="IF453" s="138"/>
      <c r="IG453" s="138"/>
      <c r="IH453" s="138"/>
      <c r="II453" s="138"/>
    </row>
    <row r="454" spans="1:243" s="107" customFormat="1" ht="25.5" customHeight="1">
      <c r="A454" s="99" t="s">
        <v>2618</v>
      </c>
      <c r="B454" s="116" t="s">
        <v>2619</v>
      </c>
      <c r="C454" s="139"/>
      <c r="D454" s="58">
        <f>D455</f>
        <v>23780044.509999998</v>
      </c>
      <c r="E454" s="58">
        <f>E455+E481+E475+E465</f>
        <v>27463892.950000003</v>
      </c>
      <c r="F454" s="58">
        <f>F455+F481+F475+F465</f>
        <v>28017881.43</v>
      </c>
      <c r="G454" s="58">
        <f>G455+G481+G475+G465</f>
        <v>25511000</v>
      </c>
      <c r="H454" s="58">
        <f>H455+H481+H475+H465</f>
        <v>26187000</v>
      </c>
      <c r="I454" s="58">
        <f>I455+I481+I475+I465</f>
        <v>26796999.995200001</v>
      </c>
      <c r="HS454" s="106"/>
      <c r="HT454" s="106"/>
      <c r="HU454" s="106"/>
      <c r="HV454" s="106"/>
      <c r="HW454" s="106"/>
      <c r="HX454" s="106"/>
      <c r="HY454" s="106"/>
      <c r="HZ454" s="106"/>
      <c r="IA454" s="106"/>
      <c r="IB454" s="106"/>
      <c r="IC454" s="106"/>
      <c r="ID454" s="106"/>
      <c r="IE454" s="106"/>
      <c r="IF454" s="106"/>
      <c r="IG454" s="106"/>
      <c r="IH454" s="106"/>
      <c r="II454" s="106"/>
    </row>
    <row r="455" spans="1:243" s="107" customFormat="1">
      <c r="A455" s="99" t="s">
        <v>2620</v>
      </c>
      <c r="B455" s="116" t="s">
        <v>2621</v>
      </c>
      <c r="C455" s="139"/>
      <c r="D455" s="58">
        <f>D456</f>
        <v>23780044.509999998</v>
      </c>
      <c r="E455" s="58">
        <f>E456</f>
        <v>12425434.68</v>
      </c>
      <c r="F455" s="58">
        <f t="shared" ref="F455:I456" si="117">F456</f>
        <v>14920983.870000001</v>
      </c>
      <c r="G455" s="58">
        <f t="shared" si="117"/>
        <v>11661000</v>
      </c>
      <c r="H455" s="58">
        <f t="shared" si="117"/>
        <v>12092000</v>
      </c>
      <c r="I455" s="58">
        <f t="shared" si="117"/>
        <v>12479000</v>
      </c>
      <c r="HS455" s="106"/>
      <c r="HT455" s="106"/>
      <c r="HU455" s="106"/>
      <c r="HV455" s="106"/>
      <c r="HW455" s="106"/>
      <c r="HX455" s="106"/>
      <c r="HY455" s="106"/>
      <c r="HZ455" s="106"/>
      <c r="IA455" s="106"/>
      <c r="IB455" s="106"/>
      <c r="IC455" s="106"/>
      <c r="ID455" s="106"/>
      <c r="IE455" s="106"/>
      <c r="IF455" s="106"/>
      <c r="IG455" s="106"/>
      <c r="IH455" s="106"/>
      <c r="II455" s="106"/>
    </row>
    <row r="456" spans="1:243" s="107" customFormat="1" ht="22.5">
      <c r="A456" s="99" t="s">
        <v>2622</v>
      </c>
      <c r="B456" s="116" t="s">
        <v>2623</v>
      </c>
      <c r="C456" s="139"/>
      <c r="D456" s="58">
        <f>SUM(D484+D490+D495+D501+D503)</f>
        <v>23780044.509999998</v>
      </c>
      <c r="E456" s="58">
        <f>E457</f>
        <v>12425434.68</v>
      </c>
      <c r="F456" s="58">
        <f t="shared" si="117"/>
        <v>14920983.870000001</v>
      </c>
      <c r="G456" s="58">
        <f t="shared" si="117"/>
        <v>11661000</v>
      </c>
      <c r="H456" s="58">
        <f t="shared" si="117"/>
        <v>12092000</v>
      </c>
      <c r="I456" s="58">
        <f t="shared" si="117"/>
        <v>12479000</v>
      </c>
      <c r="HS456" s="106"/>
      <c r="HT456" s="106"/>
      <c r="HU456" s="106"/>
      <c r="HV456" s="106"/>
      <c r="HW456" s="106"/>
      <c r="HX456" s="106"/>
      <c r="HY456" s="106"/>
      <c r="HZ456" s="106"/>
      <c r="IA456" s="106"/>
      <c r="IB456" s="106"/>
      <c r="IC456" s="106"/>
      <c r="ID456" s="106"/>
      <c r="IE456" s="106"/>
      <c r="IF456" s="106"/>
      <c r="IG456" s="106"/>
      <c r="IH456" s="106"/>
      <c r="II456" s="106"/>
    </row>
    <row r="457" spans="1:243" s="180" customFormat="1" ht="18" hidden="1" customHeight="1">
      <c r="A457" s="99" t="s">
        <v>2624</v>
      </c>
      <c r="B457" s="116" t="s">
        <v>2625</v>
      </c>
      <c r="C457" s="139"/>
      <c r="D457" s="60"/>
      <c r="E457" s="60">
        <f>SUM(E458:E463)</f>
        <v>12425434.68</v>
      </c>
      <c r="F457" s="60">
        <f>SUM(F458:F464)</f>
        <v>14920983.870000001</v>
      </c>
      <c r="G457" s="60">
        <f>SUM(G458:G463)</f>
        <v>11661000</v>
      </c>
      <c r="H457" s="60">
        <f>SUM(H458:H463)</f>
        <v>12092000</v>
      </c>
      <c r="I457" s="60">
        <f>SUM(I458:I463)</f>
        <v>12479000</v>
      </c>
      <c r="HS457" s="173"/>
      <c r="HT457" s="173"/>
      <c r="HU457" s="173"/>
      <c r="HV457" s="173"/>
      <c r="HW457" s="173"/>
      <c r="HX457" s="173"/>
      <c r="HY457" s="173"/>
      <c r="HZ457" s="173"/>
      <c r="IA457" s="173"/>
      <c r="IB457" s="173"/>
      <c r="IC457" s="173"/>
      <c r="ID457" s="173"/>
      <c r="IE457" s="173"/>
      <c r="IF457" s="173"/>
      <c r="IG457" s="173"/>
      <c r="IH457" s="173"/>
      <c r="II457" s="173"/>
    </row>
    <row r="458" spans="1:243" s="180" customFormat="1" ht="15" hidden="1" customHeight="1">
      <c r="A458" s="97" t="s">
        <v>2626</v>
      </c>
      <c r="B458" s="117" t="s">
        <v>787</v>
      </c>
      <c r="C458" s="139" t="s">
        <v>2319</v>
      </c>
      <c r="D458" s="60"/>
      <c r="E458" s="60">
        <v>7847663.7999999998</v>
      </c>
      <c r="F458" s="60">
        <v>8202648.54</v>
      </c>
      <c r="G458" s="60">
        <v>8731000</v>
      </c>
      <c r="H458" s="60">
        <v>9058000</v>
      </c>
      <c r="I458" s="60">
        <v>9352000</v>
      </c>
      <c r="HS458" s="173"/>
      <c r="HT458" s="173"/>
      <c r="HU458" s="173"/>
      <c r="HV458" s="173"/>
      <c r="HW458" s="173"/>
      <c r="HX458" s="173"/>
      <c r="HY458" s="173"/>
      <c r="HZ458" s="173"/>
      <c r="IA458" s="173"/>
      <c r="IB458" s="173"/>
      <c r="IC458" s="173"/>
      <c r="ID458" s="173"/>
      <c r="IE458" s="173"/>
      <c r="IF458" s="173"/>
      <c r="IG458" s="173"/>
      <c r="IH458" s="173"/>
      <c r="II458" s="173"/>
    </row>
    <row r="459" spans="1:243" s="180" customFormat="1" ht="15" hidden="1" customHeight="1">
      <c r="A459" s="97" t="s">
        <v>2627</v>
      </c>
      <c r="B459" s="117" t="s">
        <v>3318</v>
      </c>
      <c r="C459" s="139" t="s">
        <v>2319</v>
      </c>
      <c r="D459" s="60"/>
      <c r="E459" s="60">
        <v>1012440.88</v>
      </c>
      <c r="F459" s="60">
        <v>1048047.76</v>
      </c>
      <c r="G459" s="60">
        <v>1040000</v>
      </c>
      <c r="H459" s="60">
        <v>1079000</v>
      </c>
      <c r="I459" s="60">
        <v>1114000</v>
      </c>
      <c r="HS459" s="173"/>
      <c r="HT459" s="173"/>
      <c r="HU459" s="173"/>
      <c r="HV459" s="173"/>
      <c r="HW459" s="173"/>
      <c r="HX459" s="173"/>
      <c r="HY459" s="173"/>
      <c r="HZ459" s="173"/>
      <c r="IA459" s="173"/>
      <c r="IB459" s="173"/>
      <c r="IC459" s="173"/>
      <c r="ID459" s="173"/>
      <c r="IE459" s="173"/>
      <c r="IF459" s="173"/>
      <c r="IG459" s="173"/>
      <c r="IH459" s="173"/>
      <c r="II459" s="173"/>
    </row>
    <row r="460" spans="1:243" s="180" customFormat="1" ht="15" hidden="1" customHeight="1">
      <c r="A460" s="97" t="s">
        <v>2628</v>
      </c>
      <c r="B460" s="117" t="s">
        <v>1683</v>
      </c>
      <c r="C460" s="139" t="s">
        <v>2319</v>
      </c>
      <c r="D460" s="60"/>
      <c r="E460" s="60">
        <v>1395260</v>
      </c>
      <c r="F460" s="60">
        <v>130010</v>
      </c>
      <c r="G460" s="60">
        <v>130000</v>
      </c>
      <c r="H460" s="60">
        <f>G460</f>
        <v>130000</v>
      </c>
      <c r="I460" s="60">
        <f>H460</f>
        <v>130000</v>
      </c>
      <c r="HS460" s="173"/>
      <c r="HT460" s="173"/>
      <c r="HU460" s="173"/>
      <c r="HV460" s="173"/>
      <c r="HW460" s="173"/>
      <c r="HX460" s="173"/>
      <c r="HY460" s="173"/>
      <c r="HZ460" s="173"/>
      <c r="IA460" s="173"/>
      <c r="IB460" s="173"/>
      <c r="IC460" s="173"/>
      <c r="ID460" s="173"/>
      <c r="IE460" s="173"/>
      <c r="IF460" s="173"/>
      <c r="IG460" s="173"/>
      <c r="IH460" s="173"/>
      <c r="II460" s="173"/>
    </row>
    <row r="461" spans="1:243" s="180" customFormat="1" ht="15" hidden="1" customHeight="1">
      <c r="A461" s="97" t="s">
        <v>2629</v>
      </c>
      <c r="B461" s="117" t="s">
        <v>2631</v>
      </c>
      <c r="C461" s="139" t="s">
        <v>2319</v>
      </c>
      <c r="D461" s="60"/>
      <c r="E461" s="60">
        <v>1540070</v>
      </c>
      <c r="F461" s="60">
        <v>1714950</v>
      </c>
      <c r="G461" s="60">
        <v>1730000</v>
      </c>
      <c r="H461" s="60">
        <v>1795000</v>
      </c>
      <c r="I461" s="60">
        <v>1853000</v>
      </c>
      <c r="HS461" s="173"/>
      <c r="HT461" s="173"/>
      <c r="HU461" s="173"/>
      <c r="HV461" s="173"/>
      <c r="HW461" s="173"/>
      <c r="HX461" s="173"/>
      <c r="HY461" s="173"/>
      <c r="HZ461" s="173"/>
      <c r="IA461" s="173"/>
      <c r="IB461" s="173"/>
      <c r="IC461" s="173"/>
      <c r="ID461" s="173"/>
      <c r="IE461" s="173"/>
      <c r="IF461" s="173"/>
      <c r="IG461" s="173"/>
      <c r="IH461" s="173"/>
      <c r="II461" s="173"/>
    </row>
    <row r="462" spans="1:243" s="180" customFormat="1" ht="15" hidden="1" customHeight="1">
      <c r="A462" s="97" t="s">
        <v>2630</v>
      </c>
      <c r="B462" s="117" t="s">
        <v>3319</v>
      </c>
      <c r="C462" s="139" t="s">
        <v>2319</v>
      </c>
      <c r="D462" s="60"/>
      <c r="E462" s="60">
        <v>30000</v>
      </c>
      <c r="F462" s="60">
        <v>30000</v>
      </c>
      <c r="G462" s="60">
        <v>30000</v>
      </c>
      <c r="H462" s="60">
        <f>G462</f>
        <v>30000</v>
      </c>
      <c r="I462" s="60">
        <f>H462</f>
        <v>30000</v>
      </c>
      <c r="HS462" s="173"/>
      <c r="HT462" s="173"/>
      <c r="HU462" s="173"/>
      <c r="HV462" s="173"/>
      <c r="HW462" s="173"/>
      <c r="HX462" s="173"/>
      <c r="HY462" s="173"/>
      <c r="HZ462" s="173"/>
      <c r="IA462" s="173"/>
      <c r="IB462" s="173"/>
      <c r="IC462" s="173"/>
      <c r="ID462" s="173"/>
      <c r="IE462" s="173"/>
      <c r="IF462" s="173"/>
      <c r="IG462" s="173"/>
      <c r="IH462" s="173"/>
      <c r="II462" s="173"/>
    </row>
    <row r="463" spans="1:243" s="180" customFormat="1" ht="15" hidden="1" customHeight="1">
      <c r="A463" s="97" t="s">
        <v>3631</v>
      </c>
      <c r="B463" s="117" t="s">
        <v>3632</v>
      </c>
      <c r="C463" s="139" t="s">
        <v>2319</v>
      </c>
      <c r="D463" s="60"/>
      <c r="E463" s="60">
        <v>600000</v>
      </c>
      <c r="F463" s="60">
        <v>1560000</v>
      </c>
      <c r="G463" s="60"/>
      <c r="H463" s="60"/>
      <c r="I463" s="60"/>
      <c r="HS463" s="173"/>
      <c r="HT463" s="173"/>
      <c r="HU463" s="173"/>
      <c r="HV463" s="173"/>
      <c r="HW463" s="173"/>
      <c r="HX463" s="173"/>
      <c r="HY463" s="173"/>
      <c r="HZ463" s="173"/>
      <c r="IA463" s="173"/>
      <c r="IB463" s="173"/>
      <c r="IC463" s="173"/>
      <c r="ID463" s="173"/>
      <c r="IE463" s="173"/>
      <c r="IF463" s="173"/>
      <c r="IG463" s="173"/>
      <c r="IH463" s="173"/>
      <c r="II463" s="173"/>
    </row>
    <row r="464" spans="1:243" s="180" customFormat="1" ht="15" hidden="1" customHeight="1">
      <c r="A464" s="97" t="s">
        <v>3699</v>
      </c>
      <c r="B464" s="97" t="s">
        <v>3700</v>
      </c>
      <c r="C464" s="98" t="s">
        <v>2319</v>
      </c>
      <c r="D464" s="60"/>
      <c r="E464" s="60"/>
      <c r="F464" s="60">
        <v>2235327.5699999998</v>
      </c>
      <c r="G464" s="60"/>
      <c r="H464" s="60"/>
      <c r="I464" s="60"/>
      <c r="HS464" s="173"/>
      <c r="HT464" s="173"/>
      <c r="HU464" s="173"/>
      <c r="HV464" s="173"/>
      <c r="HW464" s="173"/>
      <c r="HX464" s="173"/>
      <c r="HY464" s="173"/>
      <c r="HZ464" s="173"/>
      <c r="IA464" s="173"/>
      <c r="IB464" s="173"/>
      <c r="IC464" s="173"/>
      <c r="ID464" s="173"/>
      <c r="IE464" s="173"/>
      <c r="IF464" s="173"/>
      <c r="IG464" s="173"/>
      <c r="IH464" s="173"/>
      <c r="II464" s="173"/>
    </row>
    <row r="465" spans="1:243" s="209" customFormat="1" ht="22.5">
      <c r="A465" s="99" t="s">
        <v>2633</v>
      </c>
      <c r="B465" s="116" t="s">
        <v>2634</v>
      </c>
      <c r="C465" s="98"/>
      <c r="D465" s="58"/>
      <c r="E465" s="58">
        <f t="shared" ref="E465:I466" si="118">E466</f>
        <v>11825947.720000001</v>
      </c>
      <c r="F465" s="58">
        <f t="shared" si="118"/>
        <v>10254923.9</v>
      </c>
      <c r="G465" s="58">
        <f t="shared" si="118"/>
        <v>11070800</v>
      </c>
      <c r="H465" s="58">
        <f t="shared" si="118"/>
        <v>11220000</v>
      </c>
      <c r="I465" s="58">
        <f t="shared" si="118"/>
        <v>11354999.995200001</v>
      </c>
      <c r="HS465" s="193"/>
      <c r="HT465" s="193"/>
      <c r="HU465" s="193"/>
      <c r="HV465" s="193"/>
      <c r="HW465" s="193"/>
      <c r="HX465" s="193"/>
      <c r="HY465" s="193"/>
      <c r="HZ465" s="193"/>
      <c r="IA465" s="193"/>
      <c r="IB465" s="193"/>
      <c r="IC465" s="193"/>
      <c r="ID465" s="193"/>
      <c r="IE465" s="193"/>
      <c r="IF465" s="193"/>
      <c r="IG465" s="193"/>
      <c r="IH465" s="193"/>
      <c r="II465" s="193"/>
    </row>
    <row r="466" spans="1:243" s="209" customFormat="1" ht="22.5">
      <c r="A466" s="99" t="s">
        <v>2635</v>
      </c>
      <c r="B466" s="116" t="s">
        <v>2636</v>
      </c>
      <c r="C466" s="98"/>
      <c r="D466" s="58"/>
      <c r="E466" s="58">
        <f>E467</f>
        <v>11825947.720000001</v>
      </c>
      <c r="F466" s="58">
        <f t="shared" si="118"/>
        <v>10254923.9</v>
      </c>
      <c r="G466" s="58">
        <f t="shared" si="118"/>
        <v>11070800</v>
      </c>
      <c r="H466" s="58">
        <f t="shared" si="118"/>
        <v>11220000</v>
      </c>
      <c r="I466" s="58">
        <f t="shared" si="118"/>
        <v>11354999.995200001</v>
      </c>
      <c r="HS466" s="193"/>
      <c r="HT466" s="193"/>
      <c r="HU466" s="193"/>
      <c r="HV466" s="193"/>
      <c r="HW466" s="193"/>
      <c r="HX466" s="193"/>
      <c r="HY466" s="193"/>
      <c r="HZ466" s="193"/>
      <c r="IA466" s="193"/>
      <c r="IB466" s="193"/>
      <c r="IC466" s="193"/>
      <c r="ID466" s="193"/>
      <c r="IE466" s="193"/>
      <c r="IF466" s="193"/>
      <c r="IG466" s="193"/>
      <c r="IH466" s="193"/>
      <c r="II466" s="193"/>
    </row>
    <row r="467" spans="1:243" s="209" customFormat="1" ht="19.5" customHeight="1">
      <c r="A467" s="99" t="s">
        <v>2637</v>
      </c>
      <c r="B467" s="116" t="s">
        <v>3320</v>
      </c>
      <c r="C467" s="98"/>
      <c r="D467" s="58"/>
      <c r="E467" s="58">
        <f>SUM(E468:E473)</f>
        <v>11825947.720000001</v>
      </c>
      <c r="F467" s="58">
        <f>SUM(F468:F474)</f>
        <v>10254923.9</v>
      </c>
      <c r="G467" s="58">
        <f>SUM(G468:G474)</f>
        <v>11070800</v>
      </c>
      <c r="H467" s="58">
        <f t="shared" ref="H467:I467" si="119">SUM(H468:H474)</f>
        <v>11220000</v>
      </c>
      <c r="I467" s="58">
        <f t="shared" si="119"/>
        <v>11354999.995200001</v>
      </c>
      <c r="HS467" s="193"/>
      <c r="HT467" s="193"/>
      <c r="HU467" s="193"/>
      <c r="HV467" s="193"/>
      <c r="HW467" s="193"/>
      <c r="HX467" s="193"/>
      <c r="HY467" s="193"/>
      <c r="HZ467" s="193"/>
      <c r="IA467" s="193"/>
      <c r="IB467" s="193"/>
      <c r="IC467" s="193"/>
      <c r="ID467" s="193"/>
      <c r="IE467" s="193"/>
      <c r="IF467" s="193"/>
      <c r="IG467" s="193"/>
      <c r="IH467" s="193"/>
      <c r="II467" s="193"/>
    </row>
    <row r="468" spans="1:243" s="140" customFormat="1" hidden="1">
      <c r="A468" s="97" t="s">
        <v>3322</v>
      </c>
      <c r="B468" s="117" t="s">
        <v>3321</v>
      </c>
      <c r="C468" s="139" t="s">
        <v>2324</v>
      </c>
      <c r="D468" s="60"/>
      <c r="E468" s="60">
        <v>2945696.72</v>
      </c>
      <c r="F468" s="60">
        <v>3170180.06</v>
      </c>
      <c r="G468" s="60">
        <v>3999256.16</v>
      </c>
      <c r="H468" s="60">
        <v>4148456.16</v>
      </c>
      <c r="I468" s="60">
        <v>4283456.1551999999</v>
      </c>
      <c r="HS468" s="138"/>
      <c r="HT468" s="138"/>
      <c r="HU468" s="138"/>
      <c r="HV468" s="138"/>
      <c r="HW468" s="138"/>
      <c r="HX468" s="138"/>
      <c r="HY468" s="138"/>
      <c r="HZ468" s="138"/>
      <c r="IA468" s="138"/>
      <c r="IB468" s="138"/>
      <c r="IC468" s="138"/>
      <c r="ID468" s="138"/>
      <c r="IE468" s="138"/>
      <c r="IF468" s="138"/>
      <c r="IG468" s="138"/>
      <c r="IH468" s="138"/>
      <c r="II468" s="138"/>
    </row>
    <row r="469" spans="1:243" s="140" customFormat="1" hidden="1">
      <c r="A469" s="97" t="s">
        <v>3323</v>
      </c>
      <c r="B469" s="117" t="s">
        <v>805</v>
      </c>
      <c r="C469" s="139" t="s">
        <v>2324</v>
      </c>
      <c r="D469" s="60"/>
      <c r="E469" s="60">
        <v>145200</v>
      </c>
      <c r="F469" s="60">
        <v>13200</v>
      </c>
      <c r="G469" s="60"/>
      <c r="H469" s="60">
        <f t="shared" ref="H469" si="120">G469*1.0375</f>
        <v>0</v>
      </c>
      <c r="I469" s="60">
        <f t="shared" ref="I469" si="121">H469*1.0325</f>
        <v>0</v>
      </c>
      <c r="HS469" s="138"/>
      <c r="HT469" s="138"/>
      <c r="HU469" s="138"/>
      <c r="HV469" s="138"/>
      <c r="HW469" s="138"/>
      <c r="HX469" s="138"/>
      <c r="HY469" s="138"/>
      <c r="HZ469" s="138"/>
      <c r="IA469" s="138"/>
      <c r="IB469" s="138"/>
      <c r="IC469" s="138"/>
      <c r="ID469" s="138"/>
      <c r="IE469" s="138"/>
      <c r="IF469" s="138"/>
      <c r="IG469" s="138"/>
      <c r="IH469" s="138"/>
      <c r="II469" s="138"/>
    </row>
    <row r="470" spans="1:243" s="140" customFormat="1" hidden="1">
      <c r="A470" s="97" t="s">
        <v>3324</v>
      </c>
      <c r="B470" s="117" t="s">
        <v>3327</v>
      </c>
      <c r="C470" s="139" t="s">
        <v>2324</v>
      </c>
      <c r="D470" s="60"/>
      <c r="E470" s="60">
        <v>360000</v>
      </c>
      <c r="F470" s="60">
        <v>360000</v>
      </c>
      <c r="G470" s="60">
        <v>360000</v>
      </c>
      <c r="H470" s="60">
        <f t="shared" ref="H470:I474" si="122">G470</f>
        <v>360000</v>
      </c>
      <c r="I470" s="60">
        <f t="shared" si="122"/>
        <v>360000</v>
      </c>
      <c r="HS470" s="138"/>
      <c r="HT470" s="138"/>
      <c r="HU470" s="138"/>
      <c r="HV470" s="138"/>
      <c r="HW470" s="138"/>
      <c r="HX470" s="138"/>
      <c r="HY470" s="138"/>
      <c r="HZ470" s="138"/>
      <c r="IA470" s="138"/>
      <c r="IB470" s="138"/>
      <c r="IC470" s="138"/>
      <c r="ID470" s="138"/>
      <c r="IE470" s="138"/>
      <c r="IF470" s="138"/>
      <c r="IG470" s="138"/>
      <c r="IH470" s="138"/>
      <c r="II470" s="138"/>
    </row>
    <row r="471" spans="1:243" s="140" customFormat="1" hidden="1">
      <c r="A471" s="97" t="s">
        <v>3325</v>
      </c>
      <c r="B471" s="117" t="s">
        <v>809</v>
      </c>
      <c r="C471" s="139" t="s">
        <v>2324</v>
      </c>
      <c r="D471" s="60"/>
      <c r="E471" s="60">
        <v>1367736</v>
      </c>
      <c r="F471" s="60">
        <v>1367736</v>
      </c>
      <c r="G471" s="60">
        <v>1367736</v>
      </c>
      <c r="H471" s="60">
        <f t="shared" si="122"/>
        <v>1367736</v>
      </c>
      <c r="I471" s="60">
        <f t="shared" si="122"/>
        <v>1367736</v>
      </c>
      <c r="HS471" s="138"/>
      <c r="HT471" s="138"/>
      <c r="HU471" s="138"/>
      <c r="HV471" s="138"/>
      <c r="HW471" s="138"/>
      <c r="HX471" s="138"/>
      <c r="HY471" s="138"/>
      <c r="HZ471" s="138"/>
      <c r="IA471" s="138"/>
      <c r="IB471" s="138"/>
      <c r="IC471" s="138"/>
      <c r="ID471" s="138"/>
      <c r="IE471" s="138"/>
      <c r="IF471" s="138"/>
      <c r="IG471" s="138"/>
      <c r="IH471" s="138"/>
      <c r="II471" s="138"/>
    </row>
    <row r="472" spans="1:243" s="140" customFormat="1" hidden="1">
      <c r="A472" s="97" t="s">
        <v>3326</v>
      </c>
      <c r="B472" s="97" t="s">
        <v>3328</v>
      </c>
      <c r="C472" s="139" t="s">
        <v>2324</v>
      </c>
      <c r="D472" s="60"/>
      <c r="E472" s="60">
        <v>5250000</v>
      </c>
      <c r="F472" s="60">
        <v>3000000</v>
      </c>
      <c r="G472" s="60">
        <v>3000000</v>
      </c>
      <c r="H472" s="60">
        <f t="shared" si="122"/>
        <v>3000000</v>
      </c>
      <c r="I472" s="60">
        <f t="shared" si="122"/>
        <v>3000000</v>
      </c>
      <c r="HS472" s="138"/>
      <c r="HT472" s="138"/>
      <c r="HU472" s="138"/>
      <c r="HV472" s="138"/>
      <c r="HW472" s="138"/>
      <c r="HX472" s="138"/>
      <c r="HY472" s="138"/>
      <c r="HZ472" s="138"/>
      <c r="IA472" s="138"/>
      <c r="IB472" s="138"/>
      <c r="IC472" s="138"/>
      <c r="ID472" s="138"/>
      <c r="IE472" s="138"/>
      <c r="IF472" s="138"/>
      <c r="IG472" s="138"/>
      <c r="IH472" s="138"/>
      <c r="II472" s="138"/>
    </row>
    <row r="473" spans="1:243" s="140" customFormat="1" hidden="1">
      <c r="A473" s="97" t="s">
        <v>3329</v>
      </c>
      <c r="B473" s="97" t="s">
        <v>3330</v>
      </c>
      <c r="C473" s="139" t="s">
        <v>2324</v>
      </c>
      <c r="D473" s="60"/>
      <c r="E473" s="60">
        <v>1757315</v>
      </c>
      <c r="F473" s="60">
        <v>1737315</v>
      </c>
      <c r="G473" s="60">
        <f>F473</f>
        <v>1737315</v>
      </c>
      <c r="H473" s="60">
        <f t="shared" si="122"/>
        <v>1737315</v>
      </c>
      <c r="I473" s="60">
        <f t="shared" si="122"/>
        <v>1737315</v>
      </c>
      <c r="HS473" s="138"/>
      <c r="HT473" s="138"/>
      <c r="HU473" s="138"/>
      <c r="HV473" s="138"/>
      <c r="HW473" s="138"/>
      <c r="HX473" s="138"/>
      <c r="HY473" s="138"/>
      <c r="HZ473" s="138"/>
      <c r="IA473" s="138"/>
      <c r="IB473" s="138"/>
      <c r="IC473" s="138"/>
      <c r="ID473" s="138"/>
      <c r="IE473" s="138"/>
      <c r="IF473" s="138"/>
      <c r="IG473" s="138"/>
      <c r="IH473" s="138"/>
      <c r="II473" s="138"/>
    </row>
    <row r="474" spans="1:243" s="140" customFormat="1" hidden="1">
      <c r="A474" s="97" t="s">
        <v>3681</v>
      </c>
      <c r="B474" s="97" t="s">
        <v>3683</v>
      </c>
      <c r="C474" s="139" t="s">
        <v>2324</v>
      </c>
      <c r="D474" s="60"/>
      <c r="E474" s="60"/>
      <c r="F474" s="60">
        <v>606492.84</v>
      </c>
      <c r="G474" s="60">
        <v>606492.84</v>
      </c>
      <c r="H474" s="60">
        <f t="shared" si="122"/>
        <v>606492.84</v>
      </c>
      <c r="I474" s="60">
        <f t="shared" si="122"/>
        <v>606492.84</v>
      </c>
      <c r="HS474" s="138"/>
      <c r="HT474" s="138"/>
      <c r="HU474" s="138"/>
      <c r="HV474" s="138"/>
      <c r="HW474" s="138"/>
      <c r="HX474" s="138"/>
      <c r="HY474" s="138"/>
      <c r="HZ474" s="138"/>
      <c r="IA474" s="138"/>
      <c r="IB474" s="138"/>
      <c r="IC474" s="138"/>
      <c r="ID474" s="138"/>
      <c r="IE474" s="138"/>
      <c r="IF474" s="138"/>
      <c r="IG474" s="138"/>
      <c r="IH474" s="138"/>
      <c r="II474" s="138"/>
    </row>
    <row r="475" spans="1:243" s="209" customFormat="1" ht="11.25">
      <c r="A475" s="99" t="s">
        <v>2638</v>
      </c>
      <c r="B475" s="116" t="s">
        <v>2639</v>
      </c>
      <c r="C475" s="98"/>
      <c r="D475" s="58"/>
      <c r="E475" s="58">
        <f t="shared" ref="E475:I476" si="123">E476</f>
        <v>1655364.5899999999</v>
      </c>
      <c r="F475" s="58">
        <f t="shared" si="123"/>
        <v>1177447.8999999999</v>
      </c>
      <c r="G475" s="58">
        <f t="shared" si="123"/>
        <v>1123500</v>
      </c>
      <c r="H475" s="58">
        <f t="shared" si="123"/>
        <v>1158000</v>
      </c>
      <c r="I475" s="58">
        <f t="shared" si="123"/>
        <v>1190000</v>
      </c>
      <c r="HS475" s="193"/>
      <c r="HT475" s="193"/>
      <c r="HU475" s="193"/>
      <c r="HV475" s="193"/>
      <c r="HW475" s="193"/>
      <c r="HX475" s="193"/>
      <c r="HY475" s="193"/>
      <c r="HZ475" s="193"/>
      <c r="IA475" s="193"/>
      <c r="IB475" s="193"/>
      <c r="IC475" s="193"/>
      <c r="ID475" s="193"/>
      <c r="IE475" s="193"/>
      <c r="IF475" s="193"/>
      <c r="IG475" s="193"/>
      <c r="IH475" s="193"/>
      <c r="II475" s="193"/>
    </row>
    <row r="476" spans="1:243" s="209" customFormat="1" ht="22.5">
      <c r="A476" s="99" t="s">
        <v>2640</v>
      </c>
      <c r="B476" s="116" t="s">
        <v>2641</v>
      </c>
      <c r="C476" s="98"/>
      <c r="D476" s="58"/>
      <c r="E476" s="58">
        <f t="shared" si="123"/>
        <v>1655364.5899999999</v>
      </c>
      <c r="F476" s="58">
        <f t="shared" si="123"/>
        <v>1177447.8999999999</v>
      </c>
      <c r="G476" s="58">
        <f t="shared" si="123"/>
        <v>1123500</v>
      </c>
      <c r="H476" s="58">
        <f t="shared" si="123"/>
        <v>1158000</v>
      </c>
      <c r="I476" s="58">
        <f t="shared" si="123"/>
        <v>1190000</v>
      </c>
      <c r="HS476" s="193"/>
      <c r="HT476" s="193"/>
      <c r="HU476" s="193"/>
      <c r="HV476" s="193"/>
      <c r="HW476" s="193"/>
      <c r="HX476" s="193"/>
      <c r="HY476" s="193"/>
      <c r="HZ476" s="193"/>
      <c r="IA476" s="193"/>
      <c r="IB476" s="193"/>
      <c r="IC476" s="193"/>
      <c r="ID476" s="193"/>
      <c r="IE476" s="193"/>
      <c r="IF476" s="193"/>
      <c r="IG476" s="193"/>
      <c r="IH476" s="193"/>
      <c r="II476" s="193"/>
    </row>
    <row r="477" spans="1:243" s="209" customFormat="1" ht="16.5" hidden="1" customHeight="1">
      <c r="A477" s="99" t="s">
        <v>2642</v>
      </c>
      <c r="B477" s="116" t="s">
        <v>2643</v>
      </c>
      <c r="C477" s="98"/>
      <c r="D477" s="58"/>
      <c r="E477" s="58">
        <f>SUM(E478:E480)</f>
        <v>1655364.5899999999</v>
      </c>
      <c r="F477" s="58">
        <f>SUM(F478:F480)</f>
        <v>1177447.8999999999</v>
      </c>
      <c r="G477" s="58">
        <f>SUM(G478:G480)</f>
        <v>1123500</v>
      </c>
      <c r="H477" s="58">
        <f>SUM(H478:H480)</f>
        <v>1158000</v>
      </c>
      <c r="I477" s="58">
        <f>SUM(I478:I480)</f>
        <v>1190000</v>
      </c>
      <c r="HS477" s="193"/>
      <c r="HT477" s="193"/>
      <c r="HU477" s="193"/>
      <c r="HV477" s="193"/>
      <c r="HW477" s="193"/>
      <c r="HX477" s="193"/>
      <c r="HY477" s="193"/>
      <c r="HZ477" s="193"/>
      <c r="IA477" s="193"/>
      <c r="IB477" s="193"/>
      <c r="IC477" s="193"/>
      <c r="ID477" s="193"/>
      <c r="IE477" s="193"/>
      <c r="IF477" s="193"/>
      <c r="IG477" s="193"/>
      <c r="IH477" s="193"/>
      <c r="II477" s="193"/>
    </row>
    <row r="478" spans="1:243" s="140" customFormat="1" hidden="1">
      <c r="A478" s="97" t="s">
        <v>3331</v>
      </c>
      <c r="B478" s="117" t="s">
        <v>1024</v>
      </c>
      <c r="C478" s="139" t="s">
        <v>2327</v>
      </c>
      <c r="D478" s="60"/>
      <c r="E478" s="60">
        <v>183333.37</v>
      </c>
      <c r="F478" s="60">
        <v>200000.04</v>
      </c>
      <c r="G478" s="60">
        <f>F478</f>
        <v>200000.04</v>
      </c>
      <c r="H478" s="60">
        <f>G478</f>
        <v>200000.04</v>
      </c>
      <c r="I478" s="60">
        <f>H478</f>
        <v>200000.04</v>
      </c>
      <c r="HS478" s="138"/>
      <c r="HT478" s="138"/>
      <c r="HU478" s="138"/>
      <c r="HV478" s="138"/>
      <c r="HW478" s="138"/>
      <c r="HX478" s="138"/>
      <c r="HY478" s="138"/>
      <c r="HZ478" s="138"/>
      <c r="IA478" s="138"/>
      <c r="IB478" s="138"/>
      <c r="IC478" s="138"/>
      <c r="ID478" s="138"/>
      <c r="IE478" s="138"/>
      <c r="IF478" s="138"/>
      <c r="IG478" s="138"/>
      <c r="IH478" s="138"/>
      <c r="II478" s="138"/>
    </row>
    <row r="479" spans="1:243" s="140" customFormat="1" hidden="1">
      <c r="A479" s="97" t="s">
        <v>3332</v>
      </c>
      <c r="B479" s="97" t="s">
        <v>2643</v>
      </c>
      <c r="C479" s="98" t="s">
        <v>2327</v>
      </c>
      <c r="D479" s="60"/>
      <c r="E479" s="60">
        <v>150000</v>
      </c>
      <c r="F479" s="60">
        <v>0</v>
      </c>
      <c r="G479" s="60">
        <v>0</v>
      </c>
      <c r="H479" s="60"/>
      <c r="I479" s="60"/>
      <c r="HS479" s="138"/>
      <c r="HT479" s="138"/>
      <c r="HU479" s="138"/>
      <c r="HV479" s="138"/>
      <c r="HW479" s="138"/>
      <c r="HX479" s="138"/>
      <c r="HY479" s="138"/>
      <c r="HZ479" s="138"/>
      <c r="IA479" s="138"/>
      <c r="IB479" s="138"/>
      <c r="IC479" s="138"/>
      <c r="ID479" s="138"/>
      <c r="IE479" s="138"/>
      <c r="IF479" s="138"/>
      <c r="IG479" s="138"/>
      <c r="IH479" s="138"/>
      <c r="II479" s="138"/>
    </row>
    <row r="480" spans="1:243" s="140" customFormat="1" hidden="1">
      <c r="A480" s="97" t="s">
        <v>3334</v>
      </c>
      <c r="B480" s="117" t="s">
        <v>3333</v>
      </c>
      <c r="C480" s="139" t="s">
        <v>2327</v>
      </c>
      <c r="D480" s="60"/>
      <c r="E480" s="60">
        <v>1322031.22</v>
      </c>
      <c r="F480" s="60">
        <v>977447.86</v>
      </c>
      <c r="G480" s="60">
        <v>923499.96</v>
      </c>
      <c r="H480" s="60">
        <v>957999.96</v>
      </c>
      <c r="I480" s="60">
        <v>989999.96</v>
      </c>
      <c r="HS480" s="138"/>
      <c r="HT480" s="138"/>
      <c r="HU480" s="138"/>
      <c r="HV480" s="138"/>
      <c r="HW480" s="138"/>
      <c r="HX480" s="138"/>
      <c r="HY480" s="138"/>
      <c r="HZ480" s="138"/>
      <c r="IA480" s="138"/>
      <c r="IB480" s="138"/>
      <c r="IC480" s="138"/>
      <c r="ID480" s="138"/>
      <c r="IE480" s="138"/>
      <c r="IF480" s="138"/>
      <c r="IG480" s="138"/>
      <c r="IH480" s="138"/>
      <c r="II480" s="138"/>
    </row>
    <row r="481" spans="1:243" s="209" customFormat="1" ht="25.5" customHeight="1">
      <c r="A481" s="99" t="s">
        <v>2644</v>
      </c>
      <c r="B481" s="116" t="s">
        <v>2645</v>
      </c>
      <c r="C481" s="98"/>
      <c r="D481" s="58"/>
      <c r="E481" s="58">
        <f t="shared" ref="E481:I482" si="124">E482</f>
        <v>1557145.96</v>
      </c>
      <c r="F481" s="58">
        <f t="shared" si="124"/>
        <v>1664525.76</v>
      </c>
      <c r="G481" s="58">
        <f t="shared" si="124"/>
        <v>1655700</v>
      </c>
      <c r="H481" s="58">
        <f t="shared" si="124"/>
        <v>1717000</v>
      </c>
      <c r="I481" s="58">
        <f t="shared" si="124"/>
        <v>1773000</v>
      </c>
      <c r="HS481" s="193"/>
      <c r="HT481" s="193"/>
      <c r="HU481" s="193"/>
      <c r="HV481" s="193"/>
      <c r="HW481" s="193"/>
      <c r="HX481" s="193"/>
      <c r="HY481" s="193"/>
      <c r="HZ481" s="193"/>
      <c r="IA481" s="193"/>
      <c r="IB481" s="193"/>
      <c r="IC481" s="193"/>
      <c r="ID481" s="193"/>
      <c r="IE481" s="193"/>
      <c r="IF481" s="193"/>
      <c r="IG481" s="193"/>
      <c r="IH481" s="193"/>
      <c r="II481" s="193"/>
    </row>
    <row r="482" spans="1:243" s="209" customFormat="1" ht="22.5" hidden="1" customHeight="1">
      <c r="A482" s="99" t="s">
        <v>2646</v>
      </c>
      <c r="B482" s="116" t="s">
        <v>2647</v>
      </c>
      <c r="C482" s="98"/>
      <c r="D482" s="58"/>
      <c r="E482" s="58">
        <f t="shared" si="124"/>
        <v>1557145.96</v>
      </c>
      <c r="F482" s="58">
        <f t="shared" si="124"/>
        <v>1664525.76</v>
      </c>
      <c r="G482" s="58">
        <f t="shared" si="124"/>
        <v>1655700</v>
      </c>
      <c r="H482" s="58">
        <f t="shared" si="124"/>
        <v>1717000</v>
      </c>
      <c r="I482" s="58">
        <f t="shared" si="124"/>
        <v>1773000</v>
      </c>
      <c r="HS482" s="193"/>
      <c r="HT482" s="193"/>
      <c r="HU482" s="193"/>
      <c r="HV482" s="193"/>
      <c r="HW482" s="193"/>
      <c r="HX482" s="193"/>
      <c r="HY482" s="193"/>
      <c r="HZ482" s="193"/>
      <c r="IA482" s="193"/>
      <c r="IB482" s="193"/>
      <c r="IC482" s="193"/>
      <c r="ID482" s="193"/>
      <c r="IE482" s="193"/>
      <c r="IF482" s="193"/>
      <c r="IG482" s="193"/>
      <c r="IH482" s="193"/>
      <c r="II482" s="193"/>
    </row>
    <row r="483" spans="1:243" s="140" customFormat="1">
      <c r="A483" s="99" t="s">
        <v>2648</v>
      </c>
      <c r="B483" s="116" t="s">
        <v>2649</v>
      </c>
      <c r="C483" s="98" t="s">
        <v>2330</v>
      </c>
      <c r="D483" s="60"/>
      <c r="E483" s="60">
        <v>1557145.96</v>
      </c>
      <c r="F483" s="60">
        <v>1664525.76</v>
      </c>
      <c r="G483" s="60">
        <v>1655700</v>
      </c>
      <c r="H483" s="60">
        <v>1717000</v>
      </c>
      <c r="I483" s="60">
        <v>1773000</v>
      </c>
      <c r="HS483" s="138"/>
      <c r="HT483" s="138"/>
      <c r="HU483" s="138"/>
      <c r="HV483" s="138"/>
      <c r="HW483" s="138"/>
      <c r="HX483" s="138"/>
      <c r="HY483" s="138"/>
      <c r="HZ483" s="138"/>
      <c r="IA483" s="138"/>
      <c r="IB483" s="138"/>
      <c r="IC483" s="138"/>
      <c r="ID483" s="138"/>
      <c r="IE483" s="138"/>
      <c r="IF483" s="138"/>
      <c r="IG483" s="138"/>
      <c r="IH483" s="138"/>
      <c r="II483" s="138"/>
    </row>
    <row r="484" spans="1:243" s="107" customFormat="1" ht="17.25" hidden="1" customHeight="1">
      <c r="A484" s="99"/>
      <c r="B484" s="116" t="s">
        <v>801</v>
      </c>
      <c r="C484" s="139"/>
      <c r="D484" s="58">
        <f>SUM(D485:D489)</f>
        <v>9383930</v>
      </c>
      <c r="E484" s="58"/>
      <c r="F484" s="58"/>
      <c r="G484" s="58"/>
      <c r="H484" s="58"/>
      <c r="I484" s="58"/>
      <c r="HS484" s="106"/>
      <c r="HT484" s="106"/>
      <c r="HU484" s="106"/>
      <c r="HV484" s="106"/>
      <c r="HW484" s="106"/>
      <c r="HX484" s="106"/>
      <c r="HY484" s="106"/>
      <c r="HZ484" s="106"/>
      <c r="IA484" s="106"/>
      <c r="IB484" s="106"/>
      <c r="IC484" s="106"/>
      <c r="ID484" s="106"/>
      <c r="IE484" s="106"/>
      <c r="IF484" s="106"/>
      <c r="IG484" s="106"/>
      <c r="IH484" s="106"/>
      <c r="II484" s="106"/>
    </row>
    <row r="485" spans="1:243" s="140" customFormat="1" ht="12.75" hidden="1" customHeight="1">
      <c r="A485" s="97"/>
      <c r="B485" s="117" t="s">
        <v>805</v>
      </c>
      <c r="C485" s="139" t="s">
        <v>295</v>
      </c>
      <c r="D485" s="60">
        <v>171600</v>
      </c>
      <c r="E485" s="60"/>
      <c r="F485" s="60"/>
      <c r="G485" s="60"/>
      <c r="H485" s="60"/>
      <c r="I485" s="60"/>
      <c r="HS485" s="138"/>
      <c r="HT485" s="138"/>
      <c r="HU485" s="138"/>
      <c r="HV485" s="138"/>
      <c r="HW485" s="138"/>
      <c r="HX485" s="138"/>
      <c r="HY485" s="138"/>
      <c r="HZ485" s="138"/>
      <c r="IA485" s="138"/>
      <c r="IB485" s="138"/>
      <c r="IC485" s="138"/>
      <c r="ID485" s="138"/>
      <c r="IE485" s="138"/>
      <c r="IF485" s="138"/>
      <c r="IG485" s="138"/>
      <c r="IH485" s="138"/>
      <c r="II485" s="138"/>
    </row>
    <row r="486" spans="1:243" s="140" customFormat="1" ht="12" hidden="1" customHeight="1">
      <c r="A486" s="97"/>
      <c r="B486" s="117" t="s">
        <v>807</v>
      </c>
      <c r="C486" s="139" t="s">
        <v>298</v>
      </c>
      <c r="D486" s="60">
        <v>360000</v>
      </c>
      <c r="E486" s="60"/>
      <c r="F486" s="60"/>
      <c r="G486" s="60"/>
      <c r="H486" s="60"/>
      <c r="I486" s="60"/>
      <c r="HS486" s="138"/>
      <c r="HT486" s="138"/>
      <c r="HU486" s="138"/>
      <c r="HV486" s="138"/>
      <c r="HW486" s="138"/>
      <c r="HX486" s="138"/>
      <c r="HY486" s="138"/>
      <c r="HZ486" s="138"/>
      <c r="IA486" s="138"/>
      <c r="IB486" s="138"/>
      <c r="IC486" s="138"/>
      <c r="ID486" s="138"/>
      <c r="IE486" s="138"/>
      <c r="IF486" s="138"/>
      <c r="IG486" s="138"/>
      <c r="IH486" s="138"/>
      <c r="II486" s="138"/>
    </row>
    <row r="487" spans="1:243" s="140" customFormat="1" hidden="1">
      <c r="A487" s="97"/>
      <c r="B487" s="117" t="s">
        <v>809</v>
      </c>
      <c r="C487" s="139" t="s">
        <v>307</v>
      </c>
      <c r="D487" s="60">
        <v>1115015</v>
      </c>
      <c r="E487" s="60"/>
      <c r="F487" s="60"/>
      <c r="G487" s="60"/>
      <c r="H487" s="60"/>
      <c r="I487" s="60"/>
      <c r="HS487" s="138"/>
      <c r="HT487" s="138"/>
      <c r="HU487" s="138"/>
      <c r="HV487" s="138"/>
      <c r="HW487" s="138"/>
      <c r="HX487" s="138"/>
      <c r="HY487" s="138"/>
      <c r="HZ487" s="138"/>
      <c r="IA487" s="138"/>
      <c r="IB487" s="138"/>
      <c r="IC487" s="138"/>
      <c r="ID487" s="138"/>
      <c r="IE487" s="138"/>
      <c r="IF487" s="138"/>
      <c r="IG487" s="138"/>
      <c r="IH487" s="138"/>
      <c r="II487" s="138"/>
    </row>
    <row r="488" spans="1:243" s="140" customFormat="1" hidden="1">
      <c r="A488" s="97"/>
      <c r="B488" s="97" t="s">
        <v>813</v>
      </c>
      <c r="C488" s="98" t="s">
        <v>307</v>
      </c>
      <c r="D488" s="60">
        <v>6000000</v>
      </c>
      <c r="E488" s="60"/>
      <c r="F488" s="60"/>
      <c r="G488" s="60"/>
      <c r="H488" s="60"/>
      <c r="I488" s="60"/>
      <c r="HS488" s="138"/>
      <c r="HT488" s="138"/>
      <c r="HU488" s="138"/>
      <c r="HV488" s="138"/>
      <c r="HW488" s="138"/>
      <c r="HX488" s="138"/>
      <c r="HY488" s="138"/>
      <c r="HZ488" s="138"/>
      <c r="IA488" s="138"/>
      <c r="IB488" s="138"/>
      <c r="IC488" s="138"/>
      <c r="ID488" s="138"/>
      <c r="IE488" s="138"/>
      <c r="IF488" s="138"/>
      <c r="IG488" s="138"/>
      <c r="IH488" s="138"/>
      <c r="II488" s="138"/>
    </row>
    <row r="489" spans="1:243" s="140" customFormat="1" hidden="1">
      <c r="A489" s="97"/>
      <c r="B489" s="97" t="s">
        <v>817</v>
      </c>
      <c r="C489" s="98" t="s">
        <v>1564</v>
      </c>
      <c r="D489" s="60">
        <v>1737315</v>
      </c>
      <c r="E489" s="60"/>
      <c r="F489" s="60"/>
      <c r="G489" s="60"/>
      <c r="H489" s="60"/>
      <c r="I489" s="60"/>
      <c r="HS489" s="138"/>
      <c r="HT489" s="138"/>
      <c r="HU489" s="138"/>
      <c r="HV489" s="138"/>
      <c r="HW489" s="138"/>
      <c r="HX489" s="138"/>
      <c r="HY489" s="138"/>
      <c r="HZ489" s="138"/>
      <c r="IA489" s="138"/>
      <c r="IB489" s="138"/>
      <c r="IC489" s="138"/>
      <c r="ID489" s="138"/>
      <c r="IE489" s="138"/>
      <c r="IF489" s="138"/>
      <c r="IG489" s="138"/>
      <c r="IH489" s="138"/>
      <c r="II489" s="138"/>
    </row>
    <row r="490" spans="1:243" s="107" customFormat="1" hidden="1">
      <c r="A490" s="99"/>
      <c r="B490" s="116" t="s">
        <v>783</v>
      </c>
      <c r="C490" s="139"/>
      <c r="D490" s="58">
        <f t="shared" ref="D490:I490" si="125">SUM(D491:D494)</f>
        <v>10758034.68</v>
      </c>
      <c r="E490" s="58">
        <f t="shared" si="125"/>
        <v>0</v>
      </c>
      <c r="F490" s="58">
        <f t="shared" si="125"/>
        <v>0</v>
      </c>
      <c r="G490" s="58">
        <f t="shared" si="125"/>
        <v>0</v>
      </c>
      <c r="H490" s="58">
        <f t="shared" si="125"/>
        <v>0</v>
      </c>
      <c r="I490" s="58">
        <f t="shared" si="125"/>
        <v>0</v>
      </c>
      <c r="HS490" s="106"/>
      <c r="HT490" s="106"/>
      <c r="HU490" s="106"/>
      <c r="HV490" s="106"/>
      <c r="HW490" s="106"/>
      <c r="HX490" s="106"/>
      <c r="HY490" s="106"/>
      <c r="HZ490" s="106"/>
      <c r="IA490" s="106"/>
      <c r="IB490" s="106"/>
      <c r="IC490" s="106"/>
      <c r="ID490" s="106"/>
      <c r="IE490" s="106"/>
      <c r="IF490" s="106"/>
      <c r="IG490" s="106"/>
      <c r="IH490" s="106"/>
      <c r="II490" s="106"/>
    </row>
    <row r="491" spans="1:243" s="140" customFormat="1" hidden="1">
      <c r="A491" s="97"/>
      <c r="B491" s="117" t="s">
        <v>787</v>
      </c>
      <c r="C491" s="139" t="s">
        <v>260</v>
      </c>
      <c r="D491" s="60">
        <v>7224467.46</v>
      </c>
      <c r="E491" s="60"/>
      <c r="F491" s="60"/>
      <c r="G491" s="60"/>
      <c r="H491" s="60"/>
      <c r="I491" s="60"/>
      <c r="HS491" s="138"/>
      <c r="HT491" s="138"/>
      <c r="HU491" s="138"/>
      <c r="HV491" s="138"/>
      <c r="HW491" s="138"/>
      <c r="HX491" s="138"/>
      <c r="HY491" s="138"/>
      <c r="HZ491" s="138"/>
      <c r="IA491" s="138"/>
      <c r="IB491" s="138"/>
      <c r="IC491" s="138"/>
      <c r="ID491" s="138"/>
      <c r="IE491" s="138"/>
      <c r="IF491" s="138"/>
      <c r="IG491" s="138"/>
      <c r="IH491" s="138"/>
      <c r="II491" s="138"/>
    </row>
    <row r="492" spans="1:243" s="140" customFormat="1" hidden="1">
      <c r="A492" s="97"/>
      <c r="B492" s="117" t="s">
        <v>795</v>
      </c>
      <c r="C492" s="139" t="s">
        <v>373</v>
      </c>
      <c r="D492" s="60">
        <v>550601.69999999995</v>
      </c>
      <c r="E492" s="60"/>
      <c r="F492" s="60"/>
      <c r="G492" s="60"/>
      <c r="H492" s="60"/>
      <c r="I492" s="60"/>
      <c r="HS492" s="138"/>
      <c r="HT492" s="138"/>
      <c r="HU492" s="138"/>
      <c r="HV492" s="138"/>
      <c r="HW492" s="138"/>
      <c r="HX492" s="138"/>
      <c r="HY492" s="138"/>
      <c r="HZ492" s="138"/>
      <c r="IA492" s="138"/>
      <c r="IB492" s="138"/>
      <c r="IC492" s="138"/>
      <c r="ID492" s="138"/>
      <c r="IE492" s="138"/>
      <c r="IF492" s="138"/>
      <c r="IG492" s="138"/>
      <c r="IH492" s="138"/>
      <c r="II492" s="138"/>
    </row>
    <row r="493" spans="1:243" s="140" customFormat="1" hidden="1">
      <c r="A493" s="97"/>
      <c r="B493" s="117" t="s">
        <v>1683</v>
      </c>
      <c r="C493" s="139" t="s">
        <v>265</v>
      </c>
      <c r="D493" s="60">
        <v>1389460</v>
      </c>
      <c r="E493" s="60"/>
      <c r="F493" s="60"/>
      <c r="G493" s="60"/>
      <c r="H493" s="60"/>
      <c r="I493" s="60"/>
      <c r="HS493" s="138"/>
      <c r="HT493" s="138"/>
      <c r="HU493" s="138"/>
      <c r="HV493" s="138"/>
      <c r="HW493" s="138"/>
      <c r="HX493" s="138"/>
      <c r="HY493" s="138"/>
      <c r="HZ493" s="138"/>
      <c r="IA493" s="138"/>
      <c r="IB493" s="138"/>
      <c r="IC493" s="138"/>
      <c r="ID493" s="138"/>
      <c r="IE493" s="138"/>
      <c r="IF493" s="138"/>
      <c r="IG493" s="138"/>
      <c r="IH493" s="138"/>
      <c r="II493" s="138"/>
    </row>
    <row r="494" spans="1:243" s="140" customFormat="1" hidden="1">
      <c r="A494" s="97"/>
      <c r="B494" s="117" t="s">
        <v>2631</v>
      </c>
      <c r="C494" s="139" t="s">
        <v>265</v>
      </c>
      <c r="D494" s="60">
        <v>1593505.52</v>
      </c>
      <c r="E494" s="60"/>
      <c r="F494" s="60"/>
      <c r="G494" s="60"/>
      <c r="H494" s="60"/>
      <c r="I494" s="60"/>
      <c r="HS494" s="138"/>
      <c r="HT494" s="138"/>
      <c r="HU494" s="138"/>
      <c r="HV494" s="138"/>
      <c r="HW494" s="138"/>
      <c r="HX494" s="138"/>
      <c r="HY494" s="138"/>
      <c r="HZ494" s="138"/>
      <c r="IA494" s="138"/>
      <c r="IB494" s="138"/>
      <c r="IC494" s="138"/>
      <c r="ID494" s="138"/>
      <c r="IE494" s="138"/>
      <c r="IF494" s="138"/>
      <c r="IG494" s="138"/>
      <c r="IH494" s="138"/>
      <c r="II494" s="138"/>
    </row>
    <row r="495" spans="1:243" s="107" customFormat="1" hidden="1">
      <c r="A495" s="99"/>
      <c r="B495" s="116" t="s">
        <v>819</v>
      </c>
      <c r="C495" s="139"/>
      <c r="D495" s="58">
        <f t="shared" ref="D495:I495" si="126">SUM(D496:D500)</f>
        <v>1362030.14</v>
      </c>
      <c r="E495" s="58">
        <f t="shared" si="126"/>
        <v>0</v>
      </c>
      <c r="F495" s="58">
        <f t="shared" si="126"/>
        <v>0</v>
      </c>
      <c r="G495" s="58">
        <f t="shared" si="126"/>
        <v>0</v>
      </c>
      <c r="H495" s="58">
        <f t="shared" si="126"/>
        <v>0</v>
      </c>
      <c r="I495" s="58">
        <f t="shared" si="126"/>
        <v>0</v>
      </c>
      <c r="HS495" s="106"/>
      <c r="HT495" s="106"/>
      <c r="HU495" s="106"/>
      <c r="HV495" s="106"/>
      <c r="HW495" s="106"/>
      <c r="HX495" s="106"/>
      <c r="HY495" s="106"/>
      <c r="HZ495" s="106"/>
      <c r="IA495" s="106"/>
      <c r="IB495" s="106"/>
      <c r="IC495" s="106"/>
      <c r="ID495" s="106"/>
      <c r="IE495" s="106"/>
      <c r="IF495" s="106"/>
      <c r="IG495" s="106"/>
      <c r="IH495" s="106"/>
      <c r="II495" s="106"/>
    </row>
    <row r="496" spans="1:243" s="140" customFormat="1" ht="15" hidden="1" customHeight="1">
      <c r="A496" s="97"/>
      <c r="B496" s="117" t="s">
        <v>825</v>
      </c>
      <c r="C496" s="139" t="s">
        <v>277</v>
      </c>
      <c r="D496" s="60">
        <v>216666.59</v>
      </c>
      <c r="E496" s="60"/>
      <c r="F496" s="60"/>
      <c r="G496" s="60"/>
      <c r="H496" s="60"/>
      <c r="I496" s="60"/>
      <c r="HS496" s="138"/>
      <c r="HT496" s="138"/>
      <c r="HU496" s="138"/>
      <c r="HV496" s="138"/>
      <c r="HW496" s="138"/>
      <c r="HX496" s="138"/>
      <c r="HY496" s="138"/>
      <c r="HZ496" s="138"/>
      <c r="IA496" s="138"/>
      <c r="IB496" s="138"/>
      <c r="IC496" s="138"/>
      <c r="ID496" s="138"/>
      <c r="IE496" s="138"/>
      <c r="IF496" s="138"/>
      <c r="IG496" s="138"/>
      <c r="IH496" s="138"/>
      <c r="II496" s="138"/>
    </row>
    <row r="497" spans="1:243" s="140" customFormat="1" hidden="1">
      <c r="A497" s="97"/>
      <c r="B497" s="97" t="s">
        <v>1687</v>
      </c>
      <c r="C497" s="98" t="s">
        <v>277</v>
      </c>
      <c r="D497" s="60">
        <v>249444</v>
      </c>
      <c r="E497" s="60"/>
      <c r="F497" s="60"/>
      <c r="G497" s="60"/>
      <c r="H497" s="60"/>
      <c r="I497" s="60"/>
      <c r="HS497" s="138"/>
      <c r="HT497" s="138"/>
      <c r="HU497" s="138"/>
      <c r="HV497" s="138"/>
      <c r="HW497" s="138"/>
      <c r="HX497" s="138"/>
      <c r="HY497" s="138"/>
      <c r="HZ497" s="138"/>
      <c r="IA497" s="138"/>
      <c r="IB497" s="138"/>
      <c r="IC497" s="138"/>
      <c r="ID497" s="138"/>
      <c r="IE497" s="138"/>
      <c r="IF497" s="138"/>
      <c r="IG497" s="138"/>
      <c r="IH497" s="138"/>
      <c r="II497" s="138"/>
    </row>
    <row r="498" spans="1:243" s="140" customFormat="1" hidden="1">
      <c r="A498" s="97"/>
      <c r="B498" s="117" t="s">
        <v>835</v>
      </c>
      <c r="C498" s="139" t="s">
        <v>277</v>
      </c>
      <c r="D498" s="60">
        <v>714987.1</v>
      </c>
      <c r="E498" s="60"/>
      <c r="F498" s="60"/>
      <c r="G498" s="60"/>
      <c r="H498" s="60"/>
      <c r="I498" s="60"/>
      <c r="HS498" s="138"/>
      <c r="HT498" s="138"/>
      <c r="HU498" s="138"/>
      <c r="HV498" s="138"/>
      <c r="HW498" s="138"/>
      <c r="HX498" s="138"/>
      <c r="HY498" s="138"/>
      <c r="HZ498" s="138"/>
      <c r="IA498" s="138"/>
      <c r="IB498" s="138"/>
      <c r="IC498" s="138"/>
      <c r="ID498" s="138"/>
      <c r="IE498" s="138"/>
      <c r="IF498" s="138"/>
      <c r="IG498" s="138"/>
      <c r="IH498" s="138"/>
      <c r="II498" s="138"/>
    </row>
    <row r="499" spans="1:243" s="140" customFormat="1" hidden="1">
      <c r="A499" s="97"/>
      <c r="B499" s="97" t="s">
        <v>837</v>
      </c>
      <c r="C499" s="98" t="s">
        <v>277</v>
      </c>
      <c r="D499" s="60">
        <v>177871.13</v>
      </c>
      <c r="E499" s="60"/>
      <c r="F499" s="60"/>
      <c r="G499" s="60"/>
      <c r="H499" s="60"/>
      <c r="I499" s="60"/>
      <c r="HS499" s="138"/>
      <c r="HT499" s="138"/>
      <c r="HU499" s="138"/>
      <c r="HV499" s="138"/>
      <c r="HW499" s="138"/>
      <c r="HX499" s="138"/>
      <c r="HY499" s="138"/>
      <c r="HZ499" s="138"/>
      <c r="IA499" s="138"/>
      <c r="IB499" s="138"/>
      <c r="IC499" s="138"/>
      <c r="ID499" s="138"/>
      <c r="IE499" s="138"/>
      <c r="IF499" s="138"/>
      <c r="IG499" s="138"/>
      <c r="IH499" s="138"/>
      <c r="II499" s="138"/>
    </row>
    <row r="500" spans="1:243" s="140" customFormat="1" hidden="1">
      <c r="A500" s="97"/>
      <c r="B500" s="97" t="s">
        <v>839</v>
      </c>
      <c r="C500" s="98" t="s">
        <v>277</v>
      </c>
      <c r="D500" s="60">
        <v>3061.32</v>
      </c>
      <c r="E500" s="60"/>
      <c r="F500" s="60"/>
      <c r="G500" s="60"/>
      <c r="H500" s="60"/>
      <c r="I500" s="60"/>
      <c r="HS500" s="138"/>
      <c r="HT500" s="138"/>
      <c r="HU500" s="138"/>
      <c r="HV500" s="138"/>
      <c r="HW500" s="138"/>
      <c r="HX500" s="138"/>
      <c r="HY500" s="138"/>
      <c r="HZ500" s="138"/>
      <c r="IA500" s="138"/>
      <c r="IB500" s="138"/>
      <c r="IC500" s="138"/>
      <c r="ID500" s="138"/>
      <c r="IE500" s="138"/>
      <c r="IF500" s="138"/>
      <c r="IG500" s="138"/>
      <c r="IH500" s="138"/>
      <c r="II500" s="138"/>
    </row>
    <row r="501" spans="1:243" s="107" customFormat="1" hidden="1">
      <c r="A501" s="99"/>
      <c r="B501" s="116" t="s">
        <v>849</v>
      </c>
      <c r="C501" s="139"/>
      <c r="D501" s="58">
        <f t="shared" ref="D501:I501" si="127">D502</f>
        <v>1547384.15</v>
      </c>
      <c r="E501" s="58">
        <f t="shared" si="127"/>
        <v>0</v>
      </c>
      <c r="F501" s="58">
        <f t="shared" si="127"/>
        <v>0</v>
      </c>
      <c r="G501" s="58">
        <f t="shared" si="127"/>
        <v>0</v>
      </c>
      <c r="H501" s="58">
        <f t="shared" si="127"/>
        <v>0</v>
      </c>
      <c r="I501" s="58">
        <f t="shared" si="127"/>
        <v>0</v>
      </c>
      <c r="HS501" s="106"/>
      <c r="HT501" s="106"/>
      <c r="HU501" s="106"/>
      <c r="HV501" s="106"/>
      <c r="HW501" s="106"/>
      <c r="HX501" s="106"/>
      <c r="HY501" s="106"/>
      <c r="HZ501" s="106"/>
      <c r="IA501" s="106"/>
      <c r="IB501" s="106"/>
      <c r="IC501" s="106"/>
      <c r="ID501" s="106"/>
      <c r="IE501" s="106"/>
      <c r="IF501" s="106"/>
      <c r="IG501" s="106"/>
      <c r="IH501" s="106"/>
      <c r="II501" s="106"/>
    </row>
    <row r="502" spans="1:243" s="140" customFormat="1" hidden="1">
      <c r="A502" s="97"/>
      <c r="B502" s="117" t="s">
        <v>857</v>
      </c>
      <c r="C502" s="139" t="s">
        <v>280</v>
      </c>
      <c r="D502" s="60">
        <v>1547384.15</v>
      </c>
      <c r="E502" s="60"/>
      <c r="F502" s="60"/>
      <c r="G502" s="60"/>
      <c r="H502" s="60"/>
      <c r="I502" s="60"/>
      <c r="HS502" s="138"/>
      <c r="HT502" s="138"/>
      <c r="HU502" s="138"/>
      <c r="HV502" s="138"/>
      <c r="HW502" s="138"/>
      <c r="HX502" s="138"/>
      <c r="HY502" s="138"/>
      <c r="HZ502" s="138"/>
      <c r="IA502" s="138"/>
      <c r="IB502" s="138"/>
      <c r="IC502" s="138"/>
      <c r="ID502" s="138"/>
      <c r="IE502" s="138"/>
      <c r="IF502" s="138"/>
      <c r="IG502" s="138"/>
      <c r="IH502" s="138"/>
      <c r="II502" s="138"/>
    </row>
    <row r="503" spans="1:243" s="107" customFormat="1" hidden="1">
      <c r="A503" s="99"/>
      <c r="B503" s="116" t="s">
        <v>859</v>
      </c>
      <c r="C503" s="139"/>
      <c r="D503" s="58">
        <f>SUM(D504:D505)</f>
        <v>728665.54</v>
      </c>
      <c r="E503" s="58">
        <f>SUM(E504:E504)</f>
        <v>0</v>
      </c>
      <c r="F503" s="58">
        <f>SUM(F504:F504)</f>
        <v>0</v>
      </c>
      <c r="G503" s="58">
        <f>SUM(G504:G504)</f>
        <v>0</v>
      </c>
      <c r="H503" s="58">
        <f>SUM(H504:H504)</f>
        <v>0</v>
      </c>
      <c r="I503" s="58">
        <f>SUM(I504:I504)</f>
        <v>0</v>
      </c>
      <c r="HS503" s="106"/>
      <c r="HT503" s="106"/>
      <c r="HU503" s="106"/>
      <c r="HV503" s="106"/>
      <c r="HW503" s="106"/>
      <c r="HX503" s="106"/>
      <c r="HY503" s="106"/>
      <c r="HZ503" s="106"/>
      <c r="IA503" s="106"/>
      <c r="IB503" s="106"/>
      <c r="IC503" s="106"/>
      <c r="ID503" s="106"/>
      <c r="IE503" s="106"/>
      <c r="IF503" s="106"/>
      <c r="IG503" s="106"/>
      <c r="IH503" s="106"/>
      <c r="II503" s="106"/>
    </row>
    <row r="504" spans="1:243" s="140" customFormat="1" ht="12.75" hidden="1" customHeight="1">
      <c r="A504" s="97"/>
      <c r="B504" s="117" t="s">
        <v>1691</v>
      </c>
      <c r="C504" s="139" t="s">
        <v>316</v>
      </c>
      <c r="D504" s="60">
        <v>30000</v>
      </c>
      <c r="E504" s="60"/>
      <c r="F504" s="60"/>
      <c r="G504" s="60"/>
      <c r="H504" s="60"/>
      <c r="I504" s="60"/>
      <c r="HS504" s="138"/>
      <c r="HT504" s="138"/>
      <c r="HU504" s="138"/>
      <c r="HV504" s="138"/>
      <c r="HW504" s="138"/>
      <c r="HX504" s="138"/>
      <c r="HY504" s="138"/>
      <c r="HZ504" s="138"/>
      <c r="IA504" s="138"/>
      <c r="IB504" s="138"/>
      <c r="IC504" s="138"/>
      <c r="ID504" s="138"/>
      <c r="IE504" s="138"/>
      <c r="IF504" s="138"/>
      <c r="IG504" s="138"/>
      <c r="IH504" s="138"/>
      <c r="II504" s="138"/>
    </row>
    <row r="505" spans="1:243" s="140" customFormat="1" ht="12.75" hidden="1" customHeight="1">
      <c r="A505" s="97"/>
      <c r="B505" s="117" t="s">
        <v>2632</v>
      </c>
      <c r="C505" s="139" t="s">
        <v>260</v>
      </c>
      <c r="D505" s="60">
        <v>698665.54</v>
      </c>
      <c r="E505" s="60"/>
      <c r="F505" s="60"/>
      <c r="G505" s="60"/>
      <c r="H505" s="60"/>
      <c r="I505" s="60"/>
      <c r="HS505" s="138"/>
      <c r="HT505" s="138"/>
      <c r="HU505" s="138"/>
      <c r="HV505" s="138"/>
      <c r="HW505" s="138"/>
      <c r="HX505" s="138"/>
      <c r="HY505" s="138"/>
      <c r="HZ505" s="138"/>
      <c r="IA505" s="138"/>
      <c r="IB505" s="138"/>
      <c r="IC505" s="138"/>
      <c r="ID505" s="138"/>
      <c r="IE505" s="138"/>
      <c r="IF505" s="138"/>
      <c r="IG505" s="138"/>
      <c r="IH505" s="138"/>
      <c r="II505" s="138"/>
    </row>
    <row r="506" spans="1:243" s="107" customFormat="1" ht="22.5" hidden="1">
      <c r="A506" s="99"/>
      <c r="B506" s="116" t="s">
        <v>2650</v>
      </c>
      <c r="C506" s="139"/>
      <c r="D506" s="58">
        <f t="shared" ref="D506:I507" si="128">D507</f>
        <v>1735890.81</v>
      </c>
      <c r="E506" s="58">
        <f t="shared" si="128"/>
        <v>0</v>
      </c>
      <c r="F506" s="58">
        <f t="shared" si="128"/>
        <v>0</v>
      </c>
      <c r="G506" s="58">
        <f t="shared" si="128"/>
        <v>0</v>
      </c>
      <c r="H506" s="58">
        <f t="shared" si="128"/>
        <v>0</v>
      </c>
      <c r="I506" s="58">
        <f t="shared" si="128"/>
        <v>0</v>
      </c>
      <c r="HS506" s="106"/>
      <c r="HT506" s="106"/>
      <c r="HU506" s="106"/>
      <c r="HV506" s="106"/>
      <c r="HW506" s="106"/>
      <c r="HX506" s="106"/>
      <c r="HY506" s="106"/>
      <c r="HZ506" s="106"/>
      <c r="IA506" s="106"/>
      <c r="IB506" s="106"/>
      <c r="IC506" s="106"/>
      <c r="ID506" s="106"/>
      <c r="IE506" s="106"/>
      <c r="IF506" s="106"/>
      <c r="IG506" s="106"/>
      <c r="IH506" s="106"/>
      <c r="II506" s="106"/>
    </row>
    <row r="507" spans="1:243" s="107" customFormat="1" ht="22.5" hidden="1">
      <c r="A507" s="99"/>
      <c r="B507" s="116" t="s">
        <v>2650</v>
      </c>
      <c r="C507" s="139"/>
      <c r="D507" s="58">
        <f t="shared" si="128"/>
        <v>1735890.81</v>
      </c>
      <c r="E507" s="58">
        <f t="shared" si="128"/>
        <v>0</v>
      </c>
      <c r="F507" s="58">
        <f t="shared" si="128"/>
        <v>0</v>
      </c>
      <c r="G507" s="58">
        <f t="shared" si="128"/>
        <v>0</v>
      </c>
      <c r="H507" s="58">
        <f t="shared" si="128"/>
        <v>0</v>
      </c>
      <c r="I507" s="58">
        <f t="shared" si="128"/>
        <v>0</v>
      </c>
      <c r="HS507" s="106"/>
      <c r="HT507" s="106"/>
      <c r="HU507" s="106"/>
      <c r="HV507" s="106"/>
      <c r="HW507" s="106"/>
      <c r="HX507" s="106"/>
      <c r="HY507" s="106"/>
      <c r="HZ507" s="106"/>
      <c r="IA507" s="106"/>
      <c r="IB507" s="106"/>
      <c r="IC507" s="106"/>
      <c r="ID507" s="106"/>
      <c r="IE507" s="106"/>
      <c r="IF507" s="106"/>
      <c r="IG507" s="106"/>
      <c r="IH507" s="106"/>
      <c r="II507" s="106"/>
    </row>
    <row r="508" spans="1:243" s="140" customFormat="1" ht="22.5" hidden="1">
      <c r="A508" s="99"/>
      <c r="B508" s="116" t="s">
        <v>2651</v>
      </c>
      <c r="C508" s="139"/>
      <c r="D508" s="58">
        <f t="shared" ref="D508:I508" si="129">SUM(D509:D516)</f>
        <v>1735890.81</v>
      </c>
      <c r="E508" s="58">
        <f t="shared" si="129"/>
        <v>0</v>
      </c>
      <c r="F508" s="58">
        <f t="shared" si="129"/>
        <v>0</v>
      </c>
      <c r="G508" s="58">
        <f t="shared" si="129"/>
        <v>0</v>
      </c>
      <c r="H508" s="58">
        <f t="shared" si="129"/>
        <v>0</v>
      </c>
      <c r="I508" s="58">
        <f t="shared" si="129"/>
        <v>0</v>
      </c>
      <c r="HS508" s="138"/>
      <c r="HT508" s="138"/>
      <c r="HU508" s="138"/>
      <c r="HV508" s="138"/>
      <c r="HW508" s="138"/>
      <c r="HX508" s="138"/>
      <c r="HY508" s="138"/>
      <c r="HZ508" s="138"/>
      <c r="IA508" s="138"/>
      <c r="IB508" s="138"/>
      <c r="IC508" s="138"/>
      <c r="ID508" s="138"/>
      <c r="IE508" s="138"/>
      <c r="IF508" s="138"/>
      <c r="IG508" s="138"/>
      <c r="IH508" s="138"/>
      <c r="II508" s="138"/>
    </row>
    <row r="509" spans="1:243" s="140" customFormat="1" ht="25.5" hidden="1" customHeight="1">
      <c r="A509" s="97"/>
      <c r="B509" s="117" t="s">
        <v>872</v>
      </c>
      <c r="C509" s="139" t="s">
        <v>405</v>
      </c>
      <c r="D509" s="60">
        <v>0</v>
      </c>
      <c r="E509" s="60"/>
      <c r="F509" s="60"/>
      <c r="G509" s="60"/>
      <c r="H509" s="60"/>
      <c r="I509" s="60"/>
      <c r="HS509" s="138"/>
      <c r="HT509" s="138"/>
      <c r="HU509" s="138"/>
      <c r="HV509" s="138"/>
      <c r="HW509" s="138"/>
      <c r="HX509" s="138"/>
      <c r="HY509" s="138"/>
      <c r="HZ509" s="138"/>
      <c r="IA509" s="138"/>
      <c r="IB509" s="138"/>
      <c r="IC509" s="138"/>
      <c r="ID509" s="138"/>
      <c r="IE509" s="138"/>
      <c r="IF509" s="138"/>
      <c r="IG509" s="138"/>
      <c r="IH509" s="138"/>
      <c r="II509" s="138"/>
    </row>
    <row r="510" spans="1:243" s="140" customFormat="1" ht="22.5" hidden="1" customHeight="1">
      <c r="A510" s="97"/>
      <c r="B510" s="117" t="s">
        <v>874</v>
      </c>
      <c r="C510" s="139" t="s">
        <v>402</v>
      </c>
      <c r="D510" s="60">
        <v>252000</v>
      </c>
      <c r="E510" s="60"/>
      <c r="F510" s="60"/>
      <c r="G510" s="60"/>
      <c r="H510" s="60"/>
      <c r="I510" s="60"/>
      <c r="HS510" s="138"/>
      <c r="HT510" s="138"/>
      <c r="HU510" s="138"/>
      <c r="HV510" s="138"/>
      <c r="HW510" s="138"/>
      <c r="HX510" s="138"/>
      <c r="HY510" s="138"/>
      <c r="HZ510" s="138"/>
      <c r="IA510" s="138"/>
      <c r="IB510" s="138"/>
      <c r="IC510" s="138"/>
      <c r="ID510" s="138"/>
      <c r="IE510" s="138"/>
      <c r="IF510" s="138"/>
      <c r="IG510" s="138"/>
      <c r="IH510" s="138"/>
      <c r="II510" s="138"/>
    </row>
    <row r="511" spans="1:243" s="140" customFormat="1" hidden="1">
      <c r="A511" s="97"/>
      <c r="B511" s="117" t="s">
        <v>876</v>
      </c>
      <c r="C511" s="139" t="s">
        <v>408</v>
      </c>
      <c r="D511" s="60">
        <v>0</v>
      </c>
      <c r="E511" s="60"/>
      <c r="F511" s="60"/>
      <c r="G511" s="60"/>
      <c r="H511" s="60"/>
      <c r="I511" s="60"/>
      <c r="HS511" s="138"/>
      <c r="HT511" s="138"/>
      <c r="HU511" s="138"/>
      <c r="HV511" s="138"/>
      <c r="HW511" s="138"/>
      <c r="HX511" s="138"/>
      <c r="HY511" s="138"/>
      <c r="HZ511" s="138"/>
      <c r="IA511" s="138"/>
      <c r="IB511" s="138"/>
      <c r="IC511" s="138"/>
      <c r="ID511" s="138"/>
      <c r="IE511" s="138"/>
      <c r="IF511" s="138"/>
      <c r="IG511" s="138"/>
      <c r="IH511" s="138"/>
      <c r="II511" s="138"/>
    </row>
    <row r="512" spans="1:243" s="140" customFormat="1" hidden="1">
      <c r="A512" s="97"/>
      <c r="B512" s="117" t="s">
        <v>880</v>
      </c>
      <c r="C512" s="139" t="s">
        <v>441</v>
      </c>
      <c r="D512" s="60">
        <v>218021.6</v>
      </c>
      <c r="E512" s="60"/>
      <c r="F512" s="60"/>
      <c r="G512" s="60"/>
      <c r="H512" s="60"/>
      <c r="I512" s="60"/>
      <c r="HS512" s="138"/>
      <c r="HT512" s="138"/>
      <c r="HU512" s="138"/>
      <c r="HV512" s="138"/>
      <c r="HW512" s="138"/>
      <c r="HX512" s="138"/>
      <c r="HY512" s="138"/>
      <c r="HZ512" s="138"/>
      <c r="IA512" s="138"/>
      <c r="IB512" s="138"/>
      <c r="IC512" s="138"/>
      <c r="ID512" s="138"/>
      <c r="IE512" s="138"/>
      <c r="IF512" s="138"/>
      <c r="IG512" s="138"/>
      <c r="IH512" s="138"/>
      <c r="II512" s="138"/>
    </row>
    <row r="513" spans="1:243" s="140" customFormat="1" hidden="1">
      <c r="A513" s="97"/>
      <c r="B513" s="117" t="s">
        <v>882</v>
      </c>
      <c r="C513" s="139" t="s">
        <v>459</v>
      </c>
      <c r="D513" s="60">
        <v>39996.879999999997</v>
      </c>
      <c r="E513" s="60"/>
      <c r="F513" s="60"/>
      <c r="G513" s="60"/>
      <c r="H513" s="60"/>
      <c r="I513" s="60"/>
      <c r="HS513" s="138"/>
      <c r="HT513" s="138"/>
      <c r="HU513" s="138"/>
      <c r="HV513" s="138"/>
      <c r="HW513" s="138"/>
      <c r="HX513" s="138"/>
      <c r="HY513" s="138"/>
      <c r="HZ513" s="138"/>
      <c r="IA513" s="138"/>
      <c r="IB513" s="138"/>
      <c r="IC513" s="138"/>
      <c r="ID513" s="138"/>
      <c r="IE513" s="138"/>
      <c r="IF513" s="138"/>
      <c r="IG513" s="138"/>
      <c r="IH513" s="138"/>
      <c r="II513" s="138"/>
    </row>
    <row r="514" spans="1:243" s="138" customFormat="1" hidden="1">
      <c r="A514" s="97"/>
      <c r="B514" s="117" t="s">
        <v>2654</v>
      </c>
      <c r="C514" s="139" t="s">
        <v>2380</v>
      </c>
      <c r="D514" s="60">
        <v>926406.1</v>
      </c>
      <c r="E514" s="60"/>
      <c r="F514" s="60"/>
      <c r="G514" s="60"/>
      <c r="H514" s="60"/>
      <c r="I514" s="6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  <c r="AA514" s="140"/>
      <c r="AB514" s="140"/>
      <c r="AC514" s="140"/>
      <c r="AD514" s="140"/>
      <c r="AE514" s="140"/>
      <c r="AF514" s="140"/>
      <c r="AG514" s="140"/>
      <c r="AH514" s="140"/>
      <c r="AI514" s="140"/>
      <c r="AJ514" s="140"/>
      <c r="AK514" s="140"/>
      <c r="AL514" s="140"/>
      <c r="AM514" s="140"/>
      <c r="AN514" s="140"/>
      <c r="AO514" s="140"/>
      <c r="AP514" s="140"/>
      <c r="AQ514" s="140"/>
      <c r="AR514" s="140"/>
      <c r="AS514" s="140"/>
      <c r="AT514" s="140"/>
      <c r="AU514" s="140"/>
      <c r="AV514" s="140"/>
      <c r="AW514" s="140"/>
      <c r="AX514" s="140"/>
      <c r="AY514" s="140"/>
      <c r="AZ514" s="140"/>
      <c r="BA514" s="140"/>
      <c r="BB514" s="140"/>
      <c r="BC514" s="140"/>
      <c r="BD514" s="140"/>
      <c r="BE514" s="140"/>
      <c r="BF514" s="140"/>
      <c r="BG514" s="140"/>
      <c r="BH514" s="140"/>
      <c r="BI514" s="140"/>
      <c r="BJ514" s="140"/>
      <c r="BK514" s="140"/>
      <c r="BL514" s="140"/>
      <c r="BM514" s="140"/>
      <c r="BN514" s="140"/>
      <c r="BO514" s="140"/>
      <c r="BP514" s="140"/>
      <c r="BQ514" s="140"/>
      <c r="BR514" s="140"/>
      <c r="BS514" s="140"/>
      <c r="BT514" s="140"/>
      <c r="BU514" s="140"/>
      <c r="BV514" s="140"/>
      <c r="BW514" s="140"/>
      <c r="BX514" s="140"/>
      <c r="BY514" s="140"/>
      <c r="BZ514" s="140"/>
      <c r="CA514" s="140"/>
      <c r="CB514" s="140"/>
      <c r="CC514" s="140"/>
      <c r="CD514" s="140"/>
      <c r="CE514" s="140"/>
      <c r="CF514" s="140"/>
      <c r="CG514" s="140"/>
      <c r="CH514" s="140"/>
      <c r="CI514" s="140"/>
      <c r="CJ514" s="140"/>
      <c r="CK514" s="140"/>
      <c r="CL514" s="140"/>
      <c r="CM514" s="140"/>
      <c r="CN514" s="140"/>
      <c r="CO514" s="140"/>
      <c r="CP514" s="140"/>
      <c r="CQ514" s="140"/>
      <c r="CR514" s="140"/>
      <c r="CS514" s="140"/>
      <c r="CT514" s="140"/>
      <c r="CU514" s="140"/>
      <c r="CV514" s="140"/>
      <c r="CW514" s="140"/>
      <c r="CX514" s="140"/>
      <c r="CY514" s="140"/>
      <c r="CZ514" s="140"/>
      <c r="DA514" s="140"/>
      <c r="DB514" s="140"/>
      <c r="DC514" s="140"/>
      <c r="DD514" s="140"/>
      <c r="DE514" s="140"/>
      <c r="DF514" s="140"/>
      <c r="DG514" s="140"/>
      <c r="DH514" s="140"/>
      <c r="DI514" s="140"/>
      <c r="DJ514" s="140"/>
      <c r="DK514" s="140"/>
      <c r="DL514" s="140"/>
      <c r="DM514" s="140"/>
      <c r="DN514" s="140"/>
      <c r="DO514" s="140"/>
      <c r="DP514" s="140"/>
      <c r="DQ514" s="140"/>
      <c r="DR514" s="140"/>
      <c r="DS514" s="140"/>
      <c r="DT514" s="140"/>
      <c r="DU514" s="140"/>
      <c r="DV514" s="140"/>
      <c r="DW514" s="140"/>
      <c r="DX514" s="140"/>
      <c r="DY514" s="140"/>
      <c r="DZ514" s="140"/>
      <c r="EA514" s="140"/>
      <c r="EB514" s="140"/>
      <c r="EC514" s="140"/>
      <c r="ED514" s="140"/>
      <c r="EE514" s="140"/>
      <c r="EF514" s="140"/>
      <c r="EG514" s="140"/>
      <c r="EH514" s="140"/>
      <c r="EI514" s="140"/>
      <c r="EJ514" s="140"/>
      <c r="EK514" s="140"/>
      <c r="EL514" s="140"/>
      <c r="EM514" s="140"/>
      <c r="EN514" s="140"/>
      <c r="EO514" s="140"/>
      <c r="EP514" s="140"/>
      <c r="EQ514" s="140"/>
      <c r="ER514" s="140"/>
      <c r="ES514" s="140"/>
      <c r="ET514" s="140"/>
      <c r="EU514" s="140"/>
      <c r="EV514" s="140"/>
      <c r="EW514" s="140"/>
      <c r="EX514" s="140"/>
      <c r="EY514" s="140"/>
      <c r="EZ514" s="140"/>
      <c r="FA514" s="140"/>
      <c r="FB514" s="140"/>
      <c r="FC514" s="140"/>
      <c r="FD514" s="140"/>
      <c r="FE514" s="140"/>
      <c r="FF514" s="140"/>
      <c r="FG514" s="140"/>
      <c r="FH514" s="140"/>
      <c r="FI514" s="140"/>
      <c r="FJ514" s="140"/>
      <c r="FK514" s="140"/>
      <c r="FL514" s="140"/>
      <c r="FM514" s="140"/>
      <c r="FN514" s="140"/>
      <c r="FO514" s="140"/>
      <c r="FP514" s="140"/>
      <c r="FQ514" s="140"/>
      <c r="FR514" s="140"/>
      <c r="FS514" s="140"/>
      <c r="FT514" s="140"/>
      <c r="FU514" s="140"/>
      <c r="FV514" s="140"/>
      <c r="FW514" s="140"/>
      <c r="FX514" s="140"/>
      <c r="FY514" s="140"/>
      <c r="FZ514" s="140"/>
      <c r="GA514" s="140"/>
      <c r="GB514" s="140"/>
      <c r="GC514" s="140"/>
      <c r="GD514" s="140"/>
      <c r="GE514" s="140"/>
      <c r="GF514" s="140"/>
      <c r="GG514" s="140"/>
      <c r="GH514" s="140"/>
      <c r="GI514" s="140"/>
      <c r="GJ514" s="140"/>
      <c r="GK514" s="140"/>
      <c r="GL514" s="140"/>
      <c r="GM514" s="140"/>
      <c r="GN514" s="140"/>
      <c r="GO514" s="140"/>
      <c r="GP514" s="140"/>
      <c r="GQ514" s="140"/>
      <c r="GR514" s="140"/>
      <c r="GS514" s="140"/>
      <c r="GT514" s="140"/>
      <c r="GU514" s="140"/>
      <c r="GV514" s="140"/>
      <c r="GW514" s="140"/>
      <c r="GX514" s="140"/>
      <c r="GY514" s="140"/>
      <c r="GZ514" s="140"/>
      <c r="HA514" s="140"/>
      <c r="HB514" s="140"/>
      <c r="HC514" s="140"/>
      <c r="HD514" s="140"/>
      <c r="HE514" s="140"/>
      <c r="HF514" s="140"/>
      <c r="HG514" s="140"/>
      <c r="HH514" s="140"/>
      <c r="HI514" s="140"/>
      <c r="HJ514" s="140"/>
      <c r="HK514" s="140"/>
      <c r="HL514" s="140"/>
      <c r="HM514" s="140"/>
      <c r="HN514" s="140"/>
      <c r="HO514" s="140"/>
      <c r="HP514" s="140"/>
      <c r="HQ514" s="140"/>
      <c r="HR514" s="140"/>
    </row>
    <row r="515" spans="1:243" s="138" customFormat="1" hidden="1">
      <c r="A515" s="97"/>
      <c r="B515" s="117" t="s">
        <v>2655</v>
      </c>
      <c r="C515" s="139" t="s">
        <v>402</v>
      </c>
      <c r="D515" s="60">
        <v>279466.23</v>
      </c>
      <c r="E515" s="60"/>
      <c r="F515" s="60"/>
      <c r="G515" s="60"/>
      <c r="H515" s="60"/>
      <c r="I515" s="6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  <c r="AA515" s="140"/>
      <c r="AB515" s="140"/>
      <c r="AC515" s="140"/>
      <c r="AD515" s="140"/>
      <c r="AE515" s="140"/>
      <c r="AF515" s="140"/>
      <c r="AG515" s="140"/>
      <c r="AH515" s="140"/>
      <c r="AI515" s="140"/>
      <c r="AJ515" s="140"/>
      <c r="AK515" s="140"/>
      <c r="AL515" s="140"/>
      <c r="AM515" s="140"/>
      <c r="AN515" s="140"/>
      <c r="AO515" s="140"/>
      <c r="AP515" s="140"/>
      <c r="AQ515" s="140"/>
      <c r="AR515" s="140"/>
      <c r="AS515" s="140"/>
      <c r="AT515" s="140"/>
      <c r="AU515" s="140"/>
      <c r="AV515" s="140"/>
      <c r="AW515" s="140"/>
      <c r="AX515" s="140"/>
      <c r="AY515" s="140"/>
      <c r="AZ515" s="140"/>
      <c r="BA515" s="140"/>
      <c r="BB515" s="140"/>
      <c r="BC515" s="140"/>
      <c r="BD515" s="140"/>
      <c r="BE515" s="140"/>
      <c r="BF515" s="140"/>
      <c r="BG515" s="140"/>
      <c r="BH515" s="140"/>
      <c r="BI515" s="140"/>
      <c r="BJ515" s="140"/>
      <c r="BK515" s="140"/>
      <c r="BL515" s="140"/>
      <c r="BM515" s="140"/>
      <c r="BN515" s="140"/>
      <c r="BO515" s="140"/>
      <c r="BP515" s="140"/>
      <c r="BQ515" s="140"/>
      <c r="BR515" s="140"/>
      <c r="BS515" s="140"/>
      <c r="BT515" s="140"/>
      <c r="BU515" s="140"/>
      <c r="BV515" s="140"/>
      <c r="BW515" s="140"/>
      <c r="BX515" s="140"/>
      <c r="BY515" s="140"/>
      <c r="BZ515" s="140"/>
      <c r="CA515" s="140"/>
      <c r="CB515" s="140"/>
      <c r="CC515" s="140"/>
      <c r="CD515" s="140"/>
      <c r="CE515" s="140"/>
      <c r="CF515" s="140"/>
      <c r="CG515" s="140"/>
      <c r="CH515" s="140"/>
      <c r="CI515" s="140"/>
      <c r="CJ515" s="140"/>
      <c r="CK515" s="140"/>
      <c r="CL515" s="140"/>
      <c r="CM515" s="140"/>
      <c r="CN515" s="140"/>
      <c r="CO515" s="140"/>
      <c r="CP515" s="140"/>
      <c r="CQ515" s="140"/>
      <c r="CR515" s="140"/>
      <c r="CS515" s="140"/>
      <c r="CT515" s="140"/>
      <c r="CU515" s="140"/>
      <c r="CV515" s="140"/>
      <c r="CW515" s="140"/>
      <c r="CX515" s="140"/>
      <c r="CY515" s="140"/>
      <c r="CZ515" s="140"/>
      <c r="DA515" s="140"/>
      <c r="DB515" s="140"/>
      <c r="DC515" s="140"/>
      <c r="DD515" s="140"/>
      <c r="DE515" s="140"/>
      <c r="DF515" s="140"/>
      <c r="DG515" s="140"/>
      <c r="DH515" s="140"/>
      <c r="DI515" s="140"/>
      <c r="DJ515" s="140"/>
      <c r="DK515" s="140"/>
      <c r="DL515" s="140"/>
      <c r="DM515" s="140"/>
      <c r="DN515" s="140"/>
      <c r="DO515" s="140"/>
      <c r="DP515" s="140"/>
      <c r="DQ515" s="140"/>
      <c r="DR515" s="140"/>
      <c r="DS515" s="140"/>
      <c r="DT515" s="140"/>
      <c r="DU515" s="140"/>
      <c r="DV515" s="140"/>
      <c r="DW515" s="140"/>
      <c r="DX515" s="140"/>
      <c r="DY515" s="140"/>
      <c r="DZ515" s="140"/>
      <c r="EA515" s="140"/>
      <c r="EB515" s="140"/>
      <c r="EC515" s="140"/>
      <c r="ED515" s="140"/>
      <c r="EE515" s="140"/>
      <c r="EF515" s="140"/>
      <c r="EG515" s="140"/>
      <c r="EH515" s="140"/>
      <c r="EI515" s="140"/>
      <c r="EJ515" s="140"/>
      <c r="EK515" s="140"/>
      <c r="EL515" s="140"/>
      <c r="EM515" s="140"/>
      <c r="EN515" s="140"/>
      <c r="EO515" s="140"/>
      <c r="EP515" s="140"/>
      <c r="EQ515" s="140"/>
      <c r="ER515" s="140"/>
      <c r="ES515" s="140"/>
      <c r="ET515" s="140"/>
      <c r="EU515" s="140"/>
      <c r="EV515" s="140"/>
      <c r="EW515" s="140"/>
      <c r="EX515" s="140"/>
      <c r="EY515" s="140"/>
      <c r="EZ515" s="140"/>
      <c r="FA515" s="140"/>
      <c r="FB515" s="140"/>
      <c r="FC515" s="140"/>
      <c r="FD515" s="140"/>
      <c r="FE515" s="140"/>
      <c r="FF515" s="140"/>
      <c r="FG515" s="140"/>
      <c r="FH515" s="140"/>
      <c r="FI515" s="140"/>
      <c r="FJ515" s="140"/>
      <c r="FK515" s="140"/>
      <c r="FL515" s="140"/>
      <c r="FM515" s="140"/>
      <c r="FN515" s="140"/>
      <c r="FO515" s="140"/>
      <c r="FP515" s="140"/>
      <c r="FQ515" s="140"/>
      <c r="FR515" s="140"/>
      <c r="FS515" s="140"/>
      <c r="FT515" s="140"/>
      <c r="FU515" s="140"/>
      <c r="FV515" s="140"/>
      <c r="FW515" s="140"/>
      <c r="FX515" s="140"/>
      <c r="FY515" s="140"/>
      <c r="FZ515" s="140"/>
      <c r="GA515" s="140"/>
      <c r="GB515" s="140"/>
      <c r="GC515" s="140"/>
      <c r="GD515" s="140"/>
      <c r="GE515" s="140"/>
      <c r="GF515" s="140"/>
      <c r="GG515" s="140"/>
      <c r="GH515" s="140"/>
      <c r="GI515" s="140"/>
      <c r="GJ515" s="140"/>
      <c r="GK515" s="140"/>
      <c r="GL515" s="140"/>
      <c r="GM515" s="140"/>
      <c r="GN515" s="140"/>
      <c r="GO515" s="140"/>
      <c r="GP515" s="140"/>
      <c r="GQ515" s="140"/>
      <c r="GR515" s="140"/>
      <c r="GS515" s="140"/>
      <c r="GT515" s="140"/>
      <c r="GU515" s="140"/>
      <c r="GV515" s="140"/>
      <c r="GW515" s="140"/>
      <c r="GX515" s="140"/>
      <c r="GY515" s="140"/>
      <c r="GZ515" s="140"/>
      <c r="HA515" s="140"/>
      <c r="HB515" s="140"/>
      <c r="HC515" s="140"/>
      <c r="HD515" s="140"/>
      <c r="HE515" s="140"/>
      <c r="HF515" s="140"/>
      <c r="HG515" s="140"/>
      <c r="HH515" s="140"/>
      <c r="HI515" s="140"/>
      <c r="HJ515" s="140"/>
      <c r="HK515" s="140"/>
      <c r="HL515" s="140"/>
      <c r="HM515" s="140"/>
      <c r="HN515" s="140"/>
      <c r="HO515" s="140"/>
      <c r="HP515" s="140"/>
      <c r="HQ515" s="140"/>
      <c r="HR515" s="140"/>
    </row>
    <row r="516" spans="1:243" s="138" customFormat="1" hidden="1">
      <c r="A516" s="97"/>
      <c r="B516" s="117" t="s">
        <v>2656</v>
      </c>
      <c r="C516" s="139" t="s">
        <v>462</v>
      </c>
      <c r="D516" s="60">
        <v>20000</v>
      </c>
      <c r="E516" s="60"/>
      <c r="F516" s="60"/>
      <c r="G516" s="60"/>
      <c r="H516" s="60"/>
      <c r="I516" s="60"/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  <c r="Z516" s="140"/>
      <c r="AA516" s="140"/>
      <c r="AB516" s="140"/>
      <c r="AC516" s="140"/>
      <c r="AD516" s="140"/>
      <c r="AE516" s="140"/>
      <c r="AF516" s="140"/>
      <c r="AG516" s="140"/>
      <c r="AH516" s="140"/>
      <c r="AI516" s="140"/>
      <c r="AJ516" s="140"/>
      <c r="AK516" s="140"/>
      <c r="AL516" s="140"/>
      <c r="AM516" s="140"/>
      <c r="AN516" s="140"/>
      <c r="AO516" s="140"/>
      <c r="AP516" s="140"/>
      <c r="AQ516" s="140"/>
      <c r="AR516" s="140"/>
      <c r="AS516" s="140"/>
      <c r="AT516" s="140"/>
      <c r="AU516" s="140"/>
      <c r="AV516" s="140"/>
      <c r="AW516" s="140"/>
      <c r="AX516" s="140"/>
      <c r="AY516" s="140"/>
      <c r="AZ516" s="140"/>
      <c r="BA516" s="140"/>
      <c r="BB516" s="140"/>
      <c r="BC516" s="140"/>
      <c r="BD516" s="140"/>
      <c r="BE516" s="140"/>
      <c r="BF516" s="140"/>
      <c r="BG516" s="140"/>
      <c r="BH516" s="140"/>
      <c r="BI516" s="140"/>
      <c r="BJ516" s="140"/>
      <c r="BK516" s="140"/>
      <c r="BL516" s="140"/>
      <c r="BM516" s="140"/>
      <c r="BN516" s="140"/>
      <c r="BO516" s="140"/>
      <c r="BP516" s="140"/>
      <c r="BQ516" s="140"/>
      <c r="BR516" s="140"/>
      <c r="BS516" s="140"/>
      <c r="BT516" s="140"/>
      <c r="BU516" s="140"/>
      <c r="BV516" s="140"/>
      <c r="BW516" s="140"/>
      <c r="BX516" s="140"/>
      <c r="BY516" s="140"/>
      <c r="BZ516" s="140"/>
      <c r="CA516" s="140"/>
      <c r="CB516" s="140"/>
      <c r="CC516" s="140"/>
      <c r="CD516" s="140"/>
      <c r="CE516" s="140"/>
      <c r="CF516" s="140"/>
      <c r="CG516" s="140"/>
      <c r="CH516" s="140"/>
      <c r="CI516" s="140"/>
      <c r="CJ516" s="140"/>
      <c r="CK516" s="140"/>
      <c r="CL516" s="140"/>
      <c r="CM516" s="140"/>
      <c r="CN516" s="140"/>
      <c r="CO516" s="140"/>
      <c r="CP516" s="140"/>
      <c r="CQ516" s="140"/>
      <c r="CR516" s="140"/>
      <c r="CS516" s="140"/>
      <c r="CT516" s="140"/>
      <c r="CU516" s="140"/>
      <c r="CV516" s="140"/>
      <c r="CW516" s="140"/>
      <c r="CX516" s="140"/>
      <c r="CY516" s="140"/>
      <c r="CZ516" s="140"/>
      <c r="DA516" s="140"/>
      <c r="DB516" s="140"/>
      <c r="DC516" s="140"/>
      <c r="DD516" s="140"/>
      <c r="DE516" s="140"/>
      <c r="DF516" s="140"/>
      <c r="DG516" s="140"/>
      <c r="DH516" s="140"/>
      <c r="DI516" s="140"/>
      <c r="DJ516" s="140"/>
      <c r="DK516" s="140"/>
      <c r="DL516" s="140"/>
      <c r="DM516" s="140"/>
      <c r="DN516" s="140"/>
      <c r="DO516" s="140"/>
      <c r="DP516" s="140"/>
      <c r="DQ516" s="140"/>
      <c r="DR516" s="140"/>
      <c r="DS516" s="140"/>
      <c r="DT516" s="140"/>
      <c r="DU516" s="140"/>
      <c r="DV516" s="140"/>
      <c r="DW516" s="140"/>
      <c r="DX516" s="140"/>
      <c r="DY516" s="140"/>
      <c r="DZ516" s="140"/>
      <c r="EA516" s="140"/>
      <c r="EB516" s="140"/>
      <c r="EC516" s="140"/>
      <c r="ED516" s="140"/>
      <c r="EE516" s="140"/>
      <c r="EF516" s="140"/>
      <c r="EG516" s="140"/>
      <c r="EH516" s="140"/>
      <c r="EI516" s="140"/>
      <c r="EJ516" s="140"/>
      <c r="EK516" s="140"/>
      <c r="EL516" s="140"/>
      <c r="EM516" s="140"/>
      <c r="EN516" s="140"/>
      <c r="EO516" s="140"/>
      <c r="EP516" s="140"/>
      <c r="EQ516" s="140"/>
      <c r="ER516" s="140"/>
      <c r="ES516" s="140"/>
      <c r="ET516" s="140"/>
      <c r="EU516" s="140"/>
      <c r="EV516" s="140"/>
      <c r="EW516" s="140"/>
      <c r="EX516" s="140"/>
      <c r="EY516" s="140"/>
      <c r="EZ516" s="140"/>
      <c r="FA516" s="140"/>
      <c r="FB516" s="140"/>
      <c r="FC516" s="140"/>
      <c r="FD516" s="140"/>
      <c r="FE516" s="140"/>
      <c r="FF516" s="140"/>
      <c r="FG516" s="140"/>
      <c r="FH516" s="140"/>
      <c r="FI516" s="140"/>
      <c r="FJ516" s="140"/>
      <c r="FK516" s="140"/>
      <c r="FL516" s="140"/>
      <c r="FM516" s="140"/>
      <c r="FN516" s="140"/>
      <c r="FO516" s="140"/>
      <c r="FP516" s="140"/>
      <c r="FQ516" s="140"/>
      <c r="FR516" s="140"/>
      <c r="FS516" s="140"/>
      <c r="FT516" s="140"/>
      <c r="FU516" s="140"/>
      <c r="FV516" s="140"/>
      <c r="FW516" s="140"/>
      <c r="FX516" s="140"/>
      <c r="FY516" s="140"/>
      <c r="FZ516" s="140"/>
      <c r="GA516" s="140"/>
      <c r="GB516" s="140"/>
      <c r="GC516" s="140"/>
      <c r="GD516" s="140"/>
      <c r="GE516" s="140"/>
      <c r="GF516" s="140"/>
      <c r="GG516" s="140"/>
      <c r="GH516" s="140"/>
      <c r="GI516" s="140"/>
      <c r="GJ516" s="140"/>
      <c r="GK516" s="140"/>
      <c r="GL516" s="140"/>
      <c r="GM516" s="140"/>
      <c r="GN516" s="140"/>
      <c r="GO516" s="140"/>
      <c r="GP516" s="140"/>
      <c r="GQ516" s="140"/>
      <c r="GR516" s="140"/>
      <c r="GS516" s="140"/>
      <c r="GT516" s="140"/>
      <c r="GU516" s="140"/>
      <c r="GV516" s="140"/>
      <c r="GW516" s="140"/>
      <c r="GX516" s="140"/>
      <c r="GY516" s="140"/>
      <c r="GZ516" s="140"/>
      <c r="HA516" s="140"/>
      <c r="HB516" s="140"/>
      <c r="HC516" s="140"/>
      <c r="HD516" s="140"/>
      <c r="HE516" s="140"/>
      <c r="HF516" s="140"/>
      <c r="HG516" s="140"/>
      <c r="HH516" s="140"/>
      <c r="HI516" s="140"/>
      <c r="HJ516" s="140"/>
      <c r="HK516" s="140"/>
      <c r="HL516" s="140"/>
      <c r="HM516" s="140"/>
      <c r="HN516" s="140"/>
      <c r="HO516" s="140"/>
      <c r="HP516" s="140"/>
      <c r="HQ516" s="140"/>
      <c r="HR516" s="140"/>
    </row>
    <row r="517" spans="1:243" s="107" customFormat="1" ht="21.75" customHeight="1">
      <c r="A517" s="99" t="s">
        <v>2657</v>
      </c>
      <c r="B517" s="116" t="s">
        <v>2658</v>
      </c>
      <c r="C517" s="139"/>
      <c r="D517" s="58">
        <f t="shared" ref="D517:I517" si="130">D518+D520+D522+D524+D526</f>
        <v>11645105.909999998</v>
      </c>
      <c r="E517" s="58">
        <f t="shared" si="130"/>
        <v>10186772.57</v>
      </c>
      <c r="F517" s="58">
        <f t="shared" si="130"/>
        <v>9962460.5</v>
      </c>
      <c r="G517" s="58">
        <f t="shared" si="130"/>
        <v>9831100</v>
      </c>
      <c r="H517" s="58">
        <f t="shared" si="130"/>
        <v>9831100</v>
      </c>
      <c r="I517" s="58">
        <f t="shared" si="130"/>
        <v>9831100</v>
      </c>
      <c r="HS517" s="106"/>
      <c r="HT517" s="106"/>
      <c r="HU517" s="106"/>
      <c r="HV517" s="106"/>
      <c r="HW517" s="106"/>
      <c r="HX517" s="106"/>
      <c r="HY517" s="106"/>
      <c r="HZ517" s="106"/>
      <c r="IA517" s="106"/>
      <c r="IB517" s="106"/>
      <c r="IC517" s="106"/>
      <c r="ID517" s="106"/>
      <c r="IE517" s="106"/>
      <c r="IF517" s="106"/>
      <c r="IG517" s="106"/>
      <c r="IH517" s="106"/>
      <c r="II517" s="106"/>
    </row>
    <row r="518" spans="1:243" s="107" customFormat="1" ht="16.5" customHeight="1">
      <c r="A518" s="99" t="s">
        <v>2659</v>
      </c>
      <c r="B518" s="116" t="s">
        <v>2660</v>
      </c>
      <c r="C518" s="139"/>
      <c r="D518" s="58">
        <f t="shared" ref="D518:I518" si="131">D519</f>
        <v>7628846.2000000002</v>
      </c>
      <c r="E518" s="58">
        <f t="shared" si="131"/>
        <v>7827302.2999999998</v>
      </c>
      <c r="F518" s="58">
        <f t="shared" si="131"/>
        <v>7406841.5</v>
      </c>
      <c r="G518" s="58">
        <f t="shared" si="131"/>
        <v>7530000</v>
      </c>
      <c r="H518" s="58">
        <f t="shared" si="131"/>
        <v>7530000</v>
      </c>
      <c r="I518" s="58">
        <f t="shared" si="131"/>
        <v>7530000</v>
      </c>
      <c r="HS518" s="106"/>
      <c r="HT518" s="106"/>
      <c r="HU518" s="106"/>
      <c r="HV518" s="106"/>
      <c r="HW518" s="106"/>
      <c r="HX518" s="106"/>
      <c r="HY518" s="106"/>
      <c r="HZ518" s="106"/>
      <c r="IA518" s="106"/>
      <c r="IB518" s="106"/>
      <c r="IC518" s="106"/>
      <c r="ID518" s="106"/>
      <c r="IE518" s="106"/>
      <c r="IF518" s="106"/>
      <c r="IG518" s="106"/>
      <c r="IH518" s="106"/>
      <c r="II518" s="106"/>
    </row>
    <row r="519" spans="1:243" s="140" customFormat="1">
      <c r="A519" s="97" t="s">
        <v>2661</v>
      </c>
      <c r="B519" s="117" t="s">
        <v>2662</v>
      </c>
      <c r="C519" s="139" t="s">
        <v>485</v>
      </c>
      <c r="D519" s="60">
        <v>7628846.2000000002</v>
      </c>
      <c r="E519" s="60">
        <v>7827302.2999999998</v>
      </c>
      <c r="F519" s="60">
        <v>7406841.5</v>
      </c>
      <c r="G519" s="60">
        <v>7530000</v>
      </c>
      <c r="H519" s="60">
        <f>G519</f>
        <v>7530000</v>
      </c>
      <c r="I519" s="60">
        <f>H519</f>
        <v>7530000</v>
      </c>
      <c r="HS519" s="138"/>
      <c r="HT519" s="138"/>
      <c r="HU519" s="138"/>
      <c r="HV519" s="138"/>
      <c r="HW519" s="138"/>
      <c r="HX519" s="138"/>
      <c r="HY519" s="138"/>
      <c r="HZ519" s="138"/>
      <c r="IA519" s="138"/>
      <c r="IB519" s="138"/>
      <c r="IC519" s="138"/>
      <c r="ID519" s="138"/>
      <c r="IE519" s="138"/>
      <c r="IF519" s="138"/>
      <c r="IG519" s="138"/>
      <c r="IH519" s="138"/>
      <c r="II519" s="138"/>
    </row>
    <row r="520" spans="1:243" s="107" customFormat="1" ht="20.25" customHeight="1">
      <c r="A520" s="99" t="s">
        <v>2663</v>
      </c>
      <c r="B520" s="116" t="s">
        <v>2664</v>
      </c>
      <c r="C520" s="139"/>
      <c r="D520" s="58">
        <f t="shared" ref="D520:I520" si="132">D521</f>
        <v>3140</v>
      </c>
      <c r="E520" s="58">
        <f t="shared" si="132"/>
        <v>3720</v>
      </c>
      <c r="F520" s="58">
        <f t="shared" si="132"/>
        <v>0</v>
      </c>
      <c r="G520" s="58">
        <f t="shared" si="132"/>
        <v>3300</v>
      </c>
      <c r="H520" s="58">
        <f t="shared" si="132"/>
        <v>3300</v>
      </c>
      <c r="I520" s="58">
        <f t="shared" si="132"/>
        <v>3300</v>
      </c>
      <c r="HS520" s="106"/>
      <c r="HT520" s="106"/>
      <c r="HU520" s="106"/>
      <c r="HV520" s="106"/>
      <c r="HW520" s="106"/>
      <c r="HX520" s="106"/>
      <c r="HY520" s="106"/>
      <c r="HZ520" s="106"/>
      <c r="IA520" s="106"/>
      <c r="IB520" s="106"/>
      <c r="IC520" s="106"/>
      <c r="ID520" s="106"/>
      <c r="IE520" s="106"/>
      <c r="IF520" s="106"/>
      <c r="IG520" s="106"/>
      <c r="IH520" s="106"/>
      <c r="II520" s="106"/>
    </row>
    <row r="521" spans="1:243" s="140" customFormat="1" ht="20.25" customHeight="1">
      <c r="A521" s="97" t="s">
        <v>2665</v>
      </c>
      <c r="B521" s="117" t="s">
        <v>2666</v>
      </c>
      <c r="C521" s="139" t="s">
        <v>500</v>
      </c>
      <c r="D521" s="60">
        <v>3140</v>
      </c>
      <c r="E521" s="60">
        <v>3720</v>
      </c>
      <c r="F521" s="60">
        <v>0</v>
      </c>
      <c r="G521" s="60">
        <v>3300</v>
      </c>
      <c r="H521" s="60">
        <v>3300</v>
      </c>
      <c r="I521" s="60">
        <v>3300</v>
      </c>
      <c r="HS521" s="138"/>
      <c r="HT521" s="138"/>
      <c r="HU521" s="138"/>
      <c r="HV521" s="138"/>
      <c r="HW521" s="138"/>
      <c r="HX521" s="138"/>
      <c r="HY521" s="138"/>
      <c r="HZ521" s="138"/>
      <c r="IA521" s="138"/>
      <c r="IB521" s="138"/>
      <c r="IC521" s="138"/>
      <c r="ID521" s="138"/>
      <c r="IE521" s="138"/>
      <c r="IF521" s="138"/>
      <c r="IG521" s="138"/>
      <c r="IH521" s="138"/>
      <c r="II521" s="138"/>
    </row>
    <row r="522" spans="1:243" s="107" customFormat="1" ht="23.25" customHeight="1">
      <c r="A522" s="99" t="s">
        <v>2667</v>
      </c>
      <c r="B522" s="116" t="s">
        <v>2668</v>
      </c>
      <c r="C522" s="139"/>
      <c r="D522" s="58">
        <f t="shared" ref="D522:I522" si="133">D523</f>
        <v>2475774</v>
      </c>
      <c r="E522" s="58">
        <f t="shared" si="133"/>
        <v>2189318</v>
      </c>
      <c r="F522" s="58">
        <f t="shared" si="133"/>
        <v>2418908.7999999998</v>
      </c>
      <c r="G522" s="58">
        <f t="shared" si="133"/>
        <v>2195000</v>
      </c>
      <c r="H522" s="58">
        <f t="shared" si="133"/>
        <v>2195000</v>
      </c>
      <c r="I522" s="58">
        <f t="shared" si="133"/>
        <v>2195000</v>
      </c>
      <c r="HS522" s="106"/>
      <c r="HT522" s="106"/>
      <c r="HU522" s="106"/>
      <c r="HV522" s="106"/>
      <c r="HW522" s="106"/>
      <c r="HX522" s="106"/>
      <c r="HY522" s="106"/>
      <c r="HZ522" s="106"/>
      <c r="IA522" s="106"/>
      <c r="IB522" s="106"/>
      <c r="IC522" s="106"/>
      <c r="ID522" s="106"/>
      <c r="IE522" s="106"/>
      <c r="IF522" s="106"/>
      <c r="IG522" s="106"/>
      <c r="IH522" s="106"/>
      <c r="II522" s="106"/>
    </row>
    <row r="523" spans="1:243" s="140" customFormat="1" ht="22.5" customHeight="1">
      <c r="A523" s="97" t="s">
        <v>2669</v>
      </c>
      <c r="B523" s="117" t="s">
        <v>2670</v>
      </c>
      <c r="C523" s="139" t="s">
        <v>488</v>
      </c>
      <c r="D523" s="60">
        <v>2475774</v>
      </c>
      <c r="E523" s="60">
        <v>2189318</v>
      </c>
      <c r="F523" s="60">
        <v>2418908.7999999998</v>
      </c>
      <c r="G523" s="60">
        <v>2195000</v>
      </c>
      <c r="H523" s="60">
        <f>G523</f>
        <v>2195000</v>
      </c>
      <c r="I523" s="60">
        <f>H523</f>
        <v>2195000</v>
      </c>
      <c r="HS523" s="138"/>
      <c r="HT523" s="138"/>
      <c r="HU523" s="138"/>
      <c r="HV523" s="138"/>
      <c r="HW523" s="138"/>
      <c r="HX523" s="138"/>
      <c r="HY523" s="138"/>
      <c r="HZ523" s="138"/>
      <c r="IA523" s="138"/>
      <c r="IB523" s="138"/>
      <c r="IC523" s="138"/>
      <c r="ID523" s="138"/>
      <c r="IE523" s="138"/>
      <c r="IF523" s="138"/>
      <c r="IG523" s="138"/>
      <c r="IH523" s="138"/>
      <c r="II523" s="138"/>
    </row>
    <row r="524" spans="1:243" s="107" customFormat="1" ht="23.25" customHeight="1">
      <c r="A524" s="99" t="s">
        <v>2671</v>
      </c>
      <c r="B524" s="116" t="s">
        <v>2672</v>
      </c>
      <c r="C524" s="139"/>
      <c r="D524" s="58">
        <f t="shared" ref="D524:I524" si="134">D525</f>
        <v>70027.100000000006</v>
      </c>
      <c r="E524" s="58">
        <f t="shared" si="134"/>
        <v>100931.62</v>
      </c>
      <c r="F524" s="58">
        <f t="shared" si="134"/>
        <v>136710.20000000001</v>
      </c>
      <c r="G524" s="58">
        <f t="shared" si="134"/>
        <v>102800</v>
      </c>
      <c r="H524" s="58">
        <f t="shared" si="134"/>
        <v>102800</v>
      </c>
      <c r="I524" s="58">
        <f t="shared" si="134"/>
        <v>102800</v>
      </c>
      <c r="HS524" s="106"/>
      <c r="HT524" s="106"/>
      <c r="HU524" s="106"/>
      <c r="HV524" s="106"/>
      <c r="HW524" s="106"/>
      <c r="HX524" s="106"/>
      <c r="HY524" s="106"/>
      <c r="HZ524" s="106"/>
      <c r="IA524" s="106"/>
      <c r="IB524" s="106"/>
      <c r="IC524" s="106"/>
      <c r="ID524" s="106"/>
      <c r="IE524" s="106"/>
      <c r="IF524" s="106"/>
      <c r="IG524" s="106"/>
      <c r="IH524" s="106"/>
      <c r="II524" s="106"/>
    </row>
    <row r="525" spans="1:243" s="140" customFormat="1" ht="22.5" customHeight="1">
      <c r="A525" s="97" t="s">
        <v>2673</v>
      </c>
      <c r="B525" s="117" t="s">
        <v>2674</v>
      </c>
      <c r="C525" s="139" t="s">
        <v>491</v>
      </c>
      <c r="D525" s="60">
        <v>70027.100000000006</v>
      </c>
      <c r="E525" s="60">
        <v>100931.62</v>
      </c>
      <c r="F525" s="60">
        <v>136710.20000000001</v>
      </c>
      <c r="G525" s="60">
        <v>102800</v>
      </c>
      <c r="H525" s="60">
        <f>G525</f>
        <v>102800</v>
      </c>
      <c r="I525" s="60">
        <f>H525</f>
        <v>102800</v>
      </c>
      <c r="HS525" s="138"/>
      <c r="HT525" s="138"/>
      <c r="HU525" s="138"/>
      <c r="HV525" s="138"/>
      <c r="HW525" s="138"/>
      <c r="HX525" s="138"/>
      <c r="HY525" s="138"/>
      <c r="HZ525" s="138"/>
      <c r="IA525" s="138"/>
      <c r="IB525" s="138"/>
      <c r="IC525" s="138"/>
      <c r="ID525" s="138"/>
      <c r="IE525" s="138"/>
      <c r="IF525" s="138"/>
      <c r="IG525" s="138"/>
      <c r="IH525" s="138"/>
      <c r="II525" s="138"/>
    </row>
    <row r="526" spans="1:243" s="107" customFormat="1" ht="23.25" hidden="1" customHeight="1">
      <c r="A526" s="99" t="s">
        <v>2675</v>
      </c>
      <c r="B526" s="116" t="s">
        <v>2676</v>
      </c>
      <c r="C526" s="139"/>
      <c r="D526" s="58">
        <f t="shared" ref="D526:I526" si="135">D527</f>
        <v>1467318.61</v>
      </c>
      <c r="E526" s="58">
        <f t="shared" si="135"/>
        <v>65500.65</v>
      </c>
      <c r="F526" s="58">
        <f t="shared" si="135"/>
        <v>0</v>
      </c>
      <c r="G526" s="58">
        <f t="shared" si="135"/>
        <v>0</v>
      </c>
      <c r="H526" s="58">
        <f t="shared" si="135"/>
        <v>0</v>
      </c>
      <c r="I526" s="58">
        <f t="shared" si="135"/>
        <v>0</v>
      </c>
      <c r="HS526" s="106"/>
      <c r="HT526" s="106"/>
      <c r="HU526" s="106"/>
      <c r="HV526" s="106"/>
      <c r="HW526" s="106"/>
      <c r="HX526" s="106"/>
      <c r="HY526" s="106"/>
      <c r="HZ526" s="106"/>
      <c r="IA526" s="106"/>
      <c r="IB526" s="106"/>
      <c r="IC526" s="106"/>
      <c r="ID526" s="106"/>
      <c r="IE526" s="106"/>
      <c r="IF526" s="106"/>
      <c r="IG526" s="106"/>
      <c r="IH526" s="106"/>
      <c r="II526" s="106"/>
    </row>
    <row r="527" spans="1:243" s="107" customFormat="1" ht="23.25" hidden="1" customHeight="1">
      <c r="A527" s="99" t="s">
        <v>2677</v>
      </c>
      <c r="B527" s="116" t="s">
        <v>2678</v>
      </c>
      <c r="C527" s="139"/>
      <c r="D527" s="58">
        <f>SUM(D528:D532)</f>
        <v>1467318.61</v>
      </c>
      <c r="E527" s="58">
        <f>SUM(E528:E533)</f>
        <v>65500.65</v>
      </c>
      <c r="F527" s="58">
        <f>SUM(F528:F533)</f>
        <v>0</v>
      </c>
      <c r="G527" s="58">
        <f>SUM(G528:G533)</f>
        <v>0</v>
      </c>
      <c r="H527" s="58">
        <f>SUM(H528:H533)</f>
        <v>0</v>
      </c>
      <c r="I527" s="58">
        <f>SUM(I528:I533)</f>
        <v>0</v>
      </c>
      <c r="HS527" s="106"/>
      <c r="HT527" s="106"/>
      <c r="HU527" s="106"/>
      <c r="HV527" s="106"/>
      <c r="HW527" s="106"/>
      <c r="HX527" s="106"/>
      <c r="HY527" s="106"/>
      <c r="HZ527" s="106"/>
      <c r="IA527" s="106"/>
      <c r="IB527" s="106"/>
      <c r="IC527" s="106"/>
      <c r="ID527" s="106"/>
      <c r="IE527" s="106"/>
      <c r="IF527" s="106"/>
      <c r="IG527" s="106"/>
      <c r="IH527" s="106"/>
      <c r="II527" s="106"/>
    </row>
    <row r="528" spans="1:243" ht="12.75" hidden="1" customHeight="1">
      <c r="A528" s="97" t="s">
        <v>2679</v>
      </c>
      <c r="B528" s="117" t="s">
        <v>1701</v>
      </c>
      <c r="C528" s="139" t="s">
        <v>482</v>
      </c>
      <c r="D528" s="60">
        <v>0</v>
      </c>
      <c r="E528" s="60"/>
      <c r="F528" s="60"/>
      <c r="G528" s="60"/>
      <c r="H528" s="60"/>
      <c r="I528" s="60"/>
    </row>
    <row r="529" spans="1:243" hidden="1">
      <c r="A529" s="97" t="s">
        <v>2680</v>
      </c>
      <c r="B529" s="117" t="s">
        <v>908</v>
      </c>
      <c r="C529" s="139" t="s">
        <v>506</v>
      </c>
      <c r="D529" s="60">
        <v>0</v>
      </c>
      <c r="E529" s="60"/>
      <c r="F529" s="60"/>
      <c r="G529" s="60"/>
      <c r="H529" s="60"/>
      <c r="I529" s="60"/>
    </row>
    <row r="530" spans="1:243" ht="13.5" hidden="1" customHeight="1">
      <c r="A530" s="97" t="s">
        <v>2681</v>
      </c>
      <c r="B530" s="117" t="s">
        <v>1703</v>
      </c>
      <c r="C530" s="98" t="s">
        <v>494</v>
      </c>
      <c r="D530" s="60">
        <v>0</v>
      </c>
      <c r="E530" s="60"/>
      <c r="F530" s="60"/>
      <c r="G530" s="60"/>
      <c r="H530" s="60"/>
      <c r="I530" s="60"/>
    </row>
    <row r="531" spans="1:243" ht="13.5" hidden="1" customHeight="1">
      <c r="A531" s="97" t="s">
        <v>2682</v>
      </c>
      <c r="B531" s="117" t="s">
        <v>2683</v>
      </c>
      <c r="C531" s="98" t="s">
        <v>2413</v>
      </c>
      <c r="D531" s="60">
        <v>1048119.28</v>
      </c>
      <c r="E531" s="60"/>
      <c r="F531" s="60"/>
      <c r="G531" s="60"/>
      <c r="H531" s="60"/>
      <c r="I531" s="60"/>
    </row>
    <row r="532" spans="1:243" ht="13.5" hidden="1" customHeight="1">
      <c r="A532" s="97" t="s">
        <v>2684</v>
      </c>
      <c r="B532" s="117" t="s">
        <v>2685</v>
      </c>
      <c r="C532" s="98" t="s">
        <v>2416</v>
      </c>
      <c r="D532" s="60">
        <v>419199.33</v>
      </c>
      <c r="E532" s="60"/>
      <c r="F532" s="60"/>
      <c r="G532" s="60"/>
      <c r="H532" s="60"/>
      <c r="I532" s="60"/>
    </row>
    <row r="533" spans="1:243" ht="13.5" hidden="1" customHeight="1">
      <c r="A533" s="97" t="s">
        <v>3433</v>
      </c>
      <c r="B533" s="117" t="s">
        <v>3434</v>
      </c>
      <c r="C533" s="98" t="s">
        <v>3425</v>
      </c>
      <c r="D533" s="60"/>
      <c r="E533" s="60">
        <v>65500.65</v>
      </c>
      <c r="F533" s="60"/>
      <c r="G533" s="60"/>
      <c r="H533" s="60"/>
      <c r="I533" s="60"/>
    </row>
    <row r="534" spans="1:243" s="107" customFormat="1" ht="25.5" hidden="1" customHeight="1">
      <c r="A534" s="99" t="s">
        <v>2686</v>
      </c>
      <c r="B534" s="116" t="s">
        <v>2687</v>
      </c>
      <c r="C534" s="139"/>
      <c r="D534" s="58">
        <f t="shared" ref="D534:I535" si="136">D535</f>
        <v>559171.52</v>
      </c>
      <c r="E534" s="58">
        <f t="shared" si="136"/>
        <v>0</v>
      </c>
      <c r="F534" s="58">
        <f t="shared" si="136"/>
        <v>0</v>
      </c>
      <c r="G534" s="58">
        <f t="shared" si="136"/>
        <v>0</v>
      </c>
      <c r="H534" s="58">
        <f t="shared" si="136"/>
        <v>0</v>
      </c>
      <c r="I534" s="58">
        <f t="shared" si="136"/>
        <v>0</v>
      </c>
      <c r="HS534" s="106"/>
      <c r="HT534" s="106"/>
      <c r="HU534" s="106"/>
      <c r="HV534" s="106"/>
      <c r="HW534" s="106"/>
      <c r="HX534" s="106"/>
      <c r="HY534" s="106"/>
      <c r="HZ534" s="106"/>
      <c r="IA534" s="106"/>
      <c r="IB534" s="106"/>
      <c r="IC534" s="106"/>
      <c r="ID534" s="106"/>
      <c r="IE534" s="106"/>
      <c r="IF534" s="106"/>
      <c r="IG534" s="106"/>
      <c r="IH534" s="106"/>
      <c r="II534" s="106"/>
    </row>
    <row r="535" spans="1:243" s="107" customFormat="1" ht="23.25" hidden="1" customHeight="1">
      <c r="A535" s="99" t="s">
        <v>2688</v>
      </c>
      <c r="B535" s="116" t="s">
        <v>2687</v>
      </c>
      <c r="C535" s="139"/>
      <c r="D535" s="58">
        <f t="shared" si="136"/>
        <v>559171.52</v>
      </c>
      <c r="E535" s="58">
        <f t="shared" si="136"/>
        <v>0</v>
      </c>
      <c r="F535" s="58">
        <f t="shared" si="136"/>
        <v>0</v>
      </c>
      <c r="G535" s="58">
        <f t="shared" si="136"/>
        <v>0</v>
      </c>
      <c r="H535" s="58">
        <f t="shared" si="136"/>
        <v>0</v>
      </c>
      <c r="I535" s="58">
        <f t="shared" si="136"/>
        <v>0</v>
      </c>
      <c r="HS535" s="106"/>
      <c r="HT535" s="106"/>
      <c r="HU535" s="106"/>
      <c r="HV535" s="106"/>
      <c r="HW535" s="106"/>
      <c r="HX535" s="106"/>
      <c r="HY535" s="106"/>
      <c r="HZ535" s="106"/>
      <c r="IA535" s="106"/>
      <c r="IB535" s="106"/>
      <c r="IC535" s="106"/>
      <c r="ID535" s="106"/>
      <c r="IE535" s="106"/>
      <c r="IF535" s="106"/>
      <c r="IG535" s="106"/>
      <c r="IH535" s="106"/>
      <c r="II535" s="106"/>
    </row>
    <row r="536" spans="1:243" s="140" customFormat="1" ht="24" hidden="1" customHeight="1">
      <c r="A536" s="99" t="s">
        <v>2689</v>
      </c>
      <c r="B536" s="116" t="s">
        <v>2690</v>
      </c>
      <c r="C536" s="139"/>
      <c r="D536" s="58">
        <f t="shared" ref="D536:I536" si="137">SUM(D537:D540)</f>
        <v>559171.52</v>
      </c>
      <c r="E536" s="58">
        <f t="shared" si="137"/>
        <v>0</v>
      </c>
      <c r="F536" s="58">
        <f t="shared" si="137"/>
        <v>0</v>
      </c>
      <c r="G536" s="58">
        <f t="shared" si="137"/>
        <v>0</v>
      </c>
      <c r="H536" s="58">
        <f t="shared" si="137"/>
        <v>0</v>
      </c>
      <c r="I536" s="58">
        <f t="shared" si="137"/>
        <v>0</v>
      </c>
      <c r="HS536" s="138"/>
      <c r="HT536" s="138"/>
      <c r="HU536" s="138"/>
      <c r="HV536" s="138"/>
      <c r="HW536" s="138"/>
      <c r="HX536" s="138"/>
      <c r="HY536" s="138"/>
      <c r="HZ536" s="138"/>
      <c r="IA536" s="138"/>
      <c r="IB536" s="138"/>
      <c r="IC536" s="138"/>
      <c r="ID536" s="138"/>
      <c r="IE536" s="138"/>
      <c r="IF536" s="138"/>
      <c r="IG536" s="138"/>
      <c r="IH536" s="138"/>
      <c r="II536" s="138"/>
    </row>
    <row r="537" spans="1:243" s="138" customFormat="1" ht="17.25" hidden="1" customHeight="1">
      <c r="A537" s="97" t="s">
        <v>2691</v>
      </c>
      <c r="B537" s="117" t="s">
        <v>2692</v>
      </c>
      <c r="C537" s="139" t="s">
        <v>29</v>
      </c>
      <c r="D537" s="60">
        <v>335502.87</v>
      </c>
      <c r="E537" s="60">
        <v>0</v>
      </c>
      <c r="F537" s="60">
        <v>0</v>
      </c>
      <c r="G537" s="60">
        <v>0</v>
      </c>
      <c r="H537" s="60">
        <v>0</v>
      </c>
      <c r="I537" s="60">
        <v>0</v>
      </c>
      <c r="J537" s="140"/>
      <c r="K537" s="140"/>
      <c r="L537" s="140"/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  <c r="Y537" s="140"/>
      <c r="Z537" s="140"/>
      <c r="AA537" s="140"/>
      <c r="AB537" s="140"/>
      <c r="AC537" s="140"/>
      <c r="AD537" s="140"/>
      <c r="AE537" s="140"/>
      <c r="AF537" s="140"/>
      <c r="AG537" s="140"/>
      <c r="AH537" s="140"/>
      <c r="AI537" s="140"/>
      <c r="AJ537" s="140"/>
      <c r="AK537" s="140"/>
      <c r="AL537" s="140"/>
      <c r="AM537" s="140"/>
      <c r="AN537" s="140"/>
      <c r="AO537" s="140"/>
      <c r="AP537" s="140"/>
      <c r="AQ537" s="140"/>
      <c r="AR537" s="140"/>
      <c r="AS537" s="140"/>
      <c r="AT537" s="140"/>
      <c r="AU537" s="140"/>
      <c r="AV537" s="140"/>
      <c r="AW537" s="140"/>
      <c r="AX537" s="140"/>
      <c r="AY537" s="140"/>
      <c r="AZ537" s="140"/>
      <c r="BA537" s="140"/>
      <c r="BB537" s="140"/>
      <c r="BC537" s="140"/>
      <c r="BD537" s="140"/>
      <c r="BE537" s="140"/>
      <c r="BF537" s="140"/>
      <c r="BG537" s="140"/>
      <c r="BH537" s="140"/>
      <c r="BI537" s="140"/>
      <c r="BJ537" s="140"/>
      <c r="BK537" s="140"/>
      <c r="BL537" s="140"/>
      <c r="BM537" s="140"/>
      <c r="BN537" s="140"/>
      <c r="BO537" s="140"/>
      <c r="BP537" s="140"/>
      <c r="BQ537" s="140"/>
      <c r="BR537" s="140"/>
      <c r="BS537" s="140"/>
      <c r="BT537" s="140"/>
      <c r="BU537" s="140"/>
      <c r="BV537" s="140"/>
      <c r="BW537" s="140"/>
      <c r="BX537" s="140"/>
      <c r="BY537" s="140"/>
      <c r="BZ537" s="140"/>
      <c r="CA537" s="140"/>
      <c r="CB537" s="140"/>
      <c r="CC537" s="140"/>
      <c r="CD537" s="140"/>
      <c r="CE537" s="140"/>
      <c r="CF537" s="140"/>
      <c r="CG537" s="140"/>
      <c r="CH537" s="140"/>
      <c r="CI537" s="140"/>
      <c r="CJ537" s="140"/>
      <c r="CK537" s="140"/>
      <c r="CL537" s="140"/>
      <c r="CM537" s="140"/>
      <c r="CN537" s="140"/>
      <c r="CO537" s="140"/>
      <c r="CP537" s="140"/>
      <c r="CQ537" s="140"/>
      <c r="CR537" s="140"/>
      <c r="CS537" s="140"/>
      <c r="CT537" s="140"/>
      <c r="CU537" s="140"/>
      <c r="CV537" s="140"/>
      <c r="CW537" s="140"/>
      <c r="CX537" s="140"/>
      <c r="CY537" s="140"/>
      <c r="CZ537" s="140"/>
      <c r="DA537" s="140"/>
      <c r="DB537" s="140"/>
      <c r="DC537" s="140"/>
      <c r="DD537" s="140"/>
      <c r="DE537" s="140"/>
      <c r="DF537" s="140"/>
      <c r="DG537" s="140"/>
      <c r="DH537" s="140"/>
      <c r="DI537" s="140"/>
      <c r="DJ537" s="140"/>
      <c r="DK537" s="140"/>
      <c r="DL537" s="140"/>
      <c r="DM537" s="140"/>
      <c r="DN537" s="140"/>
      <c r="DO537" s="140"/>
      <c r="DP537" s="140"/>
      <c r="DQ537" s="140"/>
      <c r="DR537" s="140"/>
      <c r="DS537" s="140"/>
      <c r="DT537" s="140"/>
      <c r="DU537" s="140"/>
      <c r="DV537" s="140"/>
      <c r="DW537" s="140"/>
      <c r="DX537" s="140"/>
      <c r="DY537" s="140"/>
      <c r="DZ537" s="140"/>
      <c r="EA537" s="140"/>
      <c r="EB537" s="140"/>
      <c r="EC537" s="140"/>
      <c r="ED537" s="140"/>
      <c r="EE537" s="140"/>
      <c r="EF537" s="140"/>
      <c r="EG537" s="140"/>
      <c r="EH537" s="140"/>
      <c r="EI537" s="140"/>
      <c r="EJ537" s="140"/>
      <c r="EK537" s="140"/>
      <c r="EL537" s="140"/>
      <c r="EM537" s="140"/>
      <c r="EN537" s="140"/>
      <c r="EO537" s="140"/>
      <c r="EP537" s="140"/>
      <c r="EQ537" s="140"/>
      <c r="ER537" s="140"/>
      <c r="ES537" s="140"/>
      <c r="ET537" s="140"/>
      <c r="EU537" s="140"/>
      <c r="EV537" s="140"/>
      <c r="EW537" s="140"/>
      <c r="EX537" s="140"/>
      <c r="EY537" s="140"/>
      <c r="EZ537" s="140"/>
      <c r="FA537" s="140"/>
      <c r="FB537" s="140"/>
      <c r="FC537" s="140"/>
      <c r="FD537" s="140"/>
      <c r="FE537" s="140"/>
      <c r="FF537" s="140"/>
      <c r="FG537" s="140"/>
      <c r="FH537" s="140"/>
      <c r="FI537" s="140"/>
      <c r="FJ537" s="140"/>
      <c r="FK537" s="140"/>
      <c r="FL537" s="140"/>
      <c r="FM537" s="140"/>
      <c r="FN537" s="140"/>
      <c r="FO537" s="140"/>
      <c r="FP537" s="140"/>
      <c r="FQ537" s="140"/>
      <c r="FR537" s="140"/>
      <c r="FS537" s="140"/>
      <c r="FT537" s="140"/>
      <c r="FU537" s="140"/>
      <c r="FV537" s="140"/>
      <c r="FW537" s="140"/>
      <c r="FX537" s="140"/>
      <c r="FY537" s="140"/>
      <c r="FZ537" s="140"/>
      <c r="GA537" s="140"/>
      <c r="GB537" s="140"/>
      <c r="GC537" s="140"/>
      <c r="GD537" s="140"/>
      <c r="GE537" s="140"/>
      <c r="GF537" s="140"/>
      <c r="GG537" s="140"/>
      <c r="GH537" s="140"/>
      <c r="GI537" s="140"/>
      <c r="GJ537" s="140"/>
      <c r="GK537" s="140"/>
      <c r="GL537" s="140"/>
      <c r="GM537" s="140"/>
      <c r="GN537" s="140"/>
      <c r="GO537" s="140"/>
      <c r="GP537" s="140"/>
      <c r="GQ537" s="140"/>
      <c r="GR537" s="140"/>
      <c r="GS537" s="140"/>
      <c r="GT537" s="140"/>
      <c r="GU537" s="140"/>
      <c r="GV537" s="140"/>
      <c r="GW537" s="140"/>
      <c r="GX537" s="140"/>
      <c r="GY537" s="140"/>
      <c r="GZ537" s="140"/>
      <c r="HA537" s="140"/>
      <c r="HB537" s="140"/>
      <c r="HC537" s="140"/>
      <c r="HD537" s="140"/>
      <c r="HE537" s="140"/>
      <c r="HF537" s="140"/>
      <c r="HG537" s="140"/>
      <c r="HH537" s="140"/>
      <c r="HI537" s="140"/>
      <c r="HJ537" s="140"/>
      <c r="HK537" s="140"/>
      <c r="HL537" s="140"/>
      <c r="HM537" s="140"/>
      <c r="HN537" s="140"/>
      <c r="HO537" s="140"/>
      <c r="HP537" s="140"/>
      <c r="HQ537" s="140"/>
      <c r="HR537" s="140"/>
    </row>
    <row r="538" spans="1:243" s="138" customFormat="1" ht="18" hidden="1" customHeight="1">
      <c r="A538" s="97" t="s">
        <v>2693</v>
      </c>
      <c r="B538" s="117" t="s">
        <v>2694</v>
      </c>
      <c r="C538" s="139" t="s">
        <v>32</v>
      </c>
      <c r="D538" s="60">
        <v>27958.639999999992</v>
      </c>
      <c r="E538" s="60">
        <v>0</v>
      </c>
      <c r="F538" s="60">
        <v>0</v>
      </c>
      <c r="G538" s="60">
        <v>0</v>
      </c>
      <c r="H538" s="60">
        <v>0</v>
      </c>
      <c r="I538" s="60">
        <v>0</v>
      </c>
      <c r="J538" s="140"/>
      <c r="K538" s="140"/>
      <c r="L538" s="140"/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  <c r="Y538" s="140"/>
      <c r="Z538" s="140"/>
      <c r="AA538" s="140"/>
      <c r="AB538" s="140"/>
      <c r="AC538" s="140"/>
      <c r="AD538" s="140"/>
      <c r="AE538" s="140"/>
      <c r="AF538" s="140"/>
      <c r="AG538" s="140"/>
      <c r="AH538" s="140"/>
      <c r="AI538" s="140"/>
      <c r="AJ538" s="140"/>
      <c r="AK538" s="140"/>
      <c r="AL538" s="140"/>
      <c r="AM538" s="140"/>
      <c r="AN538" s="140"/>
      <c r="AO538" s="140"/>
      <c r="AP538" s="140"/>
      <c r="AQ538" s="140"/>
      <c r="AR538" s="140"/>
      <c r="AS538" s="140"/>
      <c r="AT538" s="140"/>
      <c r="AU538" s="140"/>
      <c r="AV538" s="140"/>
      <c r="AW538" s="140"/>
      <c r="AX538" s="140"/>
      <c r="AY538" s="140"/>
      <c r="AZ538" s="140"/>
      <c r="BA538" s="140"/>
      <c r="BB538" s="140"/>
      <c r="BC538" s="140"/>
      <c r="BD538" s="140"/>
      <c r="BE538" s="140"/>
      <c r="BF538" s="140"/>
      <c r="BG538" s="140"/>
      <c r="BH538" s="140"/>
      <c r="BI538" s="140"/>
      <c r="BJ538" s="140"/>
      <c r="BK538" s="140"/>
      <c r="BL538" s="140"/>
      <c r="BM538" s="140"/>
      <c r="BN538" s="140"/>
      <c r="BO538" s="140"/>
      <c r="BP538" s="140"/>
      <c r="BQ538" s="140"/>
      <c r="BR538" s="140"/>
      <c r="BS538" s="140"/>
      <c r="BT538" s="140"/>
      <c r="BU538" s="140"/>
      <c r="BV538" s="140"/>
      <c r="BW538" s="140"/>
      <c r="BX538" s="140"/>
      <c r="BY538" s="140"/>
      <c r="BZ538" s="140"/>
      <c r="CA538" s="140"/>
      <c r="CB538" s="140"/>
      <c r="CC538" s="140"/>
      <c r="CD538" s="140"/>
      <c r="CE538" s="140"/>
      <c r="CF538" s="140"/>
      <c r="CG538" s="140"/>
      <c r="CH538" s="140"/>
      <c r="CI538" s="140"/>
      <c r="CJ538" s="140"/>
      <c r="CK538" s="140"/>
      <c r="CL538" s="140"/>
      <c r="CM538" s="140"/>
      <c r="CN538" s="140"/>
      <c r="CO538" s="140"/>
      <c r="CP538" s="140"/>
      <c r="CQ538" s="140"/>
      <c r="CR538" s="140"/>
      <c r="CS538" s="140"/>
      <c r="CT538" s="140"/>
      <c r="CU538" s="140"/>
      <c r="CV538" s="140"/>
      <c r="CW538" s="140"/>
      <c r="CX538" s="140"/>
      <c r="CY538" s="140"/>
      <c r="CZ538" s="140"/>
      <c r="DA538" s="140"/>
      <c r="DB538" s="140"/>
      <c r="DC538" s="140"/>
      <c r="DD538" s="140"/>
      <c r="DE538" s="140"/>
      <c r="DF538" s="140"/>
      <c r="DG538" s="140"/>
      <c r="DH538" s="140"/>
      <c r="DI538" s="140"/>
      <c r="DJ538" s="140"/>
      <c r="DK538" s="140"/>
      <c r="DL538" s="140"/>
      <c r="DM538" s="140"/>
      <c r="DN538" s="140"/>
      <c r="DO538" s="140"/>
      <c r="DP538" s="140"/>
      <c r="DQ538" s="140"/>
      <c r="DR538" s="140"/>
      <c r="DS538" s="140"/>
      <c r="DT538" s="140"/>
      <c r="DU538" s="140"/>
      <c r="DV538" s="140"/>
      <c r="DW538" s="140"/>
      <c r="DX538" s="140"/>
      <c r="DY538" s="140"/>
      <c r="DZ538" s="140"/>
      <c r="EA538" s="140"/>
      <c r="EB538" s="140"/>
      <c r="EC538" s="140"/>
      <c r="ED538" s="140"/>
      <c r="EE538" s="140"/>
      <c r="EF538" s="140"/>
      <c r="EG538" s="140"/>
      <c r="EH538" s="140"/>
      <c r="EI538" s="140"/>
      <c r="EJ538" s="140"/>
      <c r="EK538" s="140"/>
      <c r="EL538" s="140"/>
      <c r="EM538" s="140"/>
      <c r="EN538" s="140"/>
      <c r="EO538" s="140"/>
      <c r="EP538" s="140"/>
      <c r="EQ538" s="140"/>
      <c r="ER538" s="140"/>
      <c r="ES538" s="140"/>
      <c r="ET538" s="140"/>
      <c r="EU538" s="140"/>
      <c r="EV538" s="140"/>
      <c r="EW538" s="140"/>
      <c r="EX538" s="140"/>
      <c r="EY538" s="140"/>
      <c r="EZ538" s="140"/>
      <c r="FA538" s="140"/>
      <c r="FB538" s="140"/>
      <c r="FC538" s="140"/>
      <c r="FD538" s="140"/>
      <c r="FE538" s="140"/>
      <c r="FF538" s="140"/>
      <c r="FG538" s="140"/>
      <c r="FH538" s="140"/>
      <c r="FI538" s="140"/>
      <c r="FJ538" s="140"/>
      <c r="FK538" s="140"/>
      <c r="FL538" s="140"/>
      <c r="FM538" s="140"/>
      <c r="FN538" s="140"/>
      <c r="FO538" s="140"/>
      <c r="FP538" s="140"/>
      <c r="FQ538" s="140"/>
      <c r="FR538" s="140"/>
      <c r="FS538" s="140"/>
      <c r="FT538" s="140"/>
      <c r="FU538" s="140"/>
      <c r="FV538" s="140"/>
      <c r="FW538" s="140"/>
      <c r="FX538" s="140"/>
      <c r="FY538" s="140"/>
      <c r="FZ538" s="140"/>
      <c r="GA538" s="140"/>
      <c r="GB538" s="140"/>
      <c r="GC538" s="140"/>
      <c r="GD538" s="140"/>
      <c r="GE538" s="140"/>
      <c r="GF538" s="140"/>
      <c r="GG538" s="140"/>
      <c r="GH538" s="140"/>
      <c r="GI538" s="140"/>
      <c r="GJ538" s="140"/>
      <c r="GK538" s="140"/>
      <c r="GL538" s="140"/>
      <c r="GM538" s="140"/>
      <c r="GN538" s="140"/>
      <c r="GO538" s="140"/>
      <c r="GP538" s="140"/>
      <c r="GQ538" s="140"/>
      <c r="GR538" s="140"/>
      <c r="GS538" s="140"/>
      <c r="GT538" s="140"/>
      <c r="GU538" s="140"/>
      <c r="GV538" s="140"/>
      <c r="GW538" s="140"/>
      <c r="GX538" s="140"/>
      <c r="GY538" s="140"/>
      <c r="GZ538" s="140"/>
      <c r="HA538" s="140"/>
      <c r="HB538" s="140"/>
      <c r="HC538" s="140"/>
      <c r="HD538" s="140"/>
      <c r="HE538" s="140"/>
      <c r="HF538" s="140"/>
      <c r="HG538" s="140"/>
      <c r="HH538" s="140"/>
      <c r="HI538" s="140"/>
      <c r="HJ538" s="140"/>
      <c r="HK538" s="140"/>
      <c r="HL538" s="140"/>
      <c r="HM538" s="140"/>
      <c r="HN538" s="140"/>
      <c r="HO538" s="140"/>
      <c r="HP538" s="140"/>
      <c r="HQ538" s="140"/>
      <c r="HR538" s="140"/>
    </row>
    <row r="539" spans="1:243" s="138" customFormat="1" ht="18" hidden="1">
      <c r="A539" s="97" t="s">
        <v>2695</v>
      </c>
      <c r="B539" s="117" t="s">
        <v>2696</v>
      </c>
      <c r="C539" s="98" t="s">
        <v>35</v>
      </c>
      <c r="D539" s="60">
        <v>83875.8</v>
      </c>
      <c r="E539" s="60">
        <v>0</v>
      </c>
      <c r="F539" s="60">
        <v>0</v>
      </c>
      <c r="G539" s="60">
        <v>0</v>
      </c>
      <c r="H539" s="60">
        <v>0</v>
      </c>
      <c r="I539" s="60">
        <v>0</v>
      </c>
      <c r="J539" s="140"/>
      <c r="K539" s="140"/>
      <c r="L539" s="140"/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  <c r="Y539" s="140"/>
      <c r="Z539" s="140"/>
      <c r="AA539" s="140"/>
      <c r="AB539" s="140"/>
      <c r="AC539" s="140"/>
      <c r="AD539" s="140"/>
      <c r="AE539" s="140"/>
      <c r="AF539" s="140"/>
      <c r="AG539" s="140"/>
      <c r="AH539" s="140"/>
      <c r="AI539" s="140"/>
      <c r="AJ539" s="140"/>
      <c r="AK539" s="140"/>
      <c r="AL539" s="140"/>
      <c r="AM539" s="140"/>
      <c r="AN539" s="140"/>
      <c r="AO539" s="140"/>
      <c r="AP539" s="140"/>
      <c r="AQ539" s="140"/>
      <c r="AR539" s="140"/>
      <c r="AS539" s="140"/>
      <c r="AT539" s="140"/>
      <c r="AU539" s="140"/>
      <c r="AV539" s="140"/>
      <c r="AW539" s="140"/>
      <c r="AX539" s="140"/>
      <c r="AY539" s="140"/>
      <c r="AZ539" s="140"/>
      <c r="BA539" s="140"/>
      <c r="BB539" s="140"/>
      <c r="BC539" s="140"/>
      <c r="BD539" s="140"/>
      <c r="BE539" s="140"/>
      <c r="BF539" s="140"/>
      <c r="BG539" s="140"/>
      <c r="BH539" s="140"/>
      <c r="BI539" s="140"/>
      <c r="BJ539" s="140"/>
      <c r="BK539" s="140"/>
      <c r="BL539" s="140"/>
      <c r="BM539" s="140"/>
      <c r="BN539" s="140"/>
      <c r="BO539" s="140"/>
      <c r="BP539" s="140"/>
      <c r="BQ539" s="140"/>
      <c r="BR539" s="140"/>
      <c r="BS539" s="140"/>
      <c r="BT539" s="140"/>
      <c r="BU539" s="140"/>
      <c r="BV539" s="140"/>
      <c r="BW539" s="140"/>
      <c r="BX539" s="140"/>
      <c r="BY539" s="140"/>
      <c r="BZ539" s="140"/>
      <c r="CA539" s="140"/>
      <c r="CB539" s="140"/>
      <c r="CC539" s="140"/>
      <c r="CD539" s="140"/>
      <c r="CE539" s="140"/>
      <c r="CF539" s="140"/>
      <c r="CG539" s="140"/>
      <c r="CH539" s="140"/>
      <c r="CI539" s="140"/>
      <c r="CJ539" s="140"/>
      <c r="CK539" s="140"/>
      <c r="CL539" s="140"/>
      <c r="CM539" s="140"/>
      <c r="CN539" s="140"/>
      <c r="CO539" s="140"/>
      <c r="CP539" s="140"/>
      <c r="CQ539" s="140"/>
      <c r="CR539" s="140"/>
      <c r="CS539" s="140"/>
      <c r="CT539" s="140"/>
      <c r="CU539" s="140"/>
      <c r="CV539" s="140"/>
      <c r="CW539" s="140"/>
      <c r="CX539" s="140"/>
      <c r="CY539" s="140"/>
      <c r="CZ539" s="140"/>
      <c r="DA539" s="140"/>
      <c r="DB539" s="140"/>
      <c r="DC539" s="140"/>
      <c r="DD539" s="140"/>
      <c r="DE539" s="140"/>
      <c r="DF539" s="140"/>
      <c r="DG539" s="140"/>
      <c r="DH539" s="140"/>
      <c r="DI539" s="140"/>
      <c r="DJ539" s="140"/>
      <c r="DK539" s="140"/>
      <c r="DL539" s="140"/>
      <c r="DM539" s="140"/>
      <c r="DN539" s="140"/>
      <c r="DO539" s="140"/>
      <c r="DP539" s="140"/>
      <c r="DQ539" s="140"/>
      <c r="DR539" s="140"/>
      <c r="DS539" s="140"/>
      <c r="DT539" s="140"/>
      <c r="DU539" s="140"/>
      <c r="DV539" s="140"/>
      <c r="DW539" s="140"/>
      <c r="DX539" s="140"/>
      <c r="DY539" s="140"/>
      <c r="DZ539" s="140"/>
      <c r="EA539" s="140"/>
      <c r="EB539" s="140"/>
      <c r="EC539" s="140"/>
      <c r="ED539" s="140"/>
      <c r="EE539" s="140"/>
      <c r="EF539" s="140"/>
      <c r="EG539" s="140"/>
      <c r="EH539" s="140"/>
      <c r="EI539" s="140"/>
      <c r="EJ539" s="140"/>
      <c r="EK539" s="140"/>
      <c r="EL539" s="140"/>
      <c r="EM539" s="140"/>
      <c r="EN539" s="140"/>
      <c r="EO539" s="140"/>
      <c r="EP539" s="140"/>
      <c r="EQ539" s="140"/>
      <c r="ER539" s="140"/>
      <c r="ES539" s="140"/>
      <c r="ET539" s="140"/>
      <c r="EU539" s="140"/>
      <c r="EV539" s="140"/>
      <c r="EW539" s="140"/>
      <c r="EX539" s="140"/>
      <c r="EY539" s="140"/>
      <c r="EZ539" s="140"/>
      <c r="FA539" s="140"/>
      <c r="FB539" s="140"/>
      <c r="FC539" s="140"/>
      <c r="FD539" s="140"/>
      <c r="FE539" s="140"/>
      <c r="FF539" s="140"/>
      <c r="FG539" s="140"/>
      <c r="FH539" s="140"/>
      <c r="FI539" s="140"/>
      <c r="FJ539" s="140"/>
      <c r="FK539" s="140"/>
      <c r="FL539" s="140"/>
      <c r="FM539" s="140"/>
      <c r="FN539" s="140"/>
      <c r="FO539" s="140"/>
      <c r="FP539" s="140"/>
      <c r="FQ539" s="140"/>
      <c r="FR539" s="140"/>
      <c r="FS539" s="140"/>
      <c r="FT539" s="140"/>
      <c r="FU539" s="140"/>
      <c r="FV539" s="140"/>
      <c r="FW539" s="140"/>
      <c r="FX539" s="140"/>
      <c r="FY539" s="140"/>
      <c r="FZ539" s="140"/>
      <c r="GA539" s="140"/>
      <c r="GB539" s="140"/>
      <c r="GC539" s="140"/>
      <c r="GD539" s="140"/>
      <c r="GE539" s="140"/>
      <c r="GF539" s="140"/>
      <c r="GG539" s="140"/>
      <c r="GH539" s="140"/>
      <c r="GI539" s="140"/>
      <c r="GJ539" s="140"/>
      <c r="GK539" s="140"/>
      <c r="GL539" s="140"/>
      <c r="GM539" s="140"/>
      <c r="GN539" s="140"/>
      <c r="GO539" s="140"/>
      <c r="GP539" s="140"/>
      <c r="GQ539" s="140"/>
      <c r="GR539" s="140"/>
      <c r="GS539" s="140"/>
      <c r="GT539" s="140"/>
      <c r="GU539" s="140"/>
      <c r="GV539" s="140"/>
      <c r="GW539" s="140"/>
      <c r="GX539" s="140"/>
      <c r="GY539" s="140"/>
      <c r="GZ539" s="140"/>
      <c r="HA539" s="140"/>
      <c r="HB539" s="140"/>
      <c r="HC539" s="140"/>
      <c r="HD539" s="140"/>
      <c r="HE539" s="140"/>
      <c r="HF539" s="140"/>
      <c r="HG539" s="140"/>
      <c r="HH539" s="140"/>
      <c r="HI539" s="140"/>
      <c r="HJ539" s="140"/>
      <c r="HK539" s="140"/>
      <c r="HL539" s="140"/>
      <c r="HM539" s="140"/>
      <c r="HN539" s="140"/>
      <c r="HO539" s="140"/>
      <c r="HP539" s="140"/>
      <c r="HQ539" s="140"/>
      <c r="HR539" s="140"/>
    </row>
    <row r="540" spans="1:243" s="138" customFormat="1" ht="18" hidden="1">
      <c r="A540" s="97" t="s">
        <v>2697</v>
      </c>
      <c r="B540" s="117" t="s">
        <v>2698</v>
      </c>
      <c r="C540" s="98" t="s">
        <v>249</v>
      </c>
      <c r="D540" s="60">
        <v>111834.20999999998</v>
      </c>
      <c r="E540" s="60">
        <v>0</v>
      </c>
      <c r="F540" s="60">
        <v>0</v>
      </c>
      <c r="G540" s="60">
        <v>0</v>
      </c>
      <c r="H540" s="60">
        <v>0</v>
      </c>
      <c r="I540" s="60">
        <v>0</v>
      </c>
      <c r="J540" s="140"/>
      <c r="K540" s="140"/>
      <c r="L540" s="140"/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  <c r="Y540" s="140"/>
      <c r="Z540" s="140"/>
      <c r="AA540" s="140"/>
      <c r="AB540" s="140"/>
      <c r="AC540" s="140"/>
      <c r="AD540" s="140"/>
      <c r="AE540" s="140"/>
      <c r="AF540" s="140"/>
      <c r="AG540" s="140"/>
      <c r="AH540" s="140"/>
      <c r="AI540" s="140"/>
      <c r="AJ540" s="140"/>
      <c r="AK540" s="140"/>
      <c r="AL540" s="140"/>
      <c r="AM540" s="140"/>
      <c r="AN540" s="140"/>
      <c r="AO540" s="140"/>
      <c r="AP540" s="140"/>
      <c r="AQ540" s="140"/>
      <c r="AR540" s="140"/>
      <c r="AS540" s="140"/>
      <c r="AT540" s="140"/>
      <c r="AU540" s="140"/>
      <c r="AV540" s="140"/>
      <c r="AW540" s="140"/>
      <c r="AX540" s="140"/>
      <c r="AY540" s="140"/>
      <c r="AZ540" s="140"/>
      <c r="BA540" s="140"/>
      <c r="BB540" s="140"/>
      <c r="BC540" s="140"/>
      <c r="BD540" s="140"/>
      <c r="BE540" s="140"/>
      <c r="BF540" s="140"/>
      <c r="BG540" s="140"/>
      <c r="BH540" s="140"/>
      <c r="BI540" s="140"/>
      <c r="BJ540" s="140"/>
      <c r="BK540" s="140"/>
      <c r="BL540" s="140"/>
      <c r="BM540" s="140"/>
      <c r="BN540" s="140"/>
      <c r="BO540" s="140"/>
      <c r="BP540" s="140"/>
      <c r="BQ540" s="140"/>
      <c r="BR540" s="140"/>
      <c r="BS540" s="140"/>
      <c r="BT540" s="140"/>
      <c r="BU540" s="140"/>
      <c r="BV540" s="140"/>
      <c r="BW540" s="140"/>
      <c r="BX540" s="140"/>
      <c r="BY540" s="140"/>
      <c r="BZ540" s="140"/>
      <c r="CA540" s="140"/>
      <c r="CB540" s="140"/>
      <c r="CC540" s="140"/>
      <c r="CD540" s="140"/>
      <c r="CE540" s="140"/>
      <c r="CF540" s="140"/>
      <c r="CG540" s="140"/>
      <c r="CH540" s="140"/>
      <c r="CI540" s="140"/>
      <c r="CJ540" s="140"/>
      <c r="CK540" s="140"/>
      <c r="CL540" s="140"/>
      <c r="CM540" s="140"/>
      <c r="CN540" s="140"/>
      <c r="CO540" s="140"/>
      <c r="CP540" s="140"/>
      <c r="CQ540" s="140"/>
      <c r="CR540" s="140"/>
      <c r="CS540" s="140"/>
      <c r="CT540" s="140"/>
      <c r="CU540" s="140"/>
      <c r="CV540" s="140"/>
      <c r="CW540" s="140"/>
      <c r="CX540" s="140"/>
      <c r="CY540" s="140"/>
      <c r="CZ540" s="140"/>
      <c r="DA540" s="140"/>
      <c r="DB540" s="140"/>
      <c r="DC540" s="140"/>
      <c r="DD540" s="140"/>
      <c r="DE540" s="140"/>
      <c r="DF540" s="140"/>
      <c r="DG540" s="140"/>
      <c r="DH540" s="140"/>
      <c r="DI540" s="140"/>
      <c r="DJ540" s="140"/>
      <c r="DK540" s="140"/>
      <c r="DL540" s="140"/>
      <c r="DM540" s="140"/>
      <c r="DN540" s="140"/>
      <c r="DO540" s="140"/>
      <c r="DP540" s="140"/>
      <c r="DQ540" s="140"/>
      <c r="DR540" s="140"/>
      <c r="DS540" s="140"/>
      <c r="DT540" s="140"/>
      <c r="DU540" s="140"/>
      <c r="DV540" s="140"/>
      <c r="DW540" s="140"/>
      <c r="DX540" s="140"/>
      <c r="DY540" s="140"/>
      <c r="DZ540" s="140"/>
      <c r="EA540" s="140"/>
      <c r="EB540" s="140"/>
      <c r="EC540" s="140"/>
      <c r="ED540" s="140"/>
      <c r="EE540" s="140"/>
      <c r="EF540" s="140"/>
      <c r="EG540" s="140"/>
      <c r="EH540" s="140"/>
      <c r="EI540" s="140"/>
      <c r="EJ540" s="140"/>
      <c r="EK540" s="140"/>
      <c r="EL540" s="140"/>
      <c r="EM540" s="140"/>
      <c r="EN540" s="140"/>
      <c r="EO540" s="140"/>
      <c r="EP540" s="140"/>
      <c r="EQ540" s="140"/>
      <c r="ER540" s="140"/>
      <c r="ES540" s="140"/>
      <c r="ET540" s="140"/>
      <c r="EU540" s="140"/>
      <c r="EV540" s="140"/>
      <c r="EW540" s="140"/>
      <c r="EX540" s="140"/>
      <c r="EY540" s="140"/>
      <c r="EZ540" s="140"/>
      <c r="FA540" s="140"/>
      <c r="FB540" s="140"/>
      <c r="FC540" s="140"/>
      <c r="FD540" s="140"/>
      <c r="FE540" s="140"/>
      <c r="FF540" s="140"/>
      <c r="FG540" s="140"/>
      <c r="FH540" s="140"/>
      <c r="FI540" s="140"/>
      <c r="FJ540" s="140"/>
      <c r="FK540" s="140"/>
      <c r="FL540" s="140"/>
      <c r="FM540" s="140"/>
      <c r="FN540" s="140"/>
      <c r="FO540" s="140"/>
      <c r="FP540" s="140"/>
      <c r="FQ540" s="140"/>
      <c r="FR540" s="140"/>
      <c r="FS540" s="140"/>
      <c r="FT540" s="140"/>
      <c r="FU540" s="140"/>
      <c r="FV540" s="140"/>
      <c r="FW540" s="140"/>
      <c r="FX540" s="140"/>
      <c r="FY540" s="140"/>
      <c r="FZ540" s="140"/>
      <c r="GA540" s="140"/>
      <c r="GB540" s="140"/>
      <c r="GC540" s="140"/>
      <c r="GD540" s="140"/>
      <c r="GE540" s="140"/>
      <c r="GF540" s="140"/>
      <c r="GG540" s="140"/>
      <c r="GH540" s="140"/>
      <c r="GI540" s="140"/>
      <c r="GJ540" s="140"/>
      <c r="GK540" s="140"/>
      <c r="GL540" s="140"/>
      <c r="GM540" s="140"/>
      <c r="GN540" s="140"/>
      <c r="GO540" s="140"/>
      <c r="GP540" s="140"/>
      <c r="GQ540" s="140"/>
      <c r="GR540" s="140"/>
      <c r="GS540" s="140"/>
      <c r="GT540" s="140"/>
      <c r="GU540" s="140"/>
      <c r="GV540" s="140"/>
      <c r="GW540" s="140"/>
      <c r="GX540" s="140"/>
      <c r="GY540" s="140"/>
      <c r="GZ540" s="140"/>
      <c r="HA540" s="140"/>
      <c r="HB540" s="140"/>
      <c r="HC540" s="140"/>
      <c r="HD540" s="140"/>
      <c r="HE540" s="140"/>
      <c r="HF540" s="140"/>
      <c r="HG540" s="140"/>
      <c r="HH540" s="140"/>
      <c r="HI540" s="140"/>
      <c r="HJ540" s="140"/>
      <c r="HK540" s="140"/>
      <c r="HL540" s="140"/>
      <c r="HM540" s="140"/>
      <c r="HN540" s="140"/>
      <c r="HO540" s="140"/>
      <c r="HP540" s="140"/>
      <c r="HQ540" s="140"/>
      <c r="HR540" s="140"/>
    </row>
    <row r="541" spans="1:243" s="107" customFormat="1" ht="25.5" customHeight="1">
      <c r="A541" s="99" t="s">
        <v>2699</v>
      </c>
      <c r="B541" s="116" t="s">
        <v>2650</v>
      </c>
      <c r="C541" s="139"/>
      <c r="D541" s="58">
        <f t="shared" ref="D541:I542" si="138">D542</f>
        <v>0</v>
      </c>
      <c r="E541" s="58">
        <f t="shared" si="138"/>
        <v>2647083.54</v>
      </c>
      <c r="F541" s="58">
        <f t="shared" si="138"/>
        <v>5423643.5</v>
      </c>
      <c r="G541" s="58">
        <f t="shared" si="138"/>
        <v>2262900</v>
      </c>
      <c r="H541" s="58">
        <f t="shared" si="138"/>
        <v>2262900</v>
      </c>
      <c r="I541" s="58">
        <f t="shared" si="138"/>
        <v>2262900</v>
      </c>
      <c r="HS541" s="106"/>
      <c r="HT541" s="106"/>
      <c r="HU541" s="106"/>
      <c r="HV541" s="106"/>
      <c r="HW541" s="106"/>
      <c r="HX541" s="106"/>
      <c r="HY541" s="106"/>
      <c r="HZ541" s="106"/>
      <c r="IA541" s="106"/>
      <c r="IB541" s="106"/>
      <c r="IC541" s="106"/>
      <c r="ID541" s="106"/>
      <c r="IE541" s="106"/>
      <c r="IF541" s="106"/>
      <c r="IG541" s="106"/>
      <c r="IH541" s="106"/>
      <c r="II541" s="106"/>
    </row>
    <row r="542" spans="1:243" s="107" customFormat="1" ht="22.5">
      <c r="A542" s="99" t="s">
        <v>2700</v>
      </c>
      <c r="B542" s="116" t="s">
        <v>2650</v>
      </c>
      <c r="C542" s="139"/>
      <c r="D542" s="58">
        <f t="shared" si="138"/>
        <v>0</v>
      </c>
      <c r="E542" s="58">
        <f t="shared" si="138"/>
        <v>2647083.54</v>
      </c>
      <c r="F542" s="58">
        <f t="shared" si="138"/>
        <v>5423643.5</v>
      </c>
      <c r="G542" s="58">
        <f t="shared" si="138"/>
        <v>2262900</v>
      </c>
      <c r="H542" s="58">
        <f t="shared" si="138"/>
        <v>2262900</v>
      </c>
      <c r="I542" s="58">
        <f t="shared" si="138"/>
        <v>2262900</v>
      </c>
      <c r="HS542" s="106"/>
      <c r="HT542" s="106"/>
      <c r="HU542" s="106"/>
      <c r="HV542" s="106"/>
      <c r="HW542" s="106"/>
      <c r="HX542" s="106"/>
      <c r="HY542" s="106"/>
      <c r="HZ542" s="106"/>
      <c r="IA542" s="106"/>
      <c r="IB542" s="106"/>
      <c r="IC542" s="106"/>
      <c r="ID542" s="106"/>
      <c r="IE542" s="106"/>
      <c r="IF542" s="106"/>
      <c r="IG542" s="106"/>
      <c r="IH542" s="106"/>
      <c r="II542" s="106"/>
    </row>
    <row r="543" spans="1:243" s="140" customFormat="1" ht="22.5">
      <c r="A543" s="99" t="s">
        <v>2701</v>
      </c>
      <c r="B543" s="116" t="s">
        <v>2651</v>
      </c>
      <c r="C543" s="139"/>
      <c r="D543" s="58">
        <f t="shared" ref="D543:I543" si="139">SUM(D544:D551)</f>
        <v>0</v>
      </c>
      <c r="E543" s="58">
        <f t="shared" si="139"/>
        <v>2647083.54</v>
      </c>
      <c r="F543" s="58">
        <f>SUM(F544:F554)</f>
        <v>5423643.5</v>
      </c>
      <c r="G543" s="58">
        <f t="shared" si="139"/>
        <v>2262900</v>
      </c>
      <c r="H543" s="58">
        <f t="shared" si="139"/>
        <v>2262900</v>
      </c>
      <c r="I543" s="58">
        <f t="shared" si="139"/>
        <v>2262900</v>
      </c>
      <c r="HS543" s="138"/>
      <c r="HT543" s="138"/>
      <c r="HU543" s="138"/>
      <c r="HV543" s="138"/>
      <c r="HW543" s="138"/>
      <c r="HX543" s="138"/>
      <c r="HY543" s="138"/>
      <c r="HZ543" s="138"/>
      <c r="IA543" s="138"/>
      <c r="IB543" s="138"/>
      <c r="IC543" s="138"/>
      <c r="ID543" s="138"/>
      <c r="IE543" s="138"/>
      <c r="IF543" s="138"/>
      <c r="IG543" s="138"/>
      <c r="IH543" s="138"/>
      <c r="II543" s="138"/>
    </row>
    <row r="544" spans="1:243" s="140" customFormat="1" hidden="1">
      <c r="A544" s="97" t="s">
        <v>2652</v>
      </c>
      <c r="B544" s="117" t="s">
        <v>872</v>
      </c>
      <c r="C544" s="139" t="s">
        <v>405</v>
      </c>
      <c r="D544" s="60">
        <v>0</v>
      </c>
      <c r="E544" s="60"/>
      <c r="F544" s="60"/>
      <c r="G544" s="60"/>
      <c r="H544" s="60"/>
      <c r="I544" s="60"/>
      <c r="HS544" s="138"/>
      <c r="HT544" s="138"/>
      <c r="HU544" s="138"/>
      <c r="HV544" s="138"/>
      <c r="HW544" s="138"/>
      <c r="HX544" s="138"/>
      <c r="HY544" s="138"/>
      <c r="HZ544" s="138"/>
      <c r="IA544" s="138"/>
      <c r="IB544" s="138"/>
      <c r="IC544" s="138"/>
      <c r="ID544" s="138"/>
      <c r="IE544" s="138"/>
      <c r="IF544" s="138"/>
      <c r="IG544" s="138"/>
      <c r="IH544" s="138"/>
      <c r="II544" s="138"/>
    </row>
    <row r="545" spans="1:243" s="140" customFormat="1" hidden="1">
      <c r="A545" s="97" t="s">
        <v>2702</v>
      </c>
      <c r="B545" s="117" t="s">
        <v>874</v>
      </c>
      <c r="C545" s="139" t="s">
        <v>402</v>
      </c>
      <c r="D545" s="60"/>
      <c r="E545" s="60">
        <v>960549.27</v>
      </c>
      <c r="F545" s="60">
        <v>1403196.16</v>
      </c>
      <c r="G545" s="60">
        <v>743000</v>
      </c>
      <c r="H545" s="60">
        <v>743000</v>
      </c>
      <c r="I545" s="60">
        <v>743000</v>
      </c>
      <c r="HS545" s="138"/>
      <c r="HT545" s="138"/>
      <c r="HU545" s="138"/>
      <c r="HV545" s="138"/>
      <c r="HW545" s="138"/>
      <c r="HX545" s="138"/>
      <c r="HY545" s="138"/>
      <c r="HZ545" s="138"/>
      <c r="IA545" s="138"/>
      <c r="IB545" s="138"/>
      <c r="IC545" s="138"/>
      <c r="ID545" s="138"/>
      <c r="IE545" s="138"/>
      <c r="IF545" s="138"/>
      <c r="IG545" s="138"/>
      <c r="IH545" s="138"/>
      <c r="II545" s="138"/>
    </row>
    <row r="546" spans="1:243" s="140" customFormat="1" hidden="1">
      <c r="A546" s="97" t="s">
        <v>2653</v>
      </c>
      <c r="B546" s="117" t="s">
        <v>876</v>
      </c>
      <c r="C546" s="139" t="s">
        <v>408</v>
      </c>
      <c r="D546" s="60"/>
      <c r="E546" s="60"/>
      <c r="F546" s="60"/>
      <c r="G546" s="60"/>
      <c r="H546" s="60"/>
      <c r="I546" s="60"/>
      <c r="HS546" s="138"/>
      <c r="HT546" s="138"/>
      <c r="HU546" s="138"/>
      <c r="HV546" s="138"/>
      <c r="HW546" s="138"/>
      <c r="HX546" s="138"/>
      <c r="HY546" s="138"/>
      <c r="HZ546" s="138"/>
      <c r="IA546" s="138"/>
      <c r="IB546" s="138"/>
      <c r="IC546" s="138"/>
      <c r="ID546" s="138"/>
      <c r="IE546" s="138"/>
      <c r="IF546" s="138"/>
      <c r="IG546" s="138"/>
      <c r="IH546" s="138"/>
      <c r="II546" s="138"/>
    </row>
    <row r="547" spans="1:243" s="140" customFormat="1" hidden="1">
      <c r="A547" s="97" t="s">
        <v>2703</v>
      </c>
      <c r="B547" s="117" t="s">
        <v>880</v>
      </c>
      <c r="C547" s="139" t="s">
        <v>441</v>
      </c>
      <c r="D547" s="60"/>
      <c r="E547" s="60">
        <v>345591.16</v>
      </c>
      <c r="F547" s="60">
        <v>323172.84000000003</v>
      </c>
      <c r="G547" s="60">
        <v>347600</v>
      </c>
      <c r="H547" s="60">
        <v>347600</v>
      </c>
      <c r="I547" s="60">
        <v>347600</v>
      </c>
      <c r="HS547" s="138"/>
      <c r="HT547" s="138"/>
      <c r="HU547" s="138"/>
      <c r="HV547" s="138"/>
      <c r="HW547" s="138"/>
      <c r="HX547" s="138"/>
      <c r="HY547" s="138"/>
      <c r="HZ547" s="138"/>
      <c r="IA547" s="138"/>
      <c r="IB547" s="138"/>
      <c r="IC547" s="138"/>
      <c r="ID547" s="138"/>
      <c r="IE547" s="138"/>
      <c r="IF547" s="138"/>
      <c r="IG547" s="138"/>
      <c r="IH547" s="138"/>
      <c r="II547" s="138"/>
    </row>
    <row r="548" spans="1:243" s="140" customFormat="1" hidden="1">
      <c r="A548" s="97" t="s">
        <v>2704</v>
      </c>
      <c r="B548" s="117" t="s">
        <v>882</v>
      </c>
      <c r="C548" s="139" t="s">
        <v>459</v>
      </c>
      <c r="D548" s="60"/>
      <c r="E548" s="60">
        <v>33414.57</v>
      </c>
      <c r="F548" s="60">
        <v>0</v>
      </c>
      <c r="G548" s="60"/>
      <c r="H548" s="60"/>
      <c r="I548" s="60"/>
      <c r="HS548" s="138"/>
      <c r="HT548" s="138"/>
      <c r="HU548" s="138"/>
      <c r="HV548" s="138"/>
      <c r="HW548" s="138"/>
      <c r="HX548" s="138"/>
      <c r="HY548" s="138"/>
      <c r="HZ548" s="138"/>
      <c r="IA548" s="138"/>
      <c r="IB548" s="138"/>
      <c r="IC548" s="138"/>
      <c r="ID548" s="138"/>
      <c r="IE548" s="138"/>
      <c r="IF548" s="138"/>
      <c r="IG548" s="138"/>
      <c r="IH548" s="138"/>
      <c r="II548" s="138"/>
    </row>
    <row r="549" spans="1:243" s="140" customFormat="1" hidden="1">
      <c r="A549" s="97" t="s">
        <v>2705</v>
      </c>
      <c r="B549" s="97" t="s">
        <v>890</v>
      </c>
      <c r="C549" s="98" t="s">
        <v>477</v>
      </c>
      <c r="D549" s="60"/>
      <c r="E549" s="60">
        <v>0</v>
      </c>
      <c r="F549" s="60">
        <v>0</v>
      </c>
      <c r="G549" s="60"/>
      <c r="H549" s="60"/>
      <c r="I549" s="60"/>
      <c r="HS549" s="138"/>
      <c r="HT549" s="138"/>
      <c r="HU549" s="138"/>
      <c r="HV549" s="138"/>
      <c r="HW549" s="138"/>
      <c r="HX549" s="138"/>
      <c r="HY549" s="138"/>
      <c r="HZ549" s="138"/>
      <c r="IA549" s="138"/>
      <c r="IB549" s="138"/>
      <c r="IC549" s="138"/>
      <c r="ID549" s="138"/>
      <c r="IE549" s="138"/>
      <c r="IF549" s="138"/>
      <c r="IG549" s="138"/>
      <c r="IH549" s="138"/>
      <c r="II549" s="138"/>
    </row>
    <row r="550" spans="1:243" s="138" customFormat="1" hidden="1">
      <c r="A550" s="97" t="s">
        <v>2706</v>
      </c>
      <c r="B550" s="117" t="s">
        <v>1694</v>
      </c>
      <c r="C550" s="139" t="s">
        <v>426</v>
      </c>
      <c r="D550" s="60"/>
      <c r="E550" s="60">
        <v>0</v>
      </c>
      <c r="F550" s="60">
        <v>0</v>
      </c>
      <c r="G550" s="60"/>
      <c r="H550" s="60"/>
      <c r="I550" s="6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  <c r="Y550" s="140"/>
      <c r="Z550" s="140"/>
      <c r="AA550" s="140"/>
      <c r="AB550" s="140"/>
      <c r="AC550" s="140"/>
      <c r="AD550" s="140"/>
      <c r="AE550" s="140"/>
      <c r="AF550" s="140"/>
      <c r="AG550" s="140"/>
      <c r="AH550" s="140"/>
      <c r="AI550" s="140"/>
      <c r="AJ550" s="140"/>
      <c r="AK550" s="140"/>
      <c r="AL550" s="140"/>
      <c r="AM550" s="140"/>
      <c r="AN550" s="140"/>
      <c r="AO550" s="140"/>
      <c r="AP550" s="140"/>
      <c r="AQ550" s="140"/>
      <c r="AR550" s="140"/>
      <c r="AS550" s="140"/>
      <c r="AT550" s="140"/>
      <c r="AU550" s="140"/>
      <c r="AV550" s="140"/>
      <c r="AW550" s="140"/>
      <c r="AX550" s="140"/>
      <c r="AY550" s="140"/>
      <c r="AZ550" s="140"/>
      <c r="BA550" s="140"/>
      <c r="BB550" s="140"/>
      <c r="BC550" s="140"/>
      <c r="BD550" s="140"/>
      <c r="BE550" s="140"/>
      <c r="BF550" s="140"/>
      <c r="BG550" s="140"/>
      <c r="BH550" s="140"/>
      <c r="BI550" s="140"/>
      <c r="BJ550" s="140"/>
      <c r="BK550" s="140"/>
      <c r="BL550" s="140"/>
      <c r="BM550" s="140"/>
      <c r="BN550" s="140"/>
      <c r="BO550" s="140"/>
      <c r="BP550" s="140"/>
      <c r="BQ550" s="140"/>
      <c r="BR550" s="140"/>
      <c r="BS550" s="140"/>
      <c r="BT550" s="140"/>
      <c r="BU550" s="140"/>
      <c r="BV550" s="140"/>
      <c r="BW550" s="140"/>
      <c r="BX550" s="140"/>
      <c r="BY550" s="140"/>
      <c r="BZ550" s="140"/>
      <c r="CA550" s="140"/>
      <c r="CB550" s="140"/>
      <c r="CC550" s="140"/>
      <c r="CD550" s="140"/>
      <c r="CE550" s="140"/>
      <c r="CF550" s="140"/>
      <c r="CG550" s="140"/>
      <c r="CH550" s="140"/>
      <c r="CI550" s="140"/>
      <c r="CJ550" s="140"/>
      <c r="CK550" s="140"/>
      <c r="CL550" s="140"/>
      <c r="CM550" s="140"/>
      <c r="CN550" s="140"/>
      <c r="CO550" s="140"/>
      <c r="CP550" s="140"/>
      <c r="CQ550" s="140"/>
      <c r="CR550" s="140"/>
      <c r="CS550" s="140"/>
      <c r="CT550" s="140"/>
      <c r="CU550" s="140"/>
      <c r="CV550" s="140"/>
      <c r="CW550" s="140"/>
      <c r="CX550" s="140"/>
      <c r="CY550" s="140"/>
      <c r="CZ550" s="140"/>
      <c r="DA550" s="140"/>
      <c r="DB550" s="140"/>
      <c r="DC550" s="140"/>
      <c r="DD550" s="140"/>
      <c r="DE550" s="140"/>
      <c r="DF550" s="140"/>
      <c r="DG550" s="140"/>
      <c r="DH550" s="140"/>
      <c r="DI550" s="140"/>
      <c r="DJ550" s="140"/>
      <c r="DK550" s="140"/>
      <c r="DL550" s="140"/>
      <c r="DM550" s="140"/>
      <c r="DN550" s="140"/>
      <c r="DO550" s="140"/>
      <c r="DP550" s="140"/>
      <c r="DQ550" s="140"/>
      <c r="DR550" s="140"/>
      <c r="DS550" s="140"/>
      <c r="DT550" s="140"/>
      <c r="DU550" s="140"/>
      <c r="DV550" s="140"/>
      <c r="DW550" s="140"/>
      <c r="DX550" s="140"/>
      <c r="DY550" s="140"/>
      <c r="DZ550" s="140"/>
      <c r="EA550" s="140"/>
      <c r="EB550" s="140"/>
      <c r="EC550" s="140"/>
      <c r="ED550" s="140"/>
      <c r="EE550" s="140"/>
      <c r="EF550" s="140"/>
      <c r="EG550" s="140"/>
      <c r="EH550" s="140"/>
      <c r="EI550" s="140"/>
      <c r="EJ550" s="140"/>
      <c r="EK550" s="140"/>
      <c r="EL550" s="140"/>
      <c r="EM550" s="140"/>
      <c r="EN550" s="140"/>
      <c r="EO550" s="140"/>
      <c r="EP550" s="140"/>
      <c r="EQ550" s="140"/>
      <c r="ER550" s="140"/>
      <c r="ES550" s="140"/>
      <c r="ET550" s="140"/>
      <c r="EU550" s="140"/>
      <c r="EV550" s="140"/>
      <c r="EW550" s="140"/>
      <c r="EX550" s="140"/>
      <c r="EY550" s="140"/>
      <c r="EZ550" s="140"/>
      <c r="FA550" s="140"/>
      <c r="FB550" s="140"/>
      <c r="FC550" s="140"/>
      <c r="FD550" s="140"/>
      <c r="FE550" s="140"/>
      <c r="FF550" s="140"/>
      <c r="FG550" s="140"/>
      <c r="FH550" s="140"/>
      <c r="FI550" s="140"/>
      <c r="FJ550" s="140"/>
      <c r="FK550" s="140"/>
      <c r="FL550" s="140"/>
      <c r="FM550" s="140"/>
      <c r="FN550" s="140"/>
      <c r="FO550" s="140"/>
      <c r="FP550" s="140"/>
      <c r="FQ550" s="140"/>
      <c r="FR550" s="140"/>
      <c r="FS550" s="140"/>
      <c r="FT550" s="140"/>
      <c r="FU550" s="140"/>
      <c r="FV550" s="140"/>
      <c r="FW550" s="140"/>
      <c r="FX550" s="140"/>
      <c r="FY550" s="140"/>
      <c r="FZ550" s="140"/>
      <c r="GA550" s="140"/>
      <c r="GB550" s="140"/>
      <c r="GC550" s="140"/>
      <c r="GD550" s="140"/>
      <c r="GE550" s="140"/>
      <c r="GF550" s="140"/>
      <c r="GG550" s="140"/>
      <c r="GH550" s="140"/>
      <c r="GI550" s="140"/>
      <c r="GJ550" s="140"/>
      <c r="GK550" s="140"/>
      <c r="GL550" s="140"/>
      <c r="GM550" s="140"/>
      <c r="GN550" s="140"/>
      <c r="GO550" s="140"/>
      <c r="GP550" s="140"/>
      <c r="GQ550" s="140"/>
      <c r="GR550" s="140"/>
      <c r="GS550" s="140"/>
      <c r="GT550" s="140"/>
      <c r="GU550" s="140"/>
      <c r="GV550" s="140"/>
      <c r="GW550" s="140"/>
      <c r="GX550" s="140"/>
      <c r="GY550" s="140"/>
      <c r="GZ550" s="140"/>
      <c r="HA550" s="140"/>
      <c r="HB550" s="140"/>
      <c r="HC550" s="140"/>
      <c r="HD550" s="140"/>
      <c r="HE550" s="140"/>
      <c r="HF550" s="140"/>
      <c r="HG550" s="140"/>
      <c r="HH550" s="140"/>
      <c r="HI550" s="140"/>
      <c r="HJ550" s="140"/>
      <c r="HK550" s="140"/>
      <c r="HL550" s="140"/>
      <c r="HM550" s="140"/>
      <c r="HN550" s="140"/>
      <c r="HO550" s="140"/>
      <c r="HP550" s="140"/>
      <c r="HQ550" s="140"/>
      <c r="HR550" s="140"/>
    </row>
    <row r="551" spans="1:243" s="138" customFormat="1" hidden="1">
      <c r="A551" s="97" t="s">
        <v>2707</v>
      </c>
      <c r="B551" s="117" t="s">
        <v>2654</v>
      </c>
      <c r="C551" s="139" t="s">
        <v>2380</v>
      </c>
      <c r="D551" s="60"/>
      <c r="E551" s="60">
        <v>1307528.54</v>
      </c>
      <c r="F551" s="60">
        <v>2109719.5</v>
      </c>
      <c r="G551" s="60">
        <f>626300+546000</f>
        <v>1172300</v>
      </c>
      <c r="H551" s="60">
        <f>G551</f>
        <v>1172300</v>
      </c>
      <c r="I551" s="60">
        <f>H551</f>
        <v>1172300</v>
      </c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40"/>
      <c r="AA551" s="140"/>
      <c r="AB551" s="140"/>
      <c r="AC551" s="140"/>
      <c r="AD551" s="140"/>
      <c r="AE551" s="140"/>
      <c r="AF551" s="140"/>
      <c r="AG551" s="140"/>
      <c r="AH551" s="140"/>
      <c r="AI551" s="140"/>
      <c r="AJ551" s="140"/>
      <c r="AK551" s="140"/>
      <c r="AL551" s="140"/>
      <c r="AM551" s="140"/>
      <c r="AN551" s="140"/>
      <c r="AO551" s="140"/>
      <c r="AP551" s="140"/>
      <c r="AQ551" s="140"/>
      <c r="AR551" s="140"/>
      <c r="AS551" s="140"/>
      <c r="AT551" s="140"/>
      <c r="AU551" s="140"/>
      <c r="AV551" s="140"/>
      <c r="AW551" s="140"/>
      <c r="AX551" s="140"/>
      <c r="AY551" s="140"/>
      <c r="AZ551" s="140"/>
      <c r="BA551" s="140"/>
      <c r="BB551" s="140"/>
      <c r="BC551" s="140"/>
      <c r="BD551" s="140"/>
      <c r="BE551" s="140"/>
      <c r="BF551" s="140"/>
      <c r="BG551" s="140"/>
      <c r="BH551" s="140"/>
      <c r="BI551" s="140"/>
      <c r="BJ551" s="140"/>
      <c r="BK551" s="140"/>
      <c r="BL551" s="140"/>
      <c r="BM551" s="140"/>
      <c r="BN551" s="140"/>
      <c r="BO551" s="140"/>
      <c r="BP551" s="140"/>
      <c r="BQ551" s="140"/>
      <c r="BR551" s="140"/>
      <c r="BS551" s="140"/>
      <c r="BT551" s="140"/>
      <c r="BU551" s="140"/>
      <c r="BV551" s="140"/>
      <c r="BW551" s="140"/>
      <c r="BX551" s="140"/>
      <c r="BY551" s="140"/>
      <c r="BZ551" s="140"/>
      <c r="CA551" s="140"/>
      <c r="CB551" s="140"/>
      <c r="CC551" s="140"/>
      <c r="CD551" s="140"/>
      <c r="CE551" s="140"/>
      <c r="CF551" s="140"/>
      <c r="CG551" s="140"/>
      <c r="CH551" s="140"/>
      <c r="CI551" s="140"/>
      <c r="CJ551" s="140"/>
      <c r="CK551" s="140"/>
      <c r="CL551" s="140"/>
      <c r="CM551" s="140"/>
      <c r="CN551" s="140"/>
      <c r="CO551" s="140"/>
      <c r="CP551" s="140"/>
      <c r="CQ551" s="140"/>
      <c r="CR551" s="140"/>
      <c r="CS551" s="140"/>
      <c r="CT551" s="140"/>
      <c r="CU551" s="140"/>
      <c r="CV551" s="140"/>
      <c r="CW551" s="140"/>
      <c r="CX551" s="140"/>
      <c r="CY551" s="140"/>
      <c r="CZ551" s="140"/>
      <c r="DA551" s="140"/>
      <c r="DB551" s="140"/>
      <c r="DC551" s="140"/>
      <c r="DD551" s="140"/>
      <c r="DE551" s="140"/>
      <c r="DF551" s="140"/>
      <c r="DG551" s="140"/>
      <c r="DH551" s="140"/>
      <c r="DI551" s="140"/>
      <c r="DJ551" s="140"/>
      <c r="DK551" s="140"/>
      <c r="DL551" s="140"/>
      <c r="DM551" s="140"/>
      <c r="DN551" s="140"/>
      <c r="DO551" s="140"/>
      <c r="DP551" s="140"/>
      <c r="DQ551" s="140"/>
      <c r="DR551" s="140"/>
      <c r="DS551" s="140"/>
      <c r="DT551" s="140"/>
      <c r="DU551" s="140"/>
      <c r="DV551" s="140"/>
      <c r="DW551" s="140"/>
      <c r="DX551" s="140"/>
      <c r="DY551" s="140"/>
      <c r="DZ551" s="140"/>
      <c r="EA551" s="140"/>
      <c r="EB551" s="140"/>
      <c r="EC551" s="140"/>
      <c r="ED551" s="140"/>
      <c r="EE551" s="140"/>
      <c r="EF551" s="140"/>
      <c r="EG551" s="140"/>
      <c r="EH551" s="140"/>
      <c r="EI551" s="140"/>
      <c r="EJ551" s="140"/>
      <c r="EK551" s="140"/>
      <c r="EL551" s="140"/>
      <c r="EM551" s="140"/>
      <c r="EN551" s="140"/>
      <c r="EO551" s="140"/>
      <c r="EP551" s="140"/>
      <c r="EQ551" s="140"/>
      <c r="ER551" s="140"/>
      <c r="ES551" s="140"/>
      <c r="ET551" s="140"/>
      <c r="EU551" s="140"/>
      <c r="EV551" s="140"/>
      <c r="EW551" s="140"/>
      <c r="EX551" s="140"/>
      <c r="EY551" s="140"/>
      <c r="EZ551" s="140"/>
      <c r="FA551" s="140"/>
      <c r="FB551" s="140"/>
      <c r="FC551" s="140"/>
      <c r="FD551" s="140"/>
      <c r="FE551" s="140"/>
      <c r="FF551" s="140"/>
      <c r="FG551" s="140"/>
      <c r="FH551" s="140"/>
      <c r="FI551" s="140"/>
      <c r="FJ551" s="140"/>
      <c r="FK551" s="140"/>
      <c r="FL551" s="140"/>
      <c r="FM551" s="140"/>
      <c r="FN551" s="140"/>
      <c r="FO551" s="140"/>
      <c r="FP551" s="140"/>
      <c r="FQ551" s="140"/>
      <c r="FR551" s="140"/>
      <c r="FS551" s="140"/>
      <c r="FT551" s="140"/>
      <c r="FU551" s="140"/>
      <c r="FV551" s="140"/>
      <c r="FW551" s="140"/>
      <c r="FX551" s="140"/>
      <c r="FY551" s="140"/>
      <c r="FZ551" s="140"/>
      <c r="GA551" s="140"/>
      <c r="GB551" s="140"/>
      <c r="GC551" s="140"/>
      <c r="GD551" s="140"/>
      <c r="GE551" s="140"/>
      <c r="GF551" s="140"/>
      <c r="GG551" s="140"/>
      <c r="GH551" s="140"/>
      <c r="GI551" s="140"/>
      <c r="GJ551" s="140"/>
      <c r="GK551" s="140"/>
      <c r="GL551" s="140"/>
      <c r="GM551" s="140"/>
      <c r="GN551" s="140"/>
      <c r="GO551" s="140"/>
      <c r="GP551" s="140"/>
      <c r="GQ551" s="140"/>
      <c r="GR551" s="140"/>
      <c r="GS551" s="140"/>
      <c r="GT551" s="140"/>
      <c r="GU551" s="140"/>
      <c r="GV551" s="140"/>
      <c r="GW551" s="140"/>
      <c r="GX551" s="140"/>
      <c r="GY551" s="140"/>
      <c r="GZ551" s="140"/>
      <c r="HA551" s="140"/>
      <c r="HB551" s="140"/>
      <c r="HC551" s="140"/>
      <c r="HD551" s="140"/>
      <c r="HE551" s="140"/>
      <c r="HF551" s="140"/>
      <c r="HG551" s="140"/>
      <c r="HH551" s="140"/>
      <c r="HI551" s="140"/>
      <c r="HJ551" s="140"/>
      <c r="HK551" s="140"/>
      <c r="HL551" s="140"/>
      <c r="HM551" s="140"/>
      <c r="HN551" s="140"/>
      <c r="HO551" s="140"/>
      <c r="HP551" s="140"/>
      <c r="HQ551" s="140"/>
      <c r="HR551" s="140"/>
    </row>
    <row r="552" spans="1:243" s="138" customFormat="1" hidden="1">
      <c r="A552" s="97" t="s">
        <v>3748</v>
      </c>
      <c r="B552" s="117" t="s">
        <v>3751</v>
      </c>
      <c r="C552" s="139" t="s">
        <v>3745</v>
      </c>
      <c r="D552" s="60"/>
      <c r="E552" s="60"/>
      <c r="F552" s="60">
        <v>11025</v>
      </c>
      <c r="G552" s="60"/>
      <c r="H552" s="60"/>
      <c r="I552" s="60"/>
      <c r="J552" s="140"/>
      <c r="K552" s="140"/>
      <c r="L552" s="140"/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  <c r="Y552" s="140"/>
      <c r="Z552" s="140"/>
      <c r="AA552" s="140"/>
      <c r="AB552" s="140"/>
      <c r="AC552" s="140"/>
      <c r="AD552" s="140"/>
      <c r="AE552" s="140"/>
      <c r="AF552" s="140"/>
      <c r="AG552" s="140"/>
      <c r="AH552" s="140"/>
      <c r="AI552" s="140"/>
      <c r="AJ552" s="140"/>
      <c r="AK552" s="140"/>
      <c r="AL552" s="140"/>
      <c r="AM552" s="140"/>
      <c r="AN552" s="140"/>
      <c r="AO552" s="140"/>
      <c r="AP552" s="140"/>
      <c r="AQ552" s="140"/>
      <c r="AR552" s="140"/>
      <c r="AS552" s="140"/>
      <c r="AT552" s="140"/>
      <c r="AU552" s="140"/>
      <c r="AV552" s="140"/>
      <c r="AW552" s="140"/>
      <c r="AX552" s="140"/>
      <c r="AY552" s="140"/>
      <c r="AZ552" s="140"/>
      <c r="BA552" s="140"/>
      <c r="BB552" s="140"/>
      <c r="BC552" s="140"/>
      <c r="BD552" s="140"/>
      <c r="BE552" s="140"/>
      <c r="BF552" s="140"/>
      <c r="BG552" s="140"/>
      <c r="BH552" s="140"/>
      <c r="BI552" s="140"/>
      <c r="BJ552" s="140"/>
      <c r="BK552" s="140"/>
      <c r="BL552" s="140"/>
      <c r="BM552" s="140"/>
      <c r="BN552" s="140"/>
      <c r="BO552" s="140"/>
      <c r="BP552" s="140"/>
      <c r="BQ552" s="140"/>
      <c r="BR552" s="140"/>
      <c r="BS552" s="140"/>
      <c r="BT552" s="140"/>
      <c r="BU552" s="140"/>
      <c r="BV552" s="140"/>
      <c r="BW552" s="140"/>
      <c r="BX552" s="140"/>
      <c r="BY552" s="140"/>
      <c r="BZ552" s="140"/>
      <c r="CA552" s="140"/>
      <c r="CB552" s="140"/>
      <c r="CC552" s="140"/>
      <c r="CD552" s="140"/>
      <c r="CE552" s="140"/>
      <c r="CF552" s="140"/>
      <c r="CG552" s="140"/>
      <c r="CH552" s="140"/>
      <c r="CI552" s="140"/>
      <c r="CJ552" s="140"/>
      <c r="CK552" s="140"/>
      <c r="CL552" s="140"/>
      <c r="CM552" s="140"/>
      <c r="CN552" s="140"/>
      <c r="CO552" s="140"/>
      <c r="CP552" s="140"/>
      <c r="CQ552" s="140"/>
      <c r="CR552" s="140"/>
      <c r="CS552" s="140"/>
      <c r="CT552" s="140"/>
      <c r="CU552" s="140"/>
      <c r="CV552" s="140"/>
      <c r="CW552" s="140"/>
      <c r="CX552" s="140"/>
      <c r="CY552" s="140"/>
      <c r="CZ552" s="140"/>
      <c r="DA552" s="140"/>
      <c r="DB552" s="140"/>
      <c r="DC552" s="140"/>
      <c r="DD552" s="140"/>
      <c r="DE552" s="140"/>
      <c r="DF552" s="140"/>
      <c r="DG552" s="140"/>
      <c r="DH552" s="140"/>
      <c r="DI552" s="140"/>
      <c r="DJ552" s="140"/>
      <c r="DK552" s="140"/>
      <c r="DL552" s="140"/>
      <c r="DM552" s="140"/>
      <c r="DN552" s="140"/>
      <c r="DO552" s="140"/>
      <c r="DP552" s="140"/>
      <c r="DQ552" s="140"/>
      <c r="DR552" s="140"/>
      <c r="DS552" s="140"/>
      <c r="DT552" s="140"/>
      <c r="DU552" s="140"/>
      <c r="DV552" s="140"/>
      <c r="DW552" s="140"/>
      <c r="DX552" s="140"/>
      <c r="DY552" s="140"/>
      <c r="DZ552" s="140"/>
      <c r="EA552" s="140"/>
      <c r="EB552" s="140"/>
      <c r="EC552" s="140"/>
      <c r="ED552" s="140"/>
      <c r="EE552" s="140"/>
      <c r="EF552" s="140"/>
      <c r="EG552" s="140"/>
      <c r="EH552" s="140"/>
      <c r="EI552" s="140"/>
      <c r="EJ552" s="140"/>
      <c r="EK552" s="140"/>
      <c r="EL552" s="140"/>
      <c r="EM552" s="140"/>
      <c r="EN552" s="140"/>
      <c r="EO552" s="140"/>
      <c r="EP552" s="140"/>
      <c r="EQ552" s="140"/>
      <c r="ER552" s="140"/>
      <c r="ES552" s="140"/>
      <c r="ET552" s="140"/>
      <c r="EU552" s="140"/>
      <c r="EV552" s="140"/>
      <c r="EW552" s="140"/>
      <c r="EX552" s="140"/>
      <c r="EY552" s="140"/>
      <c r="EZ552" s="140"/>
      <c r="FA552" s="140"/>
      <c r="FB552" s="140"/>
      <c r="FC552" s="140"/>
      <c r="FD552" s="140"/>
      <c r="FE552" s="140"/>
      <c r="FF552" s="140"/>
      <c r="FG552" s="140"/>
      <c r="FH552" s="140"/>
      <c r="FI552" s="140"/>
      <c r="FJ552" s="140"/>
      <c r="FK552" s="140"/>
      <c r="FL552" s="140"/>
      <c r="FM552" s="140"/>
      <c r="FN552" s="140"/>
      <c r="FO552" s="140"/>
      <c r="FP552" s="140"/>
      <c r="FQ552" s="140"/>
      <c r="FR552" s="140"/>
      <c r="FS552" s="140"/>
      <c r="FT552" s="140"/>
      <c r="FU552" s="140"/>
      <c r="FV552" s="140"/>
      <c r="FW552" s="140"/>
      <c r="FX552" s="140"/>
      <c r="FY552" s="140"/>
      <c r="FZ552" s="140"/>
      <c r="GA552" s="140"/>
      <c r="GB552" s="140"/>
      <c r="GC552" s="140"/>
      <c r="GD552" s="140"/>
      <c r="GE552" s="140"/>
      <c r="GF552" s="140"/>
      <c r="GG552" s="140"/>
      <c r="GH552" s="140"/>
      <c r="GI552" s="140"/>
      <c r="GJ552" s="140"/>
      <c r="GK552" s="140"/>
      <c r="GL552" s="140"/>
      <c r="GM552" s="140"/>
      <c r="GN552" s="140"/>
      <c r="GO552" s="140"/>
      <c r="GP552" s="140"/>
      <c r="GQ552" s="140"/>
      <c r="GR552" s="140"/>
      <c r="GS552" s="140"/>
      <c r="GT552" s="140"/>
      <c r="GU552" s="140"/>
      <c r="GV552" s="140"/>
      <c r="GW552" s="140"/>
      <c r="GX552" s="140"/>
      <c r="GY552" s="140"/>
      <c r="GZ552" s="140"/>
      <c r="HA552" s="140"/>
      <c r="HB552" s="140"/>
      <c r="HC552" s="140"/>
      <c r="HD552" s="140"/>
      <c r="HE552" s="140"/>
      <c r="HF552" s="140"/>
      <c r="HG552" s="140"/>
      <c r="HH552" s="140"/>
      <c r="HI552" s="140"/>
      <c r="HJ552" s="140"/>
      <c r="HK552" s="140"/>
      <c r="HL552" s="140"/>
      <c r="HM552" s="140"/>
      <c r="HN552" s="140"/>
      <c r="HO552" s="140"/>
      <c r="HP552" s="140"/>
      <c r="HQ552" s="140"/>
      <c r="HR552" s="140"/>
    </row>
    <row r="553" spans="1:243" s="138" customFormat="1" hidden="1">
      <c r="A553" s="97" t="s">
        <v>3749</v>
      </c>
      <c r="B553" s="117" t="s">
        <v>3752</v>
      </c>
      <c r="C553" s="139" t="s">
        <v>3746</v>
      </c>
      <c r="D553" s="60"/>
      <c r="E553" s="60"/>
      <c r="F553" s="60">
        <v>232530</v>
      </c>
      <c r="G553" s="60"/>
      <c r="H553" s="60"/>
      <c r="I553" s="60"/>
      <c r="J553" s="140"/>
      <c r="K553" s="140"/>
      <c r="L553" s="140"/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  <c r="Y553" s="140"/>
      <c r="Z553" s="140"/>
      <c r="AA553" s="140"/>
      <c r="AB553" s="140"/>
      <c r="AC553" s="140"/>
      <c r="AD553" s="140"/>
      <c r="AE553" s="140"/>
      <c r="AF553" s="140"/>
      <c r="AG553" s="140"/>
      <c r="AH553" s="140"/>
      <c r="AI553" s="140"/>
      <c r="AJ553" s="140"/>
      <c r="AK553" s="140"/>
      <c r="AL553" s="140"/>
      <c r="AM553" s="140"/>
      <c r="AN553" s="140"/>
      <c r="AO553" s="140"/>
      <c r="AP553" s="140"/>
      <c r="AQ553" s="140"/>
      <c r="AR553" s="140"/>
      <c r="AS553" s="140"/>
      <c r="AT553" s="140"/>
      <c r="AU553" s="140"/>
      <c r="AV553" s="140"/>
      <c r="AW553" s="140"/>
      <c r="AX553" s="140"/>
      <c r="AY553" s="140"/>
      <c r="AZ553" s="140"/>
      <c r="BA553" s="140"/>
      <c r="BB553" s="140"/>
      <c r="BC553" s="140"/>
      <c r="BD553" s="140"/>
      <c r="BE553" s="140"/>
      <c r="BF553" s="140"/>
      <c r="BG553" s="140"/>
      <c r="BH553" s="140"/>
      <c r="BI553" s="140"/>
      <c r="BJ553" s="140"/>
      <c r="BK553" s="140"/>
      <c r="BL553" s="140"/>
      <c r="BM553" s="140"/>
      <c r="BN553" s="140"/>
      <c r="BO553" s="140"/>
      <c r="BP553" s="140"/>
      <c r="BQ553" s="140"/>
      <c r="BR553" s="140"/>
      <c r="BS553" s="140"/>
      <c r="BT553" s="140"/>
      <c r="BU553" s="140"/>
      <c r="BV553" s="140"/>
      <c r="BW553" s="140"/>
      <c r="BX553" s="140"/>
      <c r="BY553" s="140"/>
      <c r="BZ553" s="140"/>
      <c r="CA553" s="140"/>
      <c r="CB553" s="140"/>
      <c r="CC553" s="140"/>
      <c r="CD553" s="140"/>
      <c r="CE553" s="140"/>
      <c r="CF553" s="140"/>
      <c r="CG553" s="140"/>
      <c r="CH553" s="140"/>
      <c r="CI553" s="140"/>
      <c r="CJ553" s="140"/>
      <c r="CK553" s="140"/>
      <c r="CL553" s="140"/>
      <c r="CM553" s="140"/>
      <c r="CN553" s="140"/>
      <c r="CO553" s="140"/>
      <c r="CP553" s="140"/>
      <c r="CQ553" s="140"/>
      <c r="CR553" s="140"/>
      <c r="CS553" s="140"/>
      <c r="CT553" s="140"/>
      <c r="CU553" s="140"/>
      <c r="CV553" s="140"/>
      <c r="CW553" s="140"/>
      <c r="CX553" s="140"/>
      <c r="CY553" s="140"/>
      <c r="CZ553" s="140"/>
      <c r="DA553" s="140"/>
      <c r="DB553" s="140"/>
      <c r="DC553" s="140"/>
      <c r="DD553" s="140"/>
      <c r="DE553" s="140"/>
      <c r="DF553" s="140"/>
      <c r="DG553" s="140"/>
      <c r="DH553" s="140"/>
      <c r="DI553" s="140"/>
      <c r="DJ553" s="140"/>
      <c r="DK553" s="140"/>
      <c r="DL553" s="140"/>
      <c r="DM553" s="140"/>
      <c r="DN553" s="140"/>
      <c r="DO553" s="140"/>
      <c r="DP553" s="140"/>
      <c r="DQ553" s="140"/>
      <c r="DR553" s="140"/>
      <c r="DS553" s="140"/>
      <c r="DT553" s="140"/>
      <c r="DU553" s="140"/>
      <c r="DV553" s="140"/>
      <c r="DW553" s="140"/>
      <c r="DX553" s="140"/>
      <c r="DY553" s="140"/>
      <c r="DZ553" s="140"/>
      <c r="EA553" s="140"/>
      <c r="EB553" s="140"/>
      <c r="EC553" s="140"/>
      <c r="ED553" s="140"/>
      <c r="EE553" s="140"/>
      <c r="EF553" s="140"/>
      <c r="EG553" s="140"/>
      <c r="EH553" s="140"/>
      <c r="EI553" s="140"/>
      <c r="EJ553" s="140"/>
      <c r="EK553" s="140"/>
      <c r="EL553" s="140"/>
      <c r="EM553" s="140"/>
      <c r="EN553" s="140"/>
      <c r="EO553" s="140"/>
      <c r="EP553" s="140"/>
      <c r="EQ553" s="140"/>
      <c r="ER553" s="140"/>
      <c r="ES553" s="140"/>
      <c r="ET553" s="140"/>
      <c r="EU553" s="140"/>
      <c r="EV553" s="140"/>
      <c r="EW553" s="140"/>
      <c r="EX553" s="140"/>
      <c r="EY553" s="140"/>
      <c r="EZ553" s="140"/>
      <c r="FA553" s="140"/>
      <c r="FB553" s="140"/>
      <c r="FC553" s="140"/>
      <c r="FD553" s="140"/>
      <c r="FE553" s="140"/>
      <c r="FF553" s="140"/>
      <c r="FG553" s="140"/>
      <c r="FH553" s="140"/>
      <c r="FI553" s="140"/>
      <c r="FJ553" s="140"/>
      <c r="FK553" s="140"/>
      <c r="FL553" s="140"/>
      <c r="FM553" s="140"/>
      <c r="FN553" s="140"/>
      <c r="FO553" s="140"/>
      <c r="FP553" s="140"/>
      <c r="FQ553" s="140"/>
      <c r="FR553" s="140"/>
      <c r="FS553" s="140"/>
      <c r="FT553" s="140"/>
      <c r="FU553" s="140"/>
      <c r="FV553" s="140"/>
      <c r="FW553" s="140"/>
      <c r="FX553" s="140"/>
      <c r="FY553" s="140"/>
      <c r="FZ553" s="140"/>
      <c r="GA553" s="140"/>
      <c r="GB553" s="140"/>
      <c r="GC553" s="140"/>
      <c r="GD553" s="140"/>
      <c r="GE553" s="140"/>
      <c r="GF553" s="140"/>
      <c r="GG553" s="140"/>
      <c r="GH553" s="140"/>
      <c r="GI553" s="140"/>
      <c r="GJ553" s="140"/>
      <c r="GK553" s="140"/>
      <c r="GL553" s="140"/>
      <c r="GM553" s="140"/>
      <c r="GN553" s="140"/>
      <c r="GO553" s="140"/>
      <c r="GP553" s="140"/>
      <c r="GQ553" s="140"/>
      <c r="GR553" s="140"/>
      <c r="GS553" s="140"/>
      <c r="GT553" s="140"/>
      <c r="GU553" s="140"/>
      <c r="GV553" s="140"/>
      <c r="GW553" s="140"/>
      <c r="GX553" s="140"/>
      <c r="GY553" s="140"/>
      <c r="GZ553" s="140"/>
      <c r="HA553" s="140"/>
      <c r="HB553" s="140"/>
      <c r="HC553" s="140"/>
      <c r="HD553" s="140"/>
      <c r="HE553" s="140"/>
      <c r="HF553" s="140"/>
      <c r="HG553" s="140"/>
      <c r="HH553" s="140"/>
      <c r="HI553" s="140"/>
      <c r="HJ553" s="140"/>
      <c r="HK553" s="140"/>
      <c r="HL553" s="140"/>
      <c r="HM553" s="140"/>
      <c r="HN553" s="140"/>
      <c r="HO553" s="140"/>
      <c r="HP553" s="140"/>
      <c r="HQ553" s="140"/>
      <c r="HR553" s="140"/>
    </row>
    <row r="554" spans="1:243" s="138" customFormat="1" hidden="1">
      <c r="A554" s="97" t="s">
        <v>3750</v>
      </c>
      <c r="B554" s="117" t="s">
        <v>3753</v>
      </c>
      <c r="C554" s="139" t="s">
        <v>3747</v>
      </c>
      <c r="D554" s="60"/>
      <c r="E554" s="60"/>
      <c r="F554" s="60">
        <v>1344000</v>
      </c>
      <c r="G554" s="60"/>
      <c r="H554" s="60"/>
      <c r="I554" s="60"/>
      <c r="J554" s="140"/>
      <c r="K554" s="140"/>
      <c r="L554" s="140"/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  <c r="Y554" s="140"/>
      <c r="Z554" s="140"/>
      <c r="AA554" s="140"/>
      <c r="AB554" s="140"/>
      <c r="AC554" s="140"/>
      <c r="AD554" s="140"/>
      <c r="AE554" s="140"/>
      <c r="AF554" s="140"/>
      <c r="AG554" s="140"/>
      <c r="AH554" s="140"/>
      <c r="AI554" s="140"/>
      <c r="AJ554" s="140"/>
      <c r="AK554" s="140"/>
      <c r="AL554" s="140"/>
      <c r="AM554" s="140"/>
      <c r="AN554" s="140"/>
      <c r="AO554" s="140"/>
      <c r="AP554" s="140"/>
      <c r="AQ554" s="140"/>
      <c r="AR554" s="140"/>
      <c r="AS554" s="140"/>
      <c r="AT554" s="140"/>
      <c r="AU554" s="140"/>
      <c r="AV554" s="140"/>
      <c r="AW554" s="140"/>
      <c r="AX554" s="140"/>
      <c r="AY554" s="140"/>
      <c r="AZ554" s="140"/>
      <c r="BA554" s="140"/>
      <c r="BB554" s="140"/>
      <c r="BC554" s="140"/>
      <c r="BD554" s="140"/>
      <c r="BE554" s="140"/>
      <c r="BF554" s="140"/>
      <c r="BG554" s="140"/>
      <c r="BH554" s="140"/>
      <c r="BI554" s="140"/>
      <c r="BJ554" s="140"/>
      <c r="BK554" s="140"/>
      <c r="BL554" s="140"/>
      <c r="BM554" s="140"/>
      <c r="BN554" s="140"/>
      <c r="BO554" s="140"/>
      <c r="BP554" s="140"/>
      <c r="BQ554" s="140"/>
      <c r="BR554" s="140"/>
      <c r="BS554" s="140"/>
      <c r="BT554" s="140"/>
      <c r="BU554" s="140"/>
      <c r="BV554" s="140"/>
      <c r="BW554" s="140"/>
      <c r="BX554" s="140"/>
      <c r="BY554" s="140"/>
      <c r="BZ554" s="140"/>
      <c r="CA554" s="140"/>
      <c r="CB554" s="140"/>
      <c r="CC554" s="140"/>
      <c r="CD554" s="140"/>
      <c r="CE554" s="140"/>
      <c r="CF554" s="140"/>
      <c r="CG554" s="140"/>
      <c r="CH554" s="140"/>
      <c r="CI554" s="140"/>
      <c r="CJ554" s="140"/>
      <c r="CK554" s="140"/>
      <c r="CL554" s="140"/>
      <c r="CM554" s="140"/>
      <c r="CN554" s="140"/>
      <c r="CO554" s="140"/>
      <c r="CP554" s="140"/>
      <c r="CQ554" s="140"/>
      <c r="CR554" s="140"/>
      <c r="CS554" s="140"/>
      <c r="CT554" s="140"/>
      <c r="CU554" s="140"/>
      <c r="CV554" s="140"/>
      <c r="CW554" s="140"/>
      <c r="CX554" s="140"/>
      <c r="CY554" s="140"/>
      <c r="CZ554" s="140"/>
      <c r="DA554" s="140"/>
      <c r="DB554" s="140"/>
      <c r="DC554" s="140"/>
      <c r="DD554" s="140"/>
      <c r="DE554" s="140"/>
      <c r="DF554" s="140"/>
      <c r="DG554" s="140"/>
      <c r="DH554" s="140"/>
      <c r="DI554" s="140"/>
      <c r="DJ554" s="140"/>
      <c r="DK554" s="140"/>
      <c r="DL554" s="140"/>
      <c r="DM554" s="140"/>
      <c r="DN554" s="140"/>
      <c r="DO554" s="140"/>
      <c r="DP554" s="140"/>
      <c r="DQ554" s="140"/>
      <c r="DR554" s="140"/>
      <c r="DS554" s="140"/>
      <c r="DT554" s="140"/>
      <c r="DU554" s="140"/>
      <c r="DV554" s="140"/>
      <c r="DW554" s="140"/>
      <c r="DX554" s="140"/>
      <c r="DY554" s="140"/>
      <c r="DZ554" s="140"/>
      <c r="EA554" s="140"/>
      <c r="EB554" s="140"/>
      <c r="EC554" s="140"/>
      <c r="ED554" s="140"/>
      <c r="EE554" s="140"/>
      <c r="EF554" s="140"/>
      <c r="EG554" s="140"/>
      <c r="EH554" s="140"/>
      <c r="EI554" s="140"/>
      <c r="EJ554" s="140"/>
      <c r="EK554" s="140"/>
      <c r="EL554" s="140"/>
      <c r="EM554" s="140"/>
      <c r="EN554" s="140"/>
      <c r="EO554" s="140"/>
      <c r="EP554" s="140"/>
      <c r="EQ554" s="140"/>
      <c r="ER554" s="140"/>
      <c r="ES554" s="140"/>
      <c r="ET554" s="140"/>
      <c r="EU554" s="140"/>
      <c r="EV554" s="140"/>
      <c r="EW554" s="140"/>
      <c r="EX554" s="140"/>
      <c r="EY554" s="140"/>
      <c r="EZ554" s="140"/>
      <c r="FA554" s="140"/>
      <c r="FB554" s="140"/>
      <c r="FC554" s="140"/>
      <c r="FD554" s="140"/>
      <c r="FE554" s="140"/>
      <c r="FF554" s="140"/>
      <c r="FG554" s="140"/>
      <c r="FH554" s="140"/>
      <c r="FI554" s="140"/>
      <c r="FJ554" s="140"/>
      <c r="FK554" s="140"/>
      <c r="FL554" s="140"/>
      <c r="FM554" s="140"/>
      <c r="FN554" s="140"/>
      <c r="FO554" s="140"/>
      <c r="FP554" s="140"/>
      <c r="FQ554" s="140"/>
      <c r="FR554" s="140"/>
      <c r="FS554" s="140"/>
      <c r="FT554" s="140"/>
      <c r="FU554" s="140"/>
      <c r="FV554" s="140"/>
      <c r="FW554" s="140"/>
      <c r="FX554" s="140"/>
      <c r="FY554" s="140"/>
      <c r="FZ554" s="140"/>
      <c r="GA554" s="140"/>
      <c r="GB554" s="140"/>
      <c r="GC554" s="140"/>
      <c r="GD554" s="140"/>
      <c r="GE554" s="140"/>
      <c r="GF554" s="140"/>
      <c r="GG554" s="140"/>
      <c r="GH554" s="140"/>
      <c r="GI554" s="140"/>
      <c r="GJ554" s="140"/>
      <c r="GK554" s="140"/>
      <c r="GL554" s="140"/>
      <c r="GM554" s="140"/>
      <c r="GN554" s="140"/>
      <c r="GO554" s="140"/>
      <c r="GP554" s="140"/>
      <c r="GQ554" s="140"/>
      <c r="GR554" s="140"/>
      <c r="GS554" s="140"/>
      <c r="GT554" s="140"/>
      <c r="GU554" s="140"/>
      <c r="GV554" s="140"/>
      <c r="GW554" s="140"/>
      <c r="GX554" s="140"/>
      <c r="GY554" s="140"/>
      <c r="GZ554" s="140"/>
      <c r="HA554" s="140"/>
      <c r="HB554" s="140"/>
      <c r="HC554" s="140"/>
      <c r="HD554" s="140"/>
      <c r="HE554" s="140"/>
      <c r="HF554" s="140"/>
      <c r="HG554" s="140"/>
      <c r="HH554" s="140"/>
      <c r="HI554" s="140"/>
      <c r="HJ554" s="140"/>
      <c r="HK554" s="140"/>
      <c r="HL554" s="140"/>
      <c r="HM554" s="140"/>
      <c r="HN554" s="140"/>
      <c r="HO554" s="140"/>
      <c r="HP554" s="140"/>
      <c r="HQ554" s="140"/>
      <c r="HR554" s="140"/>
    </row>
    <row r="555" spans="1:243">
      <c r="A555" s="99" t="s">
        <v>2708</v>
      </c>
      <c r="B555" s="116" t="s">
        <v>2709</v>
      </c>
      <c r="C555" s="139"/>
      <c r="D555" s="58">
        <f>D556</f>
        <v>348931.97</v>
      </c>
      <c r="E555" s="58">
        <f t="shared" ref="E555:I556" si="140">E556</f>
        <v>3766587.5399999996</v>
      </c>
      <c r="F555" s="58">
        <f t="shared" si="140"/>
        <v>22056242.530000001</v>
      </c>
      <c r="G555" s="58">
        <f t="shared" si="140"/>
        <v>321000</v>
      </c>
      <c r="H555" s="58">
        <f t="shared" si="140"/>
        <v>177000</v>
      </c>
      <c r="I555" s="58">
        <f t="shared" si="140"/>
        <v>183000</v>
      </c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  <c r="Z555" s="106"/>
      <c r="AA555" s="106"/>
      <c r="AB555" s="106"/>
      <c r="AC555" s="106"/>
      <c r="AD555" s="106"/>
      <c r="AE555" s="106"/>
      <c r="AF555" s="106"/>
      <c r="AG555" s="106"/>
      <c r="AH555" s="106"/>
      <c r="AI555" s="106"/>
      <c r="AJ555" s="106"/>
      <c r="AK555" s="106"/>
      <c r="AL555" s="106"/>
      <c r="AM555" s="106"/>
      <c r="AN555" s="106"/>
      <c r="AO555" s="106"/>
      <c r="AP555" s="106"/>
      <c r="AQ555" s="106"/>
      <c r="AR555" s="106"/>
      <c r="AS555" s="106"/>
      <c r="AT555" s="106"/>
      <c r="AU555" s="106"/>
      <c r="AV555" s="106"/>
      <c r="AW555" s="106"/>
      <c r="AX555" s="106"/>
      <c r="AY555" s="106"/>
      <c r="AZ555" s="106"/>
      <c r="BA555" s="106"/>
      <c r="BB555" s="106"/>
      <c r="BC555" s="106"/>
      <c r="BD555" s="106"/>
      <c r="BE555" s="106"/>
      <c r="BF555" s="106"/>
      <c r="BG555" s="106"/>
      <c r="BH555" s="106"/>
      <c r="BI555" s="106"/>
      <c r="BJ555" s="106"/>
      <c r="BK555" s="106"/>
      <c r="BL555" s="106"/>
      <c r="BM555" s="106"/>
      <c r="BN555" s="106"/>
      <c r="BO555" s="106"/>
      <c r="BP555" s="106"/>
      <c r="BQ555" s="106"/>
      <c r="BR555" s="106"/>
      <c r="BS555" s="106"/>
      <c r="BT555" s="106"/>
      <c r="BU555" s="106"/>
      <c r="BV555" s="106"/>
      <c r="BW555" s="106"/>
      <c r="BX555" s="106"/>
      <c r="BY555" s="106"/>
      <c r="BZ555" s="106"/>
      <c r="CA555" s="106"/>
      <c r="CB555" s="106"/>
      <c r="CC555" s="106"/>
      <c r="CD555" s="106"/>
      <c r="CE555" s="106"/>
      <c r="CF555" s="106"/>
      <c r="CG555" s="106"/>
      <c r="CH555" s="106"/>
      <c r="CI555" s="106"/>
      <c r="CJ555" s="106"/>
      <c r="CK555" s="106"/>
      <c r="CL555" s="106"/>
      <c r="CM555" s="106"/>
      <c r="CN555" s="106"/>
      <c r="CO555" s="106"/>
      <c r="CP555" s="106"/>
      <c r="CQ555" s="106"/>
      <c r="CR555" s="106"/>
      <c r="CS555" s="106"/>
      <c r="CT555" s="106"/>
      <c r="CU555" s="106"/>
      <c r="CV555" s="106"/>
      <c r="CW555" s="106"/>
      <c r="CX555" s="106"/>
      <c r="CY555" s="106"/>
      <c r="CZ555" s="106"/>
      <c r="DA555" s="106"/>
      <c r="DB555" s="106"/>
      <c r="DC555" s="106"/>
      <c r="DD555" s="106"/>
      <c r="DE555" s="106"/>
      <c r="DF555" s="106"/>
      <c r="DG555" s="106"/>
      <c r="DH555" s="106"/>
      <c r="DI555" s="106"/>
      <c r="DJ555" s="106"/>
      <c r="DK555" s="106"/>
      <c r="DL555" s="106"/>
      <c r="DM555" s="106"/>
      <c r="DN555" s="106"/>
      <c r="DO555" s="106"/>
      <c r="DP555" s="106"/>
      <c r="DQ555" s="106"/>
      <c r="DR555" s="106"/>
      <c r="DS555" s="106"/>
      <c r="DT555" s="106"/>
      <c r="DU555" s="106"/>
      <c r="DV555" s="106"/>
      <c r="DW555" s="106"/>
      <c r="DX555" s="106"/>
      <c r="DY555" s="106"/>
      <c r="DZ555" s="106"/>
      <c r="EA555" s="106"/>
      <c r="EB555" s="106"/>
      <c r="EC555" s="106"/>
      <c r="ED555" s="106"/>
      <c r="EE555" s="106"/>
      <c r="EF555" s="106"/>
      <c r="EG555" s="106"/>
      <c r="EH555" s="106"/>
      <c r="EI555" s="106"/>
      <c r="EJ555" s="106"/>
      <c r="EK555" s="106"/>
      <c r="EL555" s="106"/>
      <c r="EM555" s="106"/>
      <c r="EN555" s="106"/>
      <c r="EO555" s="106"/>
      <c r="EP555" s="106"/>
      <c r="EQ555" s="106"/>
      <c r="ER555" s="106"/>
      <c r="ES555" s="106"/>
      <c r="ET555" s="106"/>
      <c r="EU555" s="106"/>
      <c r="EV555" s="106"/>
      <c r="EW555" s="106"/>
      <c r="EX555" s="106"/>
      <c r="EY555" s="106"/>
      <c r="EZ555" s="106"/>
      <c r="FA555" s="106"/>
      <c r="FB555" s="106"/>
      <c r="FC555" s="106"/>
      <c r="FD555" s="106"/>
      <c r="FE555" s="106"/>
      <c r="FF555" s="106"/>
      <c r="FG555" s="106"/>
      <c r="FH555" s="106"/>
      <c r="FI555" s="106"/>
      <c r="FJ555" s="106"/>
      <c r="FK555" s="106"/>
      <c r="FL555" s="106"/>
      <c r="FM555" s="106"/>
      <c r="FN555" s="106"/>
      <c r="FO555" s="106"/>
      <c r="FP555" s="106"/>
      <c r="FQ555" s="106"/>
      <c r="FR555" s="106"/>
      <c r="FS555" s="106"/>
      <c r="FT555" s="106"/>
      <c r="FU555" s="106"/>
      <c r="FV555" s="106"/>
      <c r="FW555" s="106"/>
      <c r="FX555" s="106"/>
      <c r="FY555" s="106"/>
      <c r="FZ555" s="106"/>
      <c r="GA555" s="106"/>
      <c r="GB555" s="106"/>
      <c r="GC555" s="106"/>
      <c r="GD555" s="106"/>
      <c r="GE555" s="106"/>
      <c r="GF555" s="106"/>
      <c r="GG555" s="106"/>
      <c r="GH555" s="106"/>
      <c r="GI555" s="106"/>
      <c r="GJ555" s="106"/>
      <c r="GK555" s="106"/>
      <c r="GL555" s="106"/>
      <c r="GM555" s="106"/>
      <c r="GN555" s="106"/>
      <c r="GO555" s="106"/>
      <c r="GP555" s="106"/>
      <c r="GQ555" s="106"/>
      <c r="GR555" s="106"/>
      <c r="GS555" s="106"/>
      <c r="GT555" s="106"/>
      <c r="GU555" s="106"/>
      <c r="GV555" s="106"/>
      <c r="GW555" s="106"/>
      <c r="GX555" s="106"/>
      <c r="GY555" s="106"/>
      <c r="GZ555" s="106"/>
      <c r="HA555" s="106"/>
      <c r="HB555" s="106"/>
      <c r="HC555" s="106"/>
      <c r="HD555" s="106"/>
      <c r="HE555" s="106"/>
      <c r="HF555" s="106"/>
      <c r="HG555" s="106"/>
      <c r="HH555" s="106"/>
      <c r="HI555" s="106"/>
      <c r="HJ555" s="106"/>
      <c r="HK555" s="106"/>
      <c r="HL555" s="106"/>
      <c r="HM555" s="106"/>
      <c r="HN555" s="106"/>
      <c r="HO555" s="106"/>
      <c r="HP555" s="106"/>
      <c r="HQ555" s="106"/>
      <c r="HR555" s="106"/>
    </row>
    <row r="556" spans="1:243" hidden="1">
      <c r="A556" s="99" t="s">
        <v>2710</v>
      </c>
      <c r="B556" s="116" t="s">
        <v>2709</v>
      </c>
      <c r="C556" s="139"/>
      <c r="D556" s="58">
        <f>D557</f>
        <v>348931.97</v>
      </c>
      <c r="E556" s="58">
        <f t="shared" si="140"/>
        <v>3766587.5399999996</v>
      </c>
      <c r="F556" s="58">
        <f t="shared" si="140"/>
        <v>22056242.530000001</v>
      </c>
      <c r="G556" s="58">
        <f t="shared" si="140"/>
        <v>321000</v>
      </c>
      <c r="H556" s="58">
        <f t="shared" si="140"/>
        <v>177000</v>
      </c>
      <c r="I556" s="58">
        <f t="shared" si="140"/>
        <v>183000</v>
      </c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  <c r="Z556" s="106"/>
      <c r="AA556" s="106"/>
      <c r="AB556" s="106"/>
      <c r="AC556" s="106"/>
      <c r="AD556" s="106"/>
      <c r="AE556" s="106"/>
      <c r="AF556" s="106"/>
      <c r="AG556" s="106"/>
      <c r="AH556" s="106"/>
      <c r="AI556" s="106"/>
      <c r="AJ556" s="106"/>
      <c r="AK556" s="106"/>
      <c r="AL556" s="106"/>
      <c r="AM556" s="106"/>
      <c r="AN556" s="106"/>
      <c r="AO556" s="106"/>
      <c r="AP556" s="106"/>
      <c r="AQ556" s="106"/>
      <c r="AR556" s="106"/>
      <c r="AS556" s="106"/>
      <c r="AT556" s="106"/>
      <c r="AU556" s="106"/>
      <c r="AV556" s="106"/>
      <c r="AW556" s="106"/>
      <c r="AX556" s="106"/>
      <c r="AY556" s="106"/>
      <c r="AZ556" s="106"/>
      <c r="BA556" s="106"/>
      <c r="BB556" s="106"/>
      <c r="BC556" s="106"/>
      <c r="BD556" s="106"/>
      <c r="BE556" s="106"/>
      <c r="BF556" s="106"/>
      <c r="BG556" s="106"/>
      <c r="BH556" s="106"/>
      <c r="BI556" s="106"/>
      <c r="BJ556" s="106"/>
      <c r="BK556" s="106"/>
      <c r="BL556" s="106"/>
      <c r="BM556" s="106"/>
      <c r="BN556" s="106"/>
      <c r="BO556" s="106"/>
      <c r="BP556" s="106"/>
      <c r="BQ556" s="106"/>
      <c r="BR556" s="106"/>
      <c r="BS556" s="106"/>
      <c r="BT556" s="106"/>
      <c r="BU556" s="106"/>
      <c r="BV556" s="106"/>
      <c r="BW556" s="106"/>
      <c r="BX556" s="106"/>
      <c r="BY556" s="106"/>
      <c r="BZ556" s="106"/>
      <c r="CA556" s="106"/>
      <c r="CB556" s="106"/>
      <c r="CC556" s="106"/>
      <c r="CD556" s="106"/>
      <c r="CE556" s="106"/>
      <c r="CF556" s="106"/>
      <c r="CG556" s="106"/>
      <c r="CH556" s="106"/>
      <c r="CI556" s="106"/>
      <c r="CJ556" s="106"/>
      <c r="CK556" s="106"/>
      <c r="CL556" s="106"/>
      <c r="CM556" s="106"/>
      <c r="CN556" s="106"/>
      <c r="CO556" s="106"/>
      <c r="CP556" s="106"/>
      <c r="CQ556" s="106"/>
      <c r="CR556" s="106"/>
      <c r="CS556" s="106"/>
      <c r="CT556" s="106"/>
      <c r="CU556" s="106"/>
      <c r="CV556" s="106"/>
      <c r="CW556" s="106"/>
      <c r="CX556" s="106"/>
      <c r="CY556" s="106"/>
      <c r="CZ556" s="106"/>
      <c r="DA556" s="106"/>
      <c r="DB556" s="106"/>
      <c r="DC556" s="106"/>
      <c r="DD556" s="106"/>
      <c r="DE556" s="106"/>
      <c r="DF556" s="106"/>
      <c r="DG556" s="106"/>
      <c r="DH556" s="106"/>
      <c r="DI556" s="106"/>
      <c r="DJ556" s="106"/>
      <c r="DK556" s="106"/>
      <c r="DL556" s="106"/>
      <c r="DM556" s="106"/>
      <c r="DN556" s="106"/>
      <c r="DO556" s="106"/>
      <c r="DP556" s="106"/>
      <c r="DQ556" s="106"/>
      <c r="DR556" s="106"/>
      <c r="DS556" s="106"/>
      <c r="DT556" s="106"/>
      <c r="DU556" s="106"/>
      <c r="DV556" s="106"/>
      <c r="DW556" s="106"/>
      <c r="DX556" s="106"/>
      <c r="DY556" s="106"/>
      <c r="DZ556" s="106"/>
      <c r="EA556" s="106"/>
      <c r="EB556" s="106"/>
      <c r="EC556" s="106"/>
      <c r="ED556" s="106"/>
      <c r="EE556" s="106"/>
      <c r="EF556" s="106"/>
      <c r="EG556" s="106"/>
      <c r="EH556" s="106"/>
      <c r="EI556" s="106"/>
      <c r="EJ556" s="106"/>
      <c r="EK556" s="106"/>
      <c r="EL556" s="106"/>
      <c r="EM556" s="106"/>
      <c r="EN556" s="106"/>
      <c r="EO556" s="106"/>
      <c r="EP556" s="106"/>
      <c r="EQ556" s="106"/>
      <c r="ER556" s="106"/>
      <c r="ES556" s="106"/>
      <c r="ET556" s="106"/>
      <c r="EU556" s="106"/>
      <c r="EV556" s="106"/>
      <c r="EW556" s="106"/>
      <c r="EX556" s="106"/>
      <c r="EY556" s="106"/>
      <c r="EZ556" s="106"/>
      <c r="FA556" s="106"/>
      <c r="FB556" s="106"/>
      <c r="FC556" s="106"/>
      <c r="FD556" s="106"/>
      <c r="FE556" s="106"/>
      <c r="FF556" s="106"/>
      <c r="FG556" s="106"/>
      <c r="FH556" s="106"/>
      <c r="FI556" s="106"/>
      <c r="FJ556" s="106"/>
      <c r="FK556" s="106"/>
      <c r="FL556" s="106"/>
      <c r="FM556" s="106"/>
      <c r="FN556" s="106"/>
      <c r="FO556" s="106"/>
      <c r="FP556" s="106"/>
      <c r="FQ556" s="106"/>
      <c r="FR556" s="106"/>
      <c r="FS556" s="106"/>
      <c r="FT556" s="106"/>
      <c r="FU556" s="106"/>
      <c r="FV556" s="106"/>
      <c r="FW556" s="106"/>
      <c r="FX556" s="106"/>
      <c r="FY556" s="106"/>
      <c r="FZ556" s="106"/>
      <c r="GA556" s="106"/>
      <c r="GB556" s="106"/>
      <c r="GC556" s="106"/>
      <c r="GD556" s="106"/>
      <c r="GE556" s="106"/>
      <c r="GF556" s="106"/>
      <c r="GG556" s="106"/>
      <c r="GH556" s="106"/>
      <c r="GI556" s="106"/>
      <c r="GJ556" s="106"/>
      <c r="GK556" s="106"/>
      <c r="GL556" s="106"/>
      <c r="GM556" s="106"/>
      <c r="GN556" s="106"/>
      <c r="GO556" s="106"/>
      <c r="GP556" s="106"/>
      <c r="GQ556" s="106"/>
      <c r="GR556" s="106"/>
      <c r="GS556" s="106"/>
      <c r="GT556" s="106"/>
      <c r="GU556" s="106"/>
      <c r="GV556" s="106"/>
      <c r="GW556" s="106"/>
      <c r="GX556" s="106"/>
      <c r="GY556" s="106"/>
      <c r="GZ556" s="106"/>
      <c r="HA556" s="106"/>
      <c r="HB556" s="106"/>
      <c r="HC556" s="106"/>
      <c r="HD556" s="106"/>
      <c r="HE556" s="106"/>
      <c r="HF556" s="106"/>
      <c r="HG556" s="106"/>
      <c r="HH556" s="106"/>
      <c r="HI556" s="106"/>
      <c r="HJ556" s="106"/>
      <c r="HK556" s="106"/>
      <c r="HL556" s="106"/>
      <c r="HM556" s="106"/>
      <c r="HN556" s="106"/>
      <c r="HO556" s="106"/>
      <c r="HP556" s="106"/>
      <c r="HQ556" s="106"/>
      <c r="HR556" s="106"/>
    </row>
    <row r="557" spans="1:243">
      <c r="A557" s="99" t="s">
        <v>2711</v>
      </c>
      <c r="B557" s="116" t="s">
        <v>2712</v>
      </c>
      <c r="C557" s="139"/>
      <c r="D557" s="58">
        <f>SUM(D558:D562)</f>
        <v>348931.97</v>
      </c>
      <c r="E557" s="58">
        <f>SUM(E558:E563)</f>
        <v>3766587.5399999996</v>
      </c>
      <c r="F557" s="58">
        <f>SUM(F558:F569)</f>
        <v>22056242.530000001</v>
      </c>
      <c r="G557" s="58">
        <f t="shared" ref="G557:I557" si="141">SUM(G558:G569)</f>
        <v>321000</v>
      </c>
      <c r="H557" s="58">
        <f t="shared" si="141"/>
        <v>177000</v>
      </c>
      <c r="I557" s="58">
        <f t="shared" si="141"/>
        <v>183000</v>
      </c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  <c r="Z557" s="106"/>
      <c r="AA557" s="106"/>
      <c r="AB557" s="106"/>
      <c r="AC557" s="106"/>
      <c r="AD557" s="106"/>
      <c r="AE557" s="106"/>
      <c r="AF557" s="106"/>
      <c r="AG557" s="106"/>
      <c r="AH557" s="106"/>
      <c r="AI557" s="106"/>
      <c r="AJ557" s="106"/>
      <c r="AK557" s="106"/>
      <c r="AL557" s="106"/>
      <c r="AM557" s="106"/>
      <c r="AN557" s="106"/>
      <c r="AO557" s="106"/>
      <c r="AP557" s="106"/>
      <c r="AQ557" s="106"/>
      <c r="AR557" s="106"/>
      <c r="AS557" s="106"/>
      <c r="AT557" s="106"/>
      <c r="AU557" s="106"/>
      <c r="AV557" s="106"/>
      <c r="AW557" s="106"/>
      <c r="AX557" s="106"/>
      <c r="AY557" s="106"/>
      <c r="AZ557" s="106"/>
      <c r="BA557" s="106"/>
      <c r="BB557" s="106"/>
      <c r="BC557" s="106"/>
      <c r="BD557" s="106"/>
      <c r="BE557" s="106"/>
      <c r="BF557" s="106"/>
      <c r="BG557" s="106"/>
      <c r="BH557" s="106"/>
      <c r="BI557" s="106"/>
      <c r="BJ557" s="106"/>
      <c r="BK557" s="106"/>
      <c r="BL557" s="106"/>
      <c r="BM557" s="106"/>
      <c r="BN557" s="106"/>
      <c r="BO557" s="106"/>
      <c r="BP557" s="106"/>
      <c r="BQ557" s="106"/>
      <c r="BR557" s="106"/>
      <c r="BS557" s="106"/>
      <c r="BT557" s="106"/>
      <c r="BU557" s="106"/>
      <c r="BV557" s="106"/>
      <c r="BW557" s="106"/>
      <c r="BX557" s="106"/>
      <c r="BY557" s="106"/>
      <c r="BZ557" s="106"/>
      <c r="CA557" s="106"/>
      <c r="CB557" s="106"/>
      <c r="CC557" s="106"/>
      <c r="CD557" s="106"/>
      <c r="CE557" s="106"/>
      <c r="CF557" s="106"/>
      <c r="CG557" s="106"/>
      <c r="CH557" s="106"/>
      <c r="CI557" s="106"/>
      <c r="CJ557" s="106"/>
      <c r="CK557" s="106"/>
      <c r="CL557" s="106"/>
      <c r="CM557" s="106"/>
      <c r="CN557" s="106"/>
      <c r="CO557" s="106"/>
      <c r="CP557" s="106"/>
      <c r="CQ557" s="106"/>
      <c r="CR557" s="106"/>
      <c r="CS557" s="106"/>
      <c r="CT557" s="106"/>
      <c r="CU557" s="106"/>
      <c r="CV557" s="106"/>
      <c r="CW557" s="106"/>
      <c r="CX557" s="106"/>
      <c r="CY557" s="106"/>
      <c r="CZ557" s="106"/>
      <c r="DA557" s="106"/>
      <c r="DB557" s="106"/>
      <c r="DC557" s="106"/>
      <c r="DD557" s="106"/>
      <c r="DE557" s="106"/>
      <c r="DF557" s="106"/>
      <c r="DG557" s="106"/>
      <c r="DH557" s="106"/>
      <c r="DI557" s="106"/>
      <c r="DJ557" s="106"/>
      <c r="DK557" s="106"/>
      <c r="DL557" s="106"/>
      <c r="DM557" s="106"/>
      <c r="DN557" s="106"/>
      <c r="DO557" s="106"/>
      <c r="DP557" s="106"/>
      <c r="DQ557" s="106"/>
      <c r="DR557" s="106"/>
      <c r="DS557" s="106"/>
      <c r="DT557" s="106"/>
      <c r="DU557" s="106"/>
      <c r="DV557" s="106"/>
      <c r="DW557" s="106"/>
      <c r="DX557" s="106"/>
      <c r="DY557" s="106"/>
      <c r="DZ557" s="106"/>
      <c r="EA557" s="106"/>
      <c r="EB557" s="106"/>
      <c r="EC557" s="106"/>
      <c r="ED557" s="106"/>
      <c r="EE557" s="106"/>
      <c r="EF557" s="106"/>
      <c r="EG557" s="106"/>
      <c r="EH557" s="106"/>
      <c r="EI557" s="106"/>
      <c r="EJ557" s="106"/>
      <c r="EK557" s="106"/>
      <c r="EL557" s="106"/>
      <c r="EM557" s="106"/>
      <c r="EN557" s="106"/>
      <c r="EO557" s="106"/>
      <c r="EP557" s="106"/>
      <c r="EQ557" s="106"/>
      <c r="ER557" s="106"/>
      <c r="ES557" s="106"/>
      <c r="ET557" s="106"/>
      <c r="EU557" s="106"/>
      <c r="EV557" s="106"/>
      <c r="EW557" s="106"/>
      <c r="EX557" s="106"/>
      <c r="EY557" s="106"/>
      <c r="EZ557" s="106"/>
      <c r="FA557" s="106"/>
      <c r="FB557" s="106"/>
      <c r="FC557" s="106"/>
      <c r="FD557" s="106"/>
      <c r="FE557" s="106"/>
      <c r="FF557" s="106"/>
      <c r="FG557" s="106"/>
      <c r="FH557" s="106"/>
      <c r="FI557" s="106"/>
      <c r="FJ557" s="106"/>
      <c r="FK557" s="106"/>
      <c r="FL557" s="106"/>
      <c r="FM557" s="106"/>
      <c r="FN557" s="106"/>
      <c r="FO557" s="106"/>
      <c r="FP557" s="106"/>
      <c r="FQ557" s="106"/>
      <c r="FR557" s="106"/>
      <c r="FS557" s="106"/>
      <c r="FT557" s="106"/>
      <c r="FU557" s="106"/>
      <c r="FV557" s="106"/>
      <c r="FW557" s="106"/>
      <c r="FX557" s="106"/>
      <c r="FY557" s="106"/>
      <c r="FZ557" s="106"/>
      <c r="GA557" s="106"/>
      <c r="GB557" s="106"/>
      <c r="GC557" s="106"/>
      <c r="GD557" s="106"/>
      <c r="GE557" s="106"/>
      <c r="GF557" s="106"/>
      <c r="GG557" s="106"/>
      <c r="GH557" s="106"/>
      <c r="GI557" s="106"/>
      <c r="GJ557" s="106"/>
      <c r="GK557" s="106"/>
      <c r="GL557" s="106"/>
      <c r="GM557" s="106"/>
      <c r="GN557" s="106"/>
      <c r="GO557" s="106"/>
      <c r="GP557" s="106"/>
      <c r="GQ557" s="106"/>
      <c r="GR557" s="106"/>
      <c r="GS557" s="106"/>
      <c r="GT557" s="106"/>
      <c r="GU557" s="106"/>
      <c r="GV557" s="106"/>
      <c r="GW557" s="106"/>
      <c r="GX557" s="106"/>
      <c r="GY557" s="106"/>
      <c r="GZ557" s="106"/>
      <c r="HA557" s="106"/>
      <c r="HB557" s="106"/>
      <c r="HC557" s="106"/>
      <c r="HD557" s="106"/>
      <c r="HE557" s="106"/>
      <c r="HF557" s="106"/>
      <c r="HG557" s="106"/>
      <c r="HH557" s="106"/>
      <c r="HI557" s="106"/>
      <c r="HJ557" s="106"/>
      <c r="HK557" s="106"/>
      <c r="HL557" s="106"/>
      <c r="HM557" s="106"/>
      <c r="HN557" s="106"/>
      <c r="HO557" s="106"/>
      <c r="HP557" s="106"/>
      <c r="HQ557" s="106"/>
      <c r="HR557" s="106"/>
    </row>
    <row r="558" spans="1:243" s="201" customFormat="1">
      <c r="A558" s="97" t="s">
        <v>2713</v>
      </c>
      <c r="B558" s="117" t="s">
        <v>924</v>
      </c>
      <c r="C558" s="139" t="s">
        <v>29</v>
      </c>
      <c r="D558" s="60">
        <v>272813.48</v>
      </c>
      <c r="E558" s="60">
        <v>171543.53</v>
      </c>
      <c r="F558" s="60">
        <v>164573.65</v>
      </c>
      <c r="G558" s="60">
        <v>171000</v>
      </c>
      <c r="H558" s="60">
        <v>177000</v>
      </c>
      <c r="I558" s="60">
        <v>183000</v>
      </c>
      <c r="J558" s="200"/>
      <c r="K558" s="200"/>
      <c r="L558" s="200"/>
      <c r="M558" s="200"/>
      <c r="N558" s="200"/>
      <c r="O558" s="200"/>
      <c r="P558" s="200"/>
      <c r="Q558" s="200"/>
      <c r="R558" s="200"/>
      <c r="S558" s="200"/>
      <c r="T558" s="200"/>
      <c r="U558" s="200"/>
      <c r="V558" s="200"/>
      <c r="W558" s="200"/>
      <c r="X558" s="200"/>
      <c r="Y558" s="200"/>
      <c r="Z558" s="200"/>
      <c r="AA558" s="200"/>
      <c r="AB558" s="200"/>
      <c r="AC558" s="200"/>
      <c r="AD558" s="200"/>
      <c r="AE558" s="200"/>
      <c r="AF558" s="200"/>
      <c r="AG558" s="200"/>
      <c r="AH558" s="200"/>
      <c r="AI558" s="200"/>
      <c r="AJ558" s="200"/>
      <c r="AK558" s="200"/>
      <c r="AL558" s="200"/>
      <c r="AM558" s="200"/>
      <c r="AN558" s="200"/>
      <c r="AO558" s="200"/>
      <c r="AP558" s="200"/>
      <c r="AQ558" s="200"/>
      <c r="AR558" s="200"/>
      <c r="AS558" s="200"/>
      <c r="AT558" s="200"/>
      <c r="AU558" s="200"/>
      <c r="AV558" s="200"/>
      <c r="AW558" s="200"/>
      <c r="AX558" s="200"/>
      <c r="AY558" s="200"/>
      <c r="AZ558" s="200"/>
      <c r="BA558" s="200"/>
      <c r="BB558" s="200"/>
      <c r="BC558" s="200"/>
      <c r="BD558" s="200"/>
      <c r="BE558" s="200"/>
      <c r="BF558" s="200"/>
      <c r="BG558" s="200"/>
      <c r="BH558" s="200"/>
      <c r="BI558" s="200"/>
      <c r="BJ558" s="200"/>
      <c r="BK558" s="200"/>
      <c r="BL558" s="200"/>
      <c r="BM558" s="200"/>
      <c r="BN558" s="200"/>
      <c r="BO558" s="200"/>
      <c r="BP558" s="200"/>
      <c r="BQ558" s="200"/>
      <c r="BR558" s="200"/>
      <c r="BS558" s="200"/>
      <c r="BT558" s="200"/>
      <c r="BU558" s="200"/>
      <c r="BV558" s="200"/>
      <c r="BW558" s="200"/>
      <c r="BX558" s="200"/>
      <c r="BY558" s="200"/>
      <c r="BZ558" s="200"/>
      <c r="CA558" s="200"/>
      <c r="CB558" s="200"/>
      <c r="CC558" s="200"/>
      <c r="CD558" s="200"/>
      <c r="CE558" s="200"/>
      <c r="CF558" s="200"/>
      <c r="CG558" s="200"/>
      <c r="CH558" s="200"/>
      <c r="CI558" s="200"/>
      <c r="CJ558" s="200"/>
      <c r="CK558" s="200"/>
      <c r="CL558" s="200"/>
      <c r="CM558" s="200"/>
      <c r="CN558" s="200"/>
      <c r="CO558" s="200"/>
      <c r="CP558" s="200"/>
      <c r="CQ558" s="200"/>
      <c r="CR558" s="200"/>
      <c r="CS558" s="200"/>
      <c r="CT558" s="200"/>
      <c r="CU558" s="200"/>
      <c r="CV558" s="200"/>
      <c r="CW558" s="200"/>
      <c r="CX558" s="200"/>
      <c r="CY558" s="200"/>
      <c r="CZ558" s="200"/>
      <c r="DA558" s="200"/>
      <c r="DB558" s="200"/>
      <c r="DC558" s="200"/>
      <c r="DD558" s="200"/>
      <c r="DE558" s="200"/>
      <c r="DF558" s="200"/>
      <c r="DG558" s="200"/>
      <c r="DH558" s="200"/>
      <c r="DI558" s="200"/>
      <c r="DJ558" s="200"/>
      <c r="DK558" s="200"/>
      <c r="DL558" s="200"/>
      <c r="DM558" s="200"/>
      <c r="DN558" s="200"/>
      <c r="DO558" s="200"/>
      <c r="DP558" s="200"/>
      <c r="DQ558" s="200"/>
      <c r="DR558" s="200"/>
      <c r="DS558" s="200"/>
      <c r="DT558" s="200"/>
      <c r="DU558" s="200"/>
      <c r="DV558" s="200"/>
      <c r="DW558" s="200"/>
      <c r="DX558" s="200"/>
      <c r="DY558" s="200"/>
      <c r="DZ558" s="200"/>
      <c r="EA558" s="200"/>
      <c r="EB558" s="200"/>
      <c r="EC558" s="200"/>
      <c r="ED558" s="200"/>
      <c r="EE558" s="200"/>
      <c r="EF558" s="200"/>
      <c r="EG558" s="200"/>
      <c r="EH558" s="200"/>
      <c r="EI558" s="200"/>
      <c r="EJ558" s="200"/>
      <c r="EK558" s="200"/>
      <c r="EL558" s="200"/>
      <c r="EM558" s="200"/>
      <c r="EN558" s="200"/>
      <c r="EO558" s="200"/>
      <c r="EP558" s="200"/>
      <c r="EQ558" s="200"/>
      <c r="ER558" s="200"/>
      <c r="ES558" s="200"/>
      <c r="ET558" s="200"/>
      <c r="EU558" s="200"/>
      <c r="EV558" s="200"/>
      <c r="EW558" s="200"/>
      <c r="EX558" s="200"/>
      <c r="EY558" s="200"/>
      <c r="EZ558" s="200"/>
      <c r="FA558" s="200"/>
      <c r="FB558" s="200"/>
      <c r="FC558" s="200"/>
      <c r="FD558" s="200"/>
      <c r="FE558" s="200"/>
      <c r="FF558" s="200"/>
      <c r="FG558" s="200"/>
      <c r="FH558" s="200"/>
      <c r="FI558" s="200"/>
      <c r="FJ558" s="200"/>
      <c r="FK558" s="200"/>
      <c r="FL558" s="200"/>
      <c r="FM558" s="200"/>
      <c r="FN558" s="200"/>
      <c r="FO558" s="200"/>
      <c r="FP558" s="200"/>
      <c r="FQ558" s="200"/>
      <c r="FR558" s="200"/>
      <c r="FS558" s="200"/>
      <c r="FT558" s="200"/>
      <c r="FU558" s="200"/>
      <c r="FV558" s="200"/>
      <c r="FW558" s="200"/>
      <c r="FX558" s="200"/>
      <c r="FY558" s="200"/>
      <c r="FZ558" s="200"/>
      <c r="GA558" s="200"/>
      <c r="GB558" s="200"/>
      <c r="GC558" s="200"/>
      <c r="GD558" s="200"/>
      <c r="GE558" s="200"/>
      <c r="GF558" s="200"/>
      <c r="GG558" s="200"/>
      <c r="GH558" s="200"/>
      <c r="GI558" s="200"/>
      <c r="GJ558" s="200"/>
      <c r="GK558" s="200"/>
      <c r="GL558" s="200"/>
      <c r="GM558" s="200"/>
      <c r="GN558" s="200"/>
      <c r="GO558" s="200"/>
      <c r="GP558" s="200"/>
      <c r="GQ558" s="200"/>
      <c r="GR558" s="200"/>
      <c r="GS558" s="200"/>
      <c r="GT558" s="200"/>
      <c r="GU558" s="200"/>
      <c r="GV558" s="200"/>
      <c r="GW558" s="200"/>
      <c r="GX558" s="200"/>
      <c r="GY558" s="200"/>
      <c r="GZ558" s="200"/>
      <c r="HA558" s="200"/>
      <c r="HB558" s="200"/>
      <c r="HC558" s="200"/>
      <c r="HD558" s="200"/>
      <c r="HE558" s="200"/>
      <c r="HF558" s="200"/>
      <c r="HG558" s="200"/>
      <c r="HH558" s="200"/>
      <c r="HI558" s="200"/>
      <c r="HJ558" s="200"/>
      <c r="HK558" s="200"/>
      <c r="HL558" s="200"/>
      <c r="HM558" s="200"/>
      <c r="HN558" s="200"/>
      <c r="HO558" s="200"/>
      <c r="HP558" s="200"/>
      <c r="HQ558" s="200"/>
      <c r="HR558" s="200"/>
    </row>
    <row r="559" spans="1:243" s="201" customFormat="1" hidden="1">
      <c r="A559" s="97" t="s">
        <v>2714</v>
      </c>
      <c r="B559" s="117" t="s">
        <v>2715</v>
      </c>
      <c r="C559" s="139" t="s">
        <v>1052</v>
      </c>
      <c r="D559" s="60">
        <v>16905.099999999999</v>
      </c>
      <c r="E559" s="60"/>
      <c r="F559" s="60"/>
      <c r="G559" s="60"/>
      <c r="H559" s="60"/>
      <c r="I559" s="60"/>
      <c r="J559" s="200"/>
      <c r="K559" s="200"/>
      <c r="L559" s="200"/>
      <c r="M559" s="200"/>
      <c r="N559" s="200"/>
      <c r="O559" s="200"/>
      <c r="P559" s="200"/>
      <c r="Q559" s="200"/>
      <c r="R559" s="200"/>
      <c r="S559" s="200"/>
      <c r="T559" s="200"/>
      <c r="U559" s="200"/>
      <c r="V559" s="200"/>
      <c r="W559" s="200"/>
      <c r="X559" s="200"/>
      <c r="Y559" s="200"/>
      <c r="Z559" s="200"/>
      <c r="AA559" s="200"/>
      <c r="AB559" s="200"/>
      <c r="AC559" s="200"/>
      <c r="AD559" s="200"/>
      <c r="AE559" s="200"/>
      <c r="AF559" s="200"/>
      <c r="AG559" s="200"/>
      <c r="AH559" s="200"/>
      <c r="AI559" s="200"/>
      <c r="AJ559" s="200"/>
      <c r="AK559" s="200"/>
      <c r="AL559" s="200"/>
      <c r="AM559" s="200"/>
      <c r="AN559" s="200"/>
      <c r="AO559" s="200"/>
      <c r="AP559" s="200"/>
      <c r="AQ559" s="200"/>
      <c r="AR559" s="200"/>
      <c r="AS559" s="200"/>
      <c r="AT559" s="200"/>
      <c r="AU559" s="200"/>
      <c r="AV559" s="200"/>
      <c r="AW559" s="200"/>
      <c r="AX559" s="200"/>
      <c r="AY559" s="200"/>
      <c r="AZ559" s="200"/>
      <c r="BA559" s="200"/>
      <c r="BB559" s="200"/>
      <c r="BC559" s="200"/>
      <c r="BD559" s="200"/>
      <c r="BE559" s="200"/>
      <c r="BF559" s="200"/>
      <c r="BG559" s="200"/>
      <c r="BH559" s="200"/>
      <c r="BI559" s="200"/>
      <c r="BJ559" s="200"/>
      <c r="BK559" s="200"/>
      <c r="BL559" s="200"/>
      <c r="BM559" s="200"/>
      <c r="BN559" s="200"/>
      <c r="BO559" s="200"/>
      <c r="BP559" s="200"/>
      <c r="BQ559" s="200"/>
      <c r="BR559" s="200"/>
      <c r="BS559" s="200"/>
      <c r="BT559" s="200"/>
      <c r="BU559" s="200"/>
      <c r="BV559" s="200"/>
      <c r="BW559" s="200"/>
      <c r="BX559" s="200"/>
      <c r="BY559" s="200"/>
      <c r="BZ559" s="200"/>
      <c r="CA559" s="200"/>
      <c r="CB559" s="200"/>
      <c r="CC559" s="200"/>
      <c r="CD559" s="200"/>
      <c r="CE559" s="200"/>
      <c r="CF559" s="200"/>
      <c r="CG559" s="200"/>
      <c r="CH559" s="200"/>
      <c r="CI559" s="200"/>
      <c r="CJ559" s="200"/>
      <c r="CK559" s="200"/>
      <c r="CL559" s="200"/>
      <c r="CM559" s="200"/>
      <c r="CN559" s="200"/>
      <c r="CO559" s="200"/>
      <c r="CP559" s="200"/>
      <c r="CQ559" s="200"/>
      <c r="CR559" s="200"/>
      <c r="CS559" s="200"/>
      <c r="CT559" s="200"/>
      <c r="CU559" s="200"/>
      <c r="CV559" s="200"/>
      <c r="CW559" s="200"/>
      <c r="CX559" s="200"/>
      <c r="CY559" s="200"/>
      <c r="CZ559" s="200"/>
      <c r="DA559" s="200"/>
      <c r="DB559" s="200"/>
      <c r="DC559" s="200"/>
      <c r="DD559" s="200"/>
      <c r="DE559" s="200"/>
      <c r="DF559" s="200"/>
      <c r="DG559" s="200"/>
      <c r="DH559" s="200"/>
      <c r="DI559" s="200"/>
      <c r="DJ559" s="200"/>
      <c r="DK559" s="200"/>
      <c r="DL559" s="200"/>
      <c r="DM559" s="200"/>
      <c r="DN559" s="200"/>
      <c r="DO559" s="200"/>
      <c r="DP559" s="200"/>
      <c r="DQ559" s="200"/>
      <c r="DR559" s="200"/>
      <c r="DS559" s="200"/>
      <c r="DT559" s="200"/>
      <c r="DU559" s="200"/>
      <c r="DV559" s="200"/>
      <c r="DW559" s="200"/>
      <c r="DX559" s="200"/>
      <c r="DY559" s="200"/>
      <c r="DZ559" s="200"/>
      <c r="EA559" s="200"/>
      <c r="EB559" s="200"/>
      <c r="EC559" s="200"/>
      <c r="ED559" s="200"/>
      <c r="EE559" s="200"/>
      <c r="EF559" s="200"/>
      <c r="EG559" s="200"/>
      <c r="EH559" s="200"/>
      <c r="EI559" s="200"/>
      <c r="EJ559" s="200"/>
      <c r="EK559" s="200"/>
      <c r="EL559" s="200"/>
      <c r="EM559" s="200"/>
      <c r="EN559" s="200"/>
      <c r="EO559" s="200"/>
      <c r="EP559" s="200"/>
      <c r="EQ559" s="200"/>
      <c r="ER559" s="200"/>
      <c r="ES559" s="200"/>
      <c r="ET559" s="200"/>
      <c r="EU559" s="200"/>
      <c r="EV559" s="200"/>
      <c r="EW559" s="200"/>
      <c r="EX559" s="200"/>
      <c r="EY559" s="200"/>
      <c r="EZ559" s="200"/>
      <c r="FA559" s="200"/>
      <c r="FB559" s="200"/>
      <c r="FC559" s="200"/>
      <c r="FD559" s="200"/>
      <c r="FE559" s="200"/>
      <c r="FF559" s="200"/>
      <c r="FG559" s="200"/>
      <c r="FH559" s="200"/>
      <c r="FI559" s="200"/>
      <c r="FJ559" s="200"/>
      <c r="FK559" s="200"/>
      <c r="FL559" s="200"/>
      <c r="FM559" s="200"/>
      <c r="FN559" s="200"/>
      <c r="FO559" s="200"/>
      <c r="FP559" s="200"/>
      <c r="FQ559" s="200"/>
      <c r="FR559" s="200"/>
      <c r="FS559" s="200"/>
      <c r="FT559" s="200"/>
      <c r="FU559" s="200"/>
      <c r="FV559" s="200"/>
      <c r="FW559" s="200"/>
      <c r="FX559" s="200"/>
      <c r="FY559" s="200"/>
      <c r="FZ559" s="200"/>
      <c r="GA559" s="200"/>
      <c r="GB559" s="200"/>
      <c r="GC559" s="200"/>
      <c r="GD559" s="200"/>
      <c r="GE559" s="200"/>
      <c r="GF559" s="200"/>
      <c r="GG559" s="200"/>
      <c r="GH559" s="200"/>
      <c r="GI559" s="200"/>
      <c r="GJ559" s="200"/>
      <c r="GK559" s="200"/>
      <c r="GL559" s="200"/>
      <c r="GM559" s="200"/>
      <c r="GN559" s="200"/>
      <c r="GO559" s="200"/>
      <c r="GP559" s="200"/>
      <c r="GQ559" s="200"/>
      <c r="GR559" s="200"/>
      <c r="GS559" s="200"/>
      <c r="GT559" s="200"/>
      <c r="GU559" s="200"/>
      <c r="GV559" s="200"/>
      <c r="GW559" s="200"/>
      <c r="GX559" s="200"/>
      <c r="GY559" s="200"/>
      <c r="GZ559" s="200"/>
      <c r="HA559" s="200"/>
      <c r="HB559" s="200"/>
      <c r="HC559" s="200"/>
      <c r="HD559" s="200"/>
      <c r="HE559" s="200"/>
      <c r="HF559" s="200"/>
      <c r="HG559" s="200"/>
      <c r="HH559" s="200"/>
      <c r="HI559" s="200"/>
      <c r="HJ559" s="200"/>
      <c r="HK559" s="200"/>
      <c r="HL559" s="200"/>
      <c r="HM559" s="200"/>
      <c r="HN559" s="200"/>
      <c r="HO559" s="200"/>
      <c r="HP559" s="200"/>
      <c r="HQ559" s="200"/>
      <c r="HR559" s="200"/>
    </row>
    <row r="560" spans="1:243" s="201" customFormat="1" hidden="1">
      <c r="A560" s="97" t="s">
        <v>2716</v>
      </c>
      <c r="B560" s="117" t="s">
        <v>2717</v>
      </c>
      <c r="C560" s="139" t="s">
        <v>1709</v>
      </c>
      <c r="D560" s="60">
        <v>9183</v>
      </c>
      <c r="E560" s="60"/>
      <c r="F560" s="60"/>
      <c r="G560" s="60"/>
      <c r="H560" s="60"/>
      <c r="I560" s="60"/>
      <c r="J560" s="200"/>
      <c r="K560" s="200"/>
      <c r="L560" s="200"/>
      <c r="M560" s="200"/>
      <c r="N560" s="200"/>
      <c r="O560" s="200"/>
      <c r="P560" s="200"/>
      <c r="Q560" s="200"/>
      <c r="R560" s="200"/>
      <c r="S560" s="200"/>
      <c r="T560" s="200"/>
      <c r="U560" s="200"/>
      <c r="V560" s="200"/>
      <c r="W560" s="200"/>
      <c r="X560" s="200"/>
      <c r="Y560" s="200"/>
      <c r="Z560" s="200"/>
      <c r="AA560" s="200"/>
      <c r="AB560" s="200"/>
      <c r="AC560" s="200"/>
      <c r="AD560" s="200"/>
      <c r="AE560" s="200"/>
      <c r="AF560" s="200"/>
      <c r="AG560" s="200"/>
      <c r="AH560" s="200"/>
      <c r="AI560" s="200"/>
      <c r="AJ560" s="200"/>
      <c r="AK560" s="200"/>
      <c r="AL560" s="200"/>
      <c r="AM560" s="200"/>
      <c r="AN560" s="200"/>
      <c r="AO560" s="200"/>
      <c r="AP560" s="200"/>
      <c r="AQ560" s="200"/>
      <c r="AR560" s="200"/>
      <c r="AS560" s="200"/>
      <c r="AT560" s="200"/>
      <c r="AU560" s="200"/>
      <c r="AV560" s="200"/>
      <c r="AW560" s="200"/>
      <c r="AX560" s="200"/>
      <c r="AY560" s="200"/>
      <c r="AZ560" s="200"/>
      <c r="BA560" s="200"/>
      <c r="BB560" s="200"/>
      <c r="BC560" s="200"/>
      <c r="BD560" s="200"/>
      <c r="BE560" s="200"/>
      <c r="BF560" s="200"/>
      <c r="BG560" s="200"/>
      <c r="BH560" s="200"/>
      <c r="BI560" s="200"/>
      <c r="BJ560" s="200"/>
      <c r="BK560" s="200"/>
      <c r="BL560" s="200"/>
      <c r="BM560" s="200"/>
      <c r="BN560" s="200"/>
      <c r="BO560" s="200"/>
      <c r="BP560" s="200"/>
      <c r="BQ560" s="200"/>
      <c r="BR560" s="200"/>
      <c r="BS560" s="200"/>
      <c r="BT560" s="200"/>
      <c r="BU560" s="200"/>
      <c r="BV560" s="200"/>
      <c r="BW560" s="200"/>
      <c r="BX560" s="200"/>
      <c r="BY560" s="200"/>
      <c r="BZ560" s="200"/>
      <c r="CA560" s="200"/>
      <c r="CB560" s="200"/>
      <c r="CC560" s="200"/>
      <c r="CD560" s="200"/>
      <c r="CE560" s="200"/>
      <c r="CF560" s="200"/>
      <c r="CG560" s="200"/>
      <c r="CH560" s="200"/>
      <c r="CI560" s="200"/>
      <c r="CJ560" s="200"/>
      <c r="CK560" s="200"/>
      <c r="CL560" s="200"/>
      <c r="CM560" s="200"/>
      <c r="CN560" s="200"/>
      <c r="CO560" s="200"/>
      <c r="CP560" s="200"/>
      <c r="CQ560" s="200"/>
      <c r="CR560" s="200"/>
      <c r="CS560" s="200"/>
      <c r="CT560" s="200"/>
      <c r="CU560" s="200"/>
      <c r="CV560" s="200"/>
      <c r="CW560" s="200"/>
      <c r="CX560" s="200"/>
      <c r="CY560" s="200"/>
      <c r="CZ560" s="200"/>
      <c r="DA560" s="200"/>
      <c r="DB560" s="200"/>
      <c r="DC560" s="200"/>
      <c r="DD560" s="200"/>
      <c r="DE560" s="200"/>
      <c r="DF560" s="200"/>
      <c r="DG560" s="200"/>
      <c r="DH560" s="200"/>
      <c r="DI560" s="200"/>
      <c r="DJ560" s="200"/>
      <c r="DK560" s="200"/>
      <c r="DL560" s="200"/>
      <c r="DM560" s="200"/>
      <c r="DN560" s="200"/>
      <c r="DO560" s="200"/>
      <c r="DP560" s="200"/>
      <c r="DQ560" s="200"/>
      <c r="DR560" s="200"/>
      <c r="DS560" s="200"/>
      <c r="DT560" s="200"/>
      <c r="DU560" s="200"/>
      <c r="DV560" s="200"/>
      <c r="DW560" s="200"/>
      <c r="DX560" s="200"/>
      <c r="DY560" s="200"/>
      <c r="DZ560" s="200"/>
      <c r="EA560" s="200"/>
      <c r="EB560" s="200"/>
      <c r="EC560" s="200"/>
      <c r="ED560" s="200"/>
      <c r="EE560" s="200"/>
      <c r="EF560" s="200"/>
      <c r="EG560" s="200"/>
      <c r="EH560" s="200"/>
      <c r="EI560" s="200"/>
      <c r="EJ560" s="200"/>
      <c r="EK560" s="200"/>
      <c r="EL560" s="200"/>
      <c r="EM560" s="200"/>
      <c r="EN560" s="200"/>
      <c r="EO560" s="200"/>
      <c r="EP560" s="200"/>
      <c r="EQ560" s="200"/>
      <c r="ER560" s="200"/>
      <c r="ES560" s="200"/>
      <c r="ET560" s="200"/>
      <c r="EU560" s="200"/>
      <c r="EV560" s="200"/>
      <c r="EW560" s="200"/>
      <c r="EX560" s="200"/>
      <c r="EY560" s="200"/>
      <c r="EZ560" s="200"/>
      <c r="FA560" s="200"/>
      <c r="FB560" s="200"/>
      <c r="FC560" s="200"/>
      <c r="FD560" s="200"/>
      <c r="FE560" s="200"/>
      <c r="FF560" s="200"/>
      <c r="FG560" s="200"/>
      <c r="FH560" s="200"/>
      <c r="FI560" s="200"/>
      <c r="FJ560" s="200"/>
      <c r="FK560" s="200"/>
      <c r="FL560" s="200"/>
      <c r="FM560" s="200"/>
      <c r="FN560" s="200"/>
      <c r="FO560" s="200"/>
      <c r="FP560" s="200"/>
      <c r="FQ560" s="200"/>
      <c r="FR560" s="200"/>
      <c r="FS560" s="200"/>
      <c r="FT560" s="200"/>
      <c r="FU560" s="200"/>
      <c r="FV560" s="200"/>
      <c r="FW560" s="200"/>
      <c r="FX560" s="200"/>
      <c r="FY560" s="200"/>
      <c r="FZ560" s="200"/>
      <c r="GA560" s="200"/>
      <c r="GB560" s="200"/>
      <c r="GC560" s="200"/>
      <c r="GD560" s="200"/>
      <c r="GE560" s="200"/>
      <c r="GF560" s="200"/>
      <c r="GG560" s="200"/>
      <c r="GH560" s="200"/>
      <c r="GI560" s="200"/>
      <c r="GJ560" s="200"/>
      <c r="GK560" s="200"/>
      <c r="GL560" s="200"/>
      <c r="GM560" s="200"/>
      <c r="GN560" s="200"/>
      <c r="GO560" s="200"/>
      <c r="GP560" s="200"/>
      <c r="GQ560" s="200"/>
      <c r="GR560" s="200"/>
      <c r="GS560" s="200"/>
      <c r="GT560" s="200"/>
      <c r="GU560" s="200"/>
      <c r="GV560" s="200"/>
      <c r="GW560" s="200"/>
      <c r="GX560" s="200"/>
      <c r="GY560" s="200"/>
      <c r="GZ560" s="200"/>
      <c r="HA560" s="200"/>
      <c r="HB560" s="200"/>
      <c r="HC560" s="200"/>
      <c r="HD560" s="200"/>
      <c r="HE560" s="200"/>
      <c r="HF560" s="200"/>
      <c r="HG560" s="200"/>
      <c r="HH560" s="200"/>
      <c r="HI560" s="200"/>
      <c r="HJ560" s="200"/>
      <c r="HK560" s="200"/>
      <c r="HL560" s="200"/>
      <c r="HM560" s="200"/>
      <c r="HN560" s="200"/>
      <c r="HO560" s="200"/>
      <c r="HP560" s="200"/>
      <c r="HQ560" s="200"/>
      <c r="HR560" s="200"/>
    </row>
    <row r="561" spans="1:243" s="201" customFormat="1" hidden="1">
      <c r="A561" s="97" t="s">
        <v>2718</v>
      </c>
      <c r="B561" s="117" t="s">
        <v>2719</v>
      </c>
      <c r="C561" s="139" t="s">
        <v>1712</v>
      </c>
      <c r="D561" s="60">
        <v>6879.21</v>
      </c>
      <c r="E561" s="60"/>
      <c r="F561" s="60"/>
      <c r="G561" s="60"/>
      <c r="H561" s="60"/>
      <c r="I561" s="60"/>
      <c r="J561" s="200"/>
      <c r="K561" s="200"/>
      <c r="L561" s="200"/>
      <c r="M561" s="200"/>
      <c r="N561" s="200"/>
      <c r="O561" s="200"/>
      <c r="P561" s="200"/>
      <c r="Q561" s="200"/>
      <c r="R561" s="200"/>
      <c r="S561" s="200"/>
      <c r="T561" s="200"/>
      <c r="U561" s="200"/>
      <c r="V561" s="200"/>
      <c r="W561" s="200"/>
      <c r="X561" s="200"/>
      <c r="Y561" s="200"/>
      <c r="Z561" s="200"/>
      <c r="AA561" s="200"/>
      <c r="AB561" s="200"/>
      <c r="AC561" s="200"/>
      <c r="AD561" s="200"/>
      <c r="AE561" s="200"/>
      <c r="AF561" s="200"/>
      <c r="AG561" s="200"/>
      <c r="AH561" s="200"/>
      <c r="AI561" s="200"/>
      <c r="AJ561" s="200"/>
      <c r="AK561" s="200"/>
      <c r="AL561" s="200"/>
      <c r="AM561" s="200"/>
      <c r="AN561" s="200"/>
      <c r="AO561" s="200"/>
      <c r="AP561" s="200"/>
      <c r="AQ561" s="200"/>
      <c r="AR561" s="200"/>
      <c r="AS561" s="200"/>
      <c r="AT561" s="200"/>
      <c r="AU561" s="200"/>
      <c r="AV561" s="200"/>
      <c r="AW561" s="200"/>
      <c r="AX561" s="200"/>
      <c r="AY561" s="200"/>
      <c r="AZ561" s="200"/>
      <c r="BA561" s="200"/>
      <c r="BB561" s="200"/>
      <c r="BC561" s="200"/>
      <c r="BD561" s="200"/>
      <c r="BE561" s="200"/>
      <c r="BF561" s="200"/>
      <c r="BG561" s="200"/>
      <c r="BH561" s="200"/>
      <c r="BI561" s="200"/>
      <c r="BJ561" s="200"/>
      <c r="BK561" s="200"/>
      <c r="BL561" s="200"/>
      <c r="BM561" s="200"/>
      <c r="BN561" s="200"/>
      <c r="BO561" s="200"/>
      <c r="BP561" s="200"/>
      <c r="BQ561" s="200"/>
      <c r="BR561" s="200"/>
      <c r="BS561" s="200"/>
      <c r="BT561" s="200"/>
      <c r="BU561" s="200"/>
      <c r="BV561" s="200"/>
      <c r="BW561" s="200"/>
      <c r="BX561" s="200"/>
      <c r="BY561" s="200"/>
      <c r="BZ561" s="200"/>
      <c r="CA561" s="200"/>
      <c r="CB561" s="200"/>
      <c r="CC561" s="200"/>
      <c r="CD561" s="200"/>
      <c r="CE561" s="200"/>
      <c r="CF561" s="200"/>
      <c r="CG561" s="200"/>
      <c r="CH561" s="200"/>
      <c r="CI561" s="200"/>
      <c r="CJ561" s="200"/>
      <c r="CK561" s="200"/>
      <c r="CL561" s="200"/>
      <c r="CM561" s="200"/>
      <c r="CN561" s="200"/>
      <c r="CO561" s="200"/>
      <c r="CP561" s="200"/>
      <c r="CQ561" s="200"/>
      <c r="CR561" s="200"/>
      <c r="CS561" s="200"/>
      <c r="CT561" s="200"/>
      <c r="CU561" s="200"/>
      <c r="CV561" s="200"/>
      <c r="CW561" s="200"/>
      <c r="CX561" s="200"/>
      <c r="CY561" s="200"/>
      <c r="CZ561" s="200"/>
      <c r="DA561" s="200"/>
      <c r="DB561" s="200"/>
      <c r="DC561" s="200"/>
      <c r="DD561" s="200"/>
      <c r="DE561" s="200"/>
      <c r="DF561" s="200"/>
      <c r="DG561" s="200"/>
      <c r="DH561" s="200"/>
      <c r="DI561" s="200"/>
      <c r="DJ561" s="200"/>
      <c r="DK561" s="200"/>
      <c r="DL561" s="200"/>
      <c r="DM561" s="200"/>
      <c r="DN561" s="200"/>
      <c r="DO561" s="200"/>
      <c r="DP561" s="200"/>
      <c r="DQ561" s="200"/>
      <c r="DR561" s="200"/>
      <c r="DS561" s="200"/>
      <c r="DT561" s="200"/>
      <c r="DU561" s="200"/>
      <c r="DV561" s="200"/>
      <c r="DW561" s="200"/>
      <c r="DX561" s="200"/>
      <c r="DY561" s="200"/>
      <c r="DZ561" s="200"/>
      <c r="EA561" s="200"/>
      <c r="EB561" s="200"/>
      <c r="EC561" s="200"/>
      <c r="ED561" s="200"/>
      <c r="EE561" s="200"/>
      <c r="EF561" s="200"/>
      <c r="EG561" s="200"/>
      <c r="EH561" s="200"/>
      <c r="EI561" s="200"/>
      <c r="EJ561" s="200"/>
      <c r="EK561" s="200"/>
      <c r="EL561" s="200"/>
      <c r="EM561" s="200"/>
      <c r="EN561" s="200"/>
      <c r="EO561" s="200"/>
      <c r="EP561" s="200"/>
      <c r="EQ561" s="200"/>
      <c r="ER561" s="200"/>
      <c r="ES561" s="200"/>
      <c r="ET561" s="200"/>
      <c r="EU561" s="200"/>
      <c r="EV561" s="200"/>
      <c r="EW561" s="200"/>
      <c r="EX561" s="200"/>
      <c r="EY561" s="200"/>
      <c r="EZ561" s="200"/>
      <c r="FA561" s="200"/>
      <c r="FB561" s="200"/>
      <c r="FC561" s="200"/>
      <c r="FD561" s="200"/>
      <c r="FE561" s="200"/>
      <c r="FF561" s="200"/>
      <c r="FG561" s="200"/>
      <c r="FH561" s="200"/>
      <c r="FI561" s="200"/>
      <c r="FJ561" s="200"/>
      <c r="FK561" s="200"/>
      <c r="FL561" s="200"/>
      <c r="FM561" s="200"/>
      <c r="FN561" s="200"/>
      <c r="FO561" s="200"/>
      <c r="FP561" s="200"/>
      <c r="FQ561" s="200"/>
      <c r="FR561" s="200"/>
      <c r="FS561" s="200"/>
      <c r="FT561" s="200"/>
      <c r="FU561" s="200"/>
      <c r="FV561" s="200"/>
      <c r="FW561" s="200"/>
      <c r="FX561" s="200"/>
      <c r="FY561" s="200"/>
      <c r="FZ561" s="200"/>
      <c r="GA561" s="200"/>
      <c r="GB561" s="200"/>
      <c r="GC561" s="200"/>
      <c r="GD561" s="200"/>
      <c r="GE561" s="200"/>
      <c r="GF561" s="200"/>
      <c r="GG561" s="200"/>
      <c r="GH561" s="200"/>
      <c r="GI561" s="200"/>
      <c r="GJ561" s="200"/>
      <c r="GK561" s="200"/>
      <c r="GL561" s="200"/>
      <c r="GM561" s="200"/>
      <c r="GN561" s="200"/>
      <c r="GO561" s="200"/>
      <c r="GP561" s="200"/>
      <c r="GQ561" s="200"/>
      <c r="GR561" s="200"/>
      <c r="GS561" s="200"/>
      <c r="GT561" s="200"/>
      <c r="GU561" s="200"/>
      <c r="GV561" s="200"/>
      <c r="GW561" s="200"/>
      <c r="GX561" s="200"/>
      <c r="GY561" s="200"/>
      <c r="GZ561" s="200"/>
      <c r="HA561" s="200"/>
      <c r="HB561" s="200"/>
      <c r="HC561" s="200"/>
      <c r="HD561" s="200"/>
      <c r="HE561" s="200"/>
      <c r="HF561" s="200"/>
      <c r="HG561" s="200"/>
      <c r="HH561" s="200"/>
      <c r="HI561" s="200"/>
      <c r="HJ561" s="200"/>
      <c r="HK561" s="200"/>
      <c r="HL561" s="200"/>
      <c r="HM561" s="200"/>
      <c r="HN561" s="200"/>
      <c r="HO561" s="200"/>
      <c r="HP561" s="200"/>
      <c r="HQ561" s="200"/>
      <c r="HR561" s="200"/>
    </row>
    <row r="562" spans="1:243" s="201" customFormat="1" hidden="1">
      <c r="A562" s="97" t="s">
        <v>2720</v>
      </c>
      <c r="B562" s="117" t="s">
        <v>2721</v>
      </c>
      <c r="C562" s="139" t="s">
        <v>1715</v>
      </c>
      <c r="D562" s="60">
        <v>43151.18</v>
      </c>
      <c r="E562" s="60"/>
      <c r="F562" s="60"/>
      <c r="G562" s="60"/>
      <c r="H562" s="60"/>
      <c r="I562" s="60"/>
      <c r="J562" s="200"/>
      <c r="K562" s="200"/>
      <c r="L562" s="200"/>
      <c r="M562" s="200"/>
      <c r="N562" s="200"/>
      <c r="O562" s="200"/>
      <c r="P562" s="200"/>
      <c r="Q562" s="200"/>
      <c r="R562" s="200"/>
      <c r="S562" s="200"/>
      <c r="T562" s="200"/>
      <c r="U562" s="200"/>
      <c r="V562" s="200"/>
      <c r="W562" s="200"/>
      <c r="X562" s="200"/>
      <c r="Y562" s="200"/>
      <c r="Z562" s="200"/>
      <c r="AA562" s="200"/>
      <c r="AB562" s="200"/>
      <c r="AC562" s="200"/>
      <c r="AD562" s="200"/>
      <c r="AE562" s="200"/>
      <c r="AF562" s="200"/>
      <c r="AG562" s="200"/>
      <c r="AH562" s="200"/>
      <c r="AI562" s="200"/>
      <c r="AJ562" s="200"/>
      <c r="AK562" s="200"/>
      <c r="AL562" s="200"/>
      <c r="AM562" s="200"/>
      <c r="AN562" s="200"/>
      <c r="AO562" s="200"/>
      <c r="AP562" s="200"/>
      <c r="AQ562" s="200"/>
      <c r="AR562" s="200"/>
      <c r="AS562" s="200"/>
      <c r="AT562" s="200"/>
      <c r="AU562" s="200"/>
      <c r="AV562" s="200"/>
      <c r="AW562" s="200"/>
      <c r="AX562" s="200"/>
      <c r="AY562" s="200"/>
      <c r="AZ562" s="200"/>
      <c r="BA562" s="200"/>
      <c r="BB562" s="200"/>
      <c r="BC562" s="200"/>
      <c r="BD562" s="200"/>
      <c r="BE562" s="200"/>
      <c r="BF562" s="200"/>
      <c r="BG562" s="200"/>
      <c r="BH562" s="200"/>
      <c r="BI562" s="200"/>
      <c r="BJ562" s="200"/>
      <c r="BK562" s="200"/>
      <c r="BL562" s="200"/>
      <c r="BM562" s="200"/>
      <c r="BN562" s="200"/>
      <c r="BO562" s="200"/>
      <c r="BP562" s="200"/>
      <c r="BQ562" s="200"/>
      <c r="BR562" s="200"/>
      <c r="BS562" s="200"/>
      <c r="BT562" s="200"/>
      <c r="BU562" s="200"/>
      <c r="BV562" s="200"/>
      <c r="BW562" s="200"/>
      <c r="BX562" s="200"/>
      <c r="BY562" s="200"/>
      <c r="BZ562" s="200"/>
      <c r="CA562" s="200"/>
      <c r="CB562" s="200"/>
      <c r="CC562" s="200"/>
      <c r="CD562" s="200"/>
      <c r="CE562" s="200"/>
      <c r="CF562" s="200"/>
      <c r="CG562" s="200"/>
      <c r="CH562" s="200"/>
      <c r="CI562" s="200"/>
      <c r="CJ562" s="200"/>
      <c r="CK562" s="200"/>
      <c r="CL562" s="200"/>
      <c r="CM562" s="200"/>
      <c r="CN562" s="200"/>
      <c r="CO562" s="200"/>
      <c r="CP562" s="200"/>
      <c r="CQ562" s="200"/>
      <c r="CR562" s="200"/>
      <c r="CS562" s="200"/>
      <c r="CT562" s="200"/>
      <c r="CU562" s="200"/>
      <c r="CV562" s="200"/>
      <c r="CW562" s="200"/>
      <c r="CX562" s="200"/>
      <c r="CY562" s="200"/>
      <c r="CZ562" s="200"/>
      <c r="DA562" s="200"/>
      <c r="DB562" s="200"/>
      <c r="DC562" s="200"/>
      <c r="DD562" s="200"/>
      <c r="DE562" s="200"/>
      <c r="DF562" s="200"/>
      <c r="DG562" s="200"/>
      <c r="DH562" s="200"/>
      <c r="DI562" s="200"/>
      <c r="DJ562" s="200"/>
      <c r="DK562" s="200"/>
      <c r="DL562" s="200"/>
      <c r="DM562" s="200"/>
      <c r="DN562" s="200"/>
      <c r="DO562" s="200"/>
      <c r="DP562" s="200"/>
      <c r="DQ562" s="200"/>
      <c r="DR562" s="200"/>
      <c r="DS562" s="200"/>
      <c r="DT562" s="200"/>
      <c r="DU562" s="200"/>
      <c r="DV562" s="200"/>
      <c r="DW562" s="200"/>
      <c r="DX562" s="200"/>
      <c r="DY562" s="200"/>
      <c r="DZ562" s="200"/>
      <c r="EA562" s="200"/>
      <c r="EB562" s="200"/>
      <c r="EC562" s="200"/>
      <c r="ED562" s="200"/>
      <c r="EE562" s="200"/>
      <c r="EF562" s="200"/>
      <c r="EG562" s="200"/>
      <c r="EH562" s="200"/>
      <c r="EI562" s="200"/>
      <c r="EJ562" s="200"/>
      <c r="EK562" s="200"/>
      <c r="EL562" s="200"/>
      <c r="EM562" s="200"/>
      <c r="EN562" s="200"/>
      <c r="EO562" s="200"/>
      <c r="EP562" s="200"/>
      <c r="EQ562" s="200"/>
      <c r="ER562" s="200"/>
      <c r="ES562" s="200"/>
      <c r="ET562" s="200"/>
      <c r="EU562" s="200"/>
      <c r="EV562" s="200"/>
      <c r="EW562" s="200"/>
      <c r="EX562" s="200"/>
      <c r="EY562" s="200"/>
      <c r="EZ562" s="200"/>
      <c r="FA562" s="200"/>
      <c r="FB562" s="200"/>
      <c r="FC562" s="200"/>
      <c r="FD562" s="200"/>
      <c r="FE562" s="200"/>
      <c r="FF562" s="200"/>
      <c r="FG562" s="200"/>
      <c r="FH562" s="200"/>
      <c r="FI562" s="200"/>
      <c r="FJ562" s="200"/>
      <c r="FK562" s="200"/>
      <c r="FL562" s="200"/>
      <c r="FM562" s="200"/>
      <c r="FN562" s="200"/>
      <c r="FO562" s="200"/>
      <c r="FP562" s="200"/>
      <c r="FQ562" s="200"/>
      <c r="FR562" s="200"/>
      <c r="FS562" s="200"/>
      <c r="FT562" s="200"/>
      <c r="FU562" s="200"/>
      <c r="FV562" s="200"/>
      <c r="FW562" s="200"/>
      <c r="FX562" s="200"/>
      <c r="FY562" s="200"/>
      <c r="FZ562" s="200"/>
      <c r="GA562" s="200"/>
      <c r="GB562" s="200"/>
      <c r="GC562" s="200"/>
      <c r="GD562" s="200"/>
      <c r="GE562" s="200"/>
      <c r="GF562" s="200"/>
      <c r="GG562" s="200"/>
      <c r="GH562" s="200"/>
      <c r="GI562" s="200"/>
      <c r="GJ562" s="200"/>
      <c r="GK562" s="200"/>
      <c r="GL562" s="200"/>
      <c r="GM562" s="200"/>
      <c r="GN562" s="200"/>
      <c r="GO562" s="200"/>
      <c r="GP562" s="200"/>
      <c r="GQ562" s="200"/>
      <c r="GR562" s="200"/>
      <c r="GS562" s="200"/>
      <c r="GT562" s="200"/>
      <c r="GU562" s="200"/>
      <c r="GV562" s="200"/>
      <c r="GW562" s="200"/>
      <c r="GX562" s="200"/>
      <c r="GY562" s="200"/>
      <c r="GZ562" s="200"/>
      <c r="HA562" s="200"/>
      <c r="HB562" s="200"/>
      <c r="HC562" s="200"/>
      <c r="HD562" s="200"/>
      <c r="HE562" s="200"/>
      <c r="HF562" s="200"/>
      <c r="HG562" s="200"/>
      <c r="HH562" s="200"/>
      <c r="HI562" s="200"/>
      <c r="HJ562" s="200"/>
      <c r="HK562" s="200"/>
      <c r="HL562" s="200"/>
      <c r="HM562" s="200"/>
      <c r="HN562" s="200"/>
      <c r="HO562" s="200"/>
      <c r="HP562" s="200"/>
      <c r="HQ562" s="200"/>
      <c r="HR562" s="200"/>
    </row>
    <row r="563" spans="1:243" s="201" customFormat="1" hidden="1">
      <c r="A563" s="97" t="s">
        <v>3633</v>
      </c>
      <c r="B563" s="117" t="s">
        <v>3634</v>
      </c>
      <c r="C563" s="139" t="s">
        <v>3635</v>
      </c>
      <c r="D563" s="60"/>
      <c r="E563" s="60">
        <v>3595044.01</v>
      </c>
      <c r="F563" s="60"/>
      <c r="G563" s="60"/>
      <c r="H563" s="60"/>
      <c r="I563" s="60"/>
      <c r="J563" s="200"/>
      <c r="K563" s="200"/>
      <c r="L563" s="200"/>
      <c r="M563" s="200"/>
      <c r="N563" s="200"/>
      <c r="O563" s="200"/>
      <c r="P563" s="200"/>
      <c r="Q563" s="200"/>
      <c r="R563" s="200"/>
      <c r="S563" s="200"/>
      <c r="T563" s="200"/>
      <c r="U563" s="200"/>
      <c r="V563" s="200"/>
      <c r="W563" s="200"/>
      <c r="X563" s="200"/>
      <c r="Y563" s="200"/>
      <c r="Z563" s="200"/>
      <c r="AA563" s="200"/>
      <c r="AB563" s="200"/>
      <c r="AC563" s="200"/>
      <c r="AD563" s="200"/>
      <c r="AE563" s="200"/>
      <c r="AF563" s="200"/>
      <c r="AG563" s="200"/>
      <c r="AH563" s="200"/>
      <c r="AI563" s="200"/>
      <c r="AJ563" s="200"/>
      <c r="AK563" s="200"/>
      <c r="AL563" s="200"/>
      <c r="AM563" s="200"/>
      <c r="AN563" s="200"/>
      <c r="AO563" s="200"/>
      <c r="AP563" s="200"/>
      <c r="AQ563" s="200"/>
      <c r="AR563" s="200"/>
      <c r="AS563" s="200"/>
      <c r="AT563" s="200"/>
      <c r="AU563" s="200"/>
      <c r="AV563" s="200"/>
      <c r="AW563" s="200"/>
      <c r="AX563" s="200"/>
      <c r="AY563" s="200"/>
      <c r="AZ563" s="200"/>
      <c r="BA563" s="200"/>
      <c r="BB563" s="200"/>
      <c r="BC563" s="200"/>
      <c r="BD563" s="200"/>
      <c r="BE563" s="200"/>
      <c r="BF563" s="200"/>
      <c r="BG563" s="200"/>
      <c r="BH563" s="200"/>
      <c r="BI563" s="200"/>
      <c r="BJ563" s="200"/>
      <c r="BK563" s="200"/>
      <c r="BL563" s="200"/>
      <c r="BM563" s="200"/>
      <c r="BN563" s="200"/>
      <c r="BO563" s="200"/>
      <c r="BP563" s="200"/>
      <c r="BQ563" s="200"/>
      <c r="BR563" s="200"/>
      <c r="BS563" s="200"/>
      <c r="BT563" s="200"/>
      <c r="BU563" s="200"/>
      <c r="BV563" s="200"/>
      <c r="BW563" s="200"/>
      <c r="BX563" s="200"/>
      <c r="BY563" s="200"/>
      <c r="BZ563" s="200"/>
      <c r="CA563" s="200"/>
      <c r="CB563" s="200"/>
      <c r="CC563" s="200"/>
      <c r="CD563" s="200"/>
      <c r="CE563" s="200"/>
      <c r="CF563" s="200"/>
      <c r="CG563" s="200"/>
      <c r="CH563" s="200"/>
      <c r="CI563" s="200"/>
      <c r="CJ563" s="200"/>
      <c r="CK563" s="200"/>
      <c r="CL563" s="200"/>
      <c r="CM563" s="200"/>
      <c r="CN563" s="200"/>
      <c r="CO563" s="200"/>
      <c r="CP563" s="200"/>
      <c r="CQ563" s="200"/>
      <c r="CR563" s="200"/>
      <c r="CS563" s="200"/>
      <c r="CT563" s="200"/>
      <c r="CU563" s="200"/>
      <c r="CV563" s="200"/>
      <c r="CW563" s="200"/>
      <c r="CX563" s="200"/>
      <c r="CY563" s="200"/>
      <c r="CZ563" s="200"/>
      <c r="DA563" s="200"/>
      <c r="DB563" s="200"/>
      <c r="DC563" s="200"/>
      <c r="DD563" s="200"/>
      <c r="DE563" s="200"/>
      <c r="DF563" s="200"/>
      <c r="DG563" s="200"/>
      <c r="DH563" s="200"/>
      <c r="DI563" s="200"/>
      <c r="DJ563" s="200"/>
      <c r="DK563" s="200"/>
      <c r="DL563" s="200"/>
      <c r="DM563" s="200"/>
      <c r="DN563" s="200"/>
      <c r="DO563" s="200"/>
      <c r="DP563" s="200"/>
      <c r="DQ563" s="200"/>
      <c r="DR563" s="200"/>
      <c r="DS563" s="200"/>
      <c r="DT563" s="200"/>
      <c r="DU563" s="200"/>
      <c r="DV563" s="200"/>
      <c r="DW563" s="200"/>
      <c r="DX563" s="200"/>
      <c r="DY563" s="200"/>
      <c r="DZ563" s="200"/>
      <c r="EA563" s="200"/>
      <c r="EB563" s="200"/>
      <c r="EC563" s="200"/>
      <c r="ED563" s="200"/>
      <c r="EE563" s="200"/>
      <c r="EF563" s="200"/>
      <c r="EG563" s="200"/>
      <c r="EH563" s="200"/>
      <c r="EI563" s="200"/>
      <c r="EJ563" s="200"/>
      <c r="EK563" s="200"/>
      <c r="EL563" s="200"/>
      <c r="EM563" s="200"/>
      <c r="EN563" s="200"/>
      <c r="EO563" s="200"/>
      <c r="EP563" s="200"/>
      <c r="EQ563" s="200"/>
      <c r="ER563" s="200"/>
      <c r="ES563" s="200"/>
      <c r="ET563" s="200"/>
      <c r="EU563" s="200"/>
      <c r="EV563" s="200"/>
      <c r="EW563" s="200"/>
      <c r="EX563" s="200"/>
      <c r="EY563" s="200"/>
      <c r="EZ563" s="200"/>
      <c r="FA563" s="200"/>
      <c r="FB563" s="200"/>
      <c r="FC563" s="200"/>
      <c r="FD563" s="200"/>
      <c r="FE563" s="200"/>
      <c r="FF563" s="200"/>
      <c r="FG563" s="200"/>
      <c r="FH563" s="200"/>
      <c r="FI563" s="200"/>
      <c r="FJ563" s="200"/>
      <c r="FK563" s="200"/>
      <c r="FL563" s="200"/>
      <c r="FM563" s="200"/>
      <c r="FN563" s="200"/>
      <c r="FO563" s="200"/>
      <c r="FP563" s="200"/>
      <c r="FQ563" s="200"/>
      <c r="FR563" s="200"/>
      <c r="FS563" s="200"/>
      <c r="FT563" s="200"/>
      <c r="FU563" s="200"/>
      <c r="FV563" s="200"/>
      <c r="FW563" s="200"/>
      <c r="FX563" s="200"/>
      <c r="FY563" s="200"/>
      <c r="FZ563" s="200"/>
      <c r="GA563" s="200"/>
      <c r="GB563" s="200"/>
      <c r="GC563" s="200"/>
      <c r="GD563" s="200"/>
      <c r="GE563" s="200"/>
      <c r="GF563" s="200"/>
      <c r="GG563" s="200"/>
      <c r="GH563" s="200"/>
      <c r="GI563" s="200"/>
      <c r="GJ563" s="200"/>
      <c r="GK563" s="200"/>
      <c r="GL563" s="200"/>
      <c r="GM563" s="200"/>
      <c r="GN563" s="200"/>
      <c r="GO563" s="200"/>
      <c r="GP563" s="200"/>
      <c r="GQ563" s="200"/>
      <c r="GR563" s="200"/>
      <c r="GS563" s="200"/>
      <c r="GT563" s="200"/>
      <c r="GU563" s="200"/>
      <c r="GV563" s="200"/>
      <c r="GW563" s="200"/>
      <c r="GX563" s="200"/>
      <c r="GY563" s="200"/>
      <c r="GZ563" s="200"/>
      <c r="HA563" s="200"/>
      <c r="HB563" s="200"/>
      <c r="HC563" s="200"/>
      <c r="HD563" s="200"/>
      <c r="HE563" s="200"/>
      <c r="HF563" s="200"/>
      <c r="HG563" s="200"/>
      <c r="HH563" s="200"/>
      <c r="HI563" s="200"/>
      <c r="HJ563" s="200"/>
      <c r="HK563" s="200"/>
      <c r="HL563" s="200"/>
      <c r="HM563" s="200"/>
      <c r="HN563" s="200"/>
      <c r="HO563" s="200"/>
      <c r="HP563" s="200"/>
      <c r="HQ563" s="200"/>
      <c r="HR563" s="200"/>
    </row>
    <row r="564" spans="1:243" s="201" customFormat="1" hidden="1">
      <c r="A564" s="97" t="s">
        <v>3720</v>
      </c>
      <c r="B564" s="117" t="s">
        <v>3757</v>
      </c>
      <c r="C564" s="139" t="s">
        <v>29</v>
      </c>
      <c r="D564" s="60"/>
      <c r="E564" s="60"/>
      <c r="F564" s="60">
        <v>3454180.57</v>
      </c>
      <c r="G564" s="60"/>
      <c r="H564" s="60"/>
      <c r="I564" s="60"/>
      <c r="J564" s="200"/>
      <c r="K564" s="200"/>
      <c r="L564" s="200"/>
      <c r="M564" s="200"/>
      <c r="N564" s="200"/>
      <c r="O564" s="200"/>
      <c r="P564" s="200"/>
      <c r="Q564" s="200"/>
      <c r="R564" s="200"/>
      <c r="S564" s="200"/>
      <c r="T564" s="200"/>
      <c r="U564" s="200"/>
      <c r="V564" s="200"/>
      <c r="W564" s="200"/>
      <c r="X564" s="200"/>
      <c r="Y564" s="200"/>
      <c r="Z564" s="200"/>
      <c r="AA564" s="200"/>
      <c r="AB564" s="200"/>
      <c r="AC564" s="200"/>
      <c r="AD564" s="200"/>
      <c r="AE564" s="200"/>
      <c r="AF564" s="200"/>
      <c r="AG564" s="200"/>
      <c r="AH564" s="200"/>
      <c r="AI564" s="200"/>
      <c r="AJ564" s="200"/>
      <c r="AK564" s="200"/>
      <c r="AL564" s="200"/>
      <c r="AM564" s="200"/>
      <c r="AN564" s="200"/>
      <c r="AO564" s="200"/>
      <c r="AP564" s="200"/>
      <c r="AQ564" s="200"/>
      <c r="AR564" s="200"/>
      <c r="AS564" s="200"/>
      <c r="AT564" s="200"/>
      <c r="AU564" s="200"/>
      <c r="AV564" s="200"/>
      <c r="AW564" s="200"/>
      <c r="AX564" s="200"/>
      <c r="AY564" s="200"/>
      <c r="AZ564" s="200"/>
      <c r="BA564" s="200"/>
      <c r="BB564" s="200"/>
      <c r="BC564" s="200"/>
      <c r="BD564" s="200"/>
      <c r="BE564" s="200"/>
      <c r="BF564" s="200"/>
      <c r="BG564" s="200"/>
      <c r="BH564" s="200"/>
      <c r="BI564" s="200"/>
      <c r="BJ564" s="200"/>
      <c r="BK564" s="200"/>
      <c r="BL564" s="200"/>
      <c r="BM564" s="200"/>
      <c r="BN564" s="200"/>
      <c r="BO564" s="200"/>
      <c r="BP564" s="200"/>
      <c r="BQ564" s="200"/>
      <c r="BR564" s="200"/>
      <c r="BS564" s="200"/>
      <c r="BT564" s="200"/>
      <c r="BU564" s="200"/>
      <c r="BV564" s="200"/>
      <c r="BW564" s="200"/>
      <c r="BX564" s="200"/>
      <c r="BY564" s="200"/>
      <c r="BZ564" s="200"/>
      <c r="CA564" s="200"/>
      <c r="CB564" s="200"/>
      <c r="CC564" s="200"/>
      <c r="CD564" s="200"/>
      <c r="CE564" s="200"/>
      <c r="CF564" s="200"/>
      <c r="CG564" s="200"/>
      <c r="CH564" s="200"/>
      <c r="CI564" s="200"/>
      <c r="CJ564" s="200"/>
      <c r="CK564" s="200"/>
      <c r="CL564" s="200"/>
      <c r="CM564" s="200"/>
      <c r="CN564" s="200"/>
      <c r="CO564" s="200"/>
      <c r="CP564" s="200"/>
      <c r="CQ564" s="200"/>
      <c r="CR564" s="200"/>
      <c r="CS564" s="200"/>
      <c r="CT564" s="200"/>
      <c r="CU564" s="200"/>
      <c r="CV564" s="200"/>
      <c r="CW564" s="200"/>
      <c r="CX564" s="200"/>
      <c r="CY564" s="200"/>
      <c r="CZ564" s="200"/>
      <c r="DA564" s="200"/>
      <c r="DB564" s="200"/>
      <c r="DC564" s="200"/>
      <c r="DD564" s="200"/>
      <c r="DE564" s="200"/>
      <c r="DF564" s="200"/>
      <c r="DG564" s="200"/>
      <c r="DH564" s="200"/>
      <c r="DI564" s="200"/>
      <c r="DJ564" s="200"/>
      <c r="DK564" s="200"/>
      <c r="DL564" s="200"/>
      <c r="DM564" s="200"/>
      <c r="DN564" s="200"/>
      <c r="DO564" s="200"/>
      <c r="DP564" s="200"/>
      <c r="DQ564" s="200"/>
      <c r="DR564" s="200"/>
      <c r="DS564" s="200"/>
      <c r="DT564" s="200"/>
      <c r="DU564" s="200"/>
      <c r="DV564" s="200"/>
      <c r="DW564" s="200"/>
      <c r="DX564" s="200"/>
      <c r="DY564" s="200"/>
      <c r="DZ564" s="200"/>
      <c r="EA564" s="200"/>
      <c r="EB564" s="200"/>
      <c r="EC564" s="200"/>
      <c r="ED564" s="200"/>
      <c r="EE564" s="200"/>
      <c r="EF564" s="200"/>
      <c r="EG564" s="200"/>
      <c r="EH564" s="200"/>
      <c r="EI564" s="200"/>
      <c r="EJ564" s="200"/>
      <c r="EK564" s="200"/>
      <c r="EL564" s="200"/>
      <c r="EM564" s="200"/>
      <c r="EN564" s="200"/>
      <c r="EO564" s="200"/>
      <c r="EP564" s="200"/>
      <c r="EQ564" s="200"/>
      <c r="ER564" s="200"/>
      <c r="ES564" s="200"/>
      <c r="ET564" s="200"/>
      <c r="EU564" s="200"/>
      <c r="EV564" s="200"/>
      <c r="EW564" s="200"/>
      <c r="EX564" s="200"/>
      <c r="EY564" s="200"/>
      <c r="EZ564" s="200"/>
      <c r="FA564" s="200"/>
      <c r="FB564" s="200"/>
      <c r="FC564" s="200"/>
      <c r="FD564" s="200"/>
      <c r="FE564" s="200"/>
      <c r="FF564" s="200"/>
      <c r="FG564" s="200"/>
      <c r="FH564" s="200"/>
      <c r="FI564" s="200"/>
      <c r="FJ564" s="200"/>
      <c r="FK564" s="200"/>
      <c r="FL564" s="200"/>
      <c r="FM564" s="200"/>
      <c r="FN564" s="200"/>
      <c r="FO564" s="200"/>
      <c r="FP564" s="200"/>
      <c r="FQ564" s="200"/>
      <c r="FR564" s="200"/>
      <c r="FS564" s="200"/>
      <c r="FT564" s="200"/>
      <c r="FU564" s="200"/>
      <c r="FV564" s="200"/>
      <c r="FW564" s="200"/>
      <c r="FX564" s="200"/>
      <c r="FY564" s="200"/>
      <c r="FZ564" s="200"/>
      <c r="GA564" s="200"/>
      <c r="GB564" s="200"/>
      <c r="GC564" s="200"/>
      <c r="GD564" s="200"/>
      <c r="GE564" s="200"/>
      <c r="GF564" s="200"/>
      <c r="GG564" s="200"/>
      <c r="GH564" s="200"/>
      <c r="GI564" s="200"/>
      <c r="GJ564" s="200"/>
      <c r="GK564" s="200"/>
      <c r="GL564" s="200"/>
      <c r="GM564" s="200"/>
      <c r="GN564" s="200"/>
      <c r="GO564" s="200"/>
      <c r="GP564" s="200"/>
      <c r="GQ564" s="200"/>
      <c r="GR564" s="200"/>
      <c r="GS564" s="200"/>
      <c r="GT564" s="200"/>
      <c r="GU564" s="200"/>
      <c r="GV564" s="200"/>
      <c r="GW564" s="200"/>
      <c r="GX564" s="200"/>
      <c r="GY564" s="200"/>
      <c r="GZ564" s="200"/>
      <c r="HA564" s="200"/>
      <c r="HB564" s="200"/>
      <c r="HC564" s="200"/>
      <c r="HD564" s="200"/>
      <c r="HE564" s="200"/>
      <c r="HF564" s="200"/>
      <c r="HG564" s="200"/>
      <c r="HH564" s="200"/>
      <c r="HI564" s="200"/>
      <c r="HJ564" s="200"/>
      <c r="HK564" s="200"/>
      <c r="HL564" s="200"/>
      <c r="HM564" s="200"/>
      <c r="HN564" s="200"/>
      <c r="HO564" s="200"/>
      <c r="HP564" s="200"/>
      <c r="HQ564" s="200"/>
      <c r="HR564" s="200"/>
    </row>
    <row r="565" spans="1:243" s="201" customFormat="1">
      <c r="A565" s="97" t="s">
        <v>3780</v>
      </c>
      <c r="B565" s="117" t="s">
        <v>3781</v>
      </c>
      <c r="C565" s="139" t="s">
        <v>3782</v>
      </c>
      <c r="D565" s="60"/>
      <c r="E565" s="60"/>
      <c r="F565" s="60"/>
      <c r="G565" s="60">
        <v>150000</v>
      </c>
      <c r="H565" s="60"/>
      <c r="I565" s="60"/>
      <c r="J565" s="200"/>
      <c r="K565" s="200"/>
      <c r="L565" s="200"/>
      <c r="M565" s="200"/>
      <c r="N565" s="200"/>
      <c r="O565" s="200"/>
      <c r="P565" s="200"/>
      <c r="Q565" s="200"/>
      <c r="R565" s="200"/>
      <c r="S565" s="200"/>
      <c r="T565" s="200"/>
      <c r="U565" s="200"/>
      <c r="V565" s="200"/>
      <c r="W565" s="200"/>
      <c r="X565" s="200"/>
      <c r="Y565" s="200"/>
      <c r="Z565" s="200"/>
      <c r="AA565" s="200"/>
      <c r="AB565" s="200"/>
      <c r="AC565" s="200"/>
      <c r="AD565" s="200"/>
      <c r="AE565" s="200"/>
      <c r="AF565" s="200"/>
      <c r="AG565" s="200"/>
      <c r="AH565" s="200"/>
      <c r="AI565" s="200"/>
      <c r="AJ565" s="200"/>
      <c r="AK565" s="200"/>
      <c r="AL565" s="200"/>
      <c r="AM565" s="200"/>
      <c r="AN565" s="200"/>
      <c r="AO565" s="200"/>
      <c r="AP565" s="200"/>
      <c r="AQ565" s="200"/>
      <c r="AR565" s="200"/>
      <c r="AS565" s="200"/>
      <c r="AT565" s="200"/>
      <c r="AU565" s="200"/>
      <c r="AV565" s="200"/>
      <c r="AW565" s="200"/>
      <c r="AX565" s="200"/>
      <c r="AY565" s="200"/>
      <c r="AZ565" s="200"/>
      <c r="BA565" s="200"/>
      <c r="BB565" s="200"/>
      <c r="BC565" s="200"/>
      <c r="BD565" s="200"/>
      <c r="BE565" s="200"/>
      <c r="BF565" s="200"/>
      <c r="BG565" s="200"/>
      <c r="BH565" s="200"/>
      <c r="BI565" s="200"/>
      <c r="BJ565" s="200"/>
      <c r="BK565" s="200"/>
      <c r="BL565" s="200"/>
      <c r="BM565" s="200"/>
      <c r="BN565" s="200"/>
      <c r="BO565" s="200"/>
      <c r="BP565" s="200"/>
      <c r="BQ565" s="200"/>
      <c r="BR565" s="200"/>
      <c r="BS565" s="200"/>
      <c r="BT565" s="200"/>
      <c r="BU565" s="200"/>
      <c r="BV565" s="200"/>
      <c r="BW565" s="200"/>
      <c r="BX565" s="200"/>
      <c r="BY565" s="200"/>
      <c r="BZ565" s="200"/>
      <c r="CA565" s="200"/>
      <c r="CB565" s="200"/>
      <c r="CC565" s="200"/>
      <c r="CD565" s="200"/>
      <c r="CE565" s="200"/>
      <c r="CF565" s="200"/>
      <c r="CG565" s="200"/>
      <c r="CH565" s="200"/>
      <c r="CI565" s="200"/>
      <c r="CJ565" s="200"/>
      <c r="CK565" s="200"/>
      <c r="CL565" s="200"/>
      <c r="CM565" s="200"/>
      <c r="CN565" s="200"/>
      <c r="CO565" s="200"/>
      <c r="CP565" s="200"/>
      <c r="CQ565" s="200"/>
      <c r="CR565" s="200"/>
      <c r="CS565" s="200"/>
      <c r="CT565" s="200"/>
      <c r="CU565" s="200"/>
      <c r="CV565" s="200"/>
      <c r="CW565" s="200"/>
      <c r="CX565" s="200"/>
      <c r="CY565" s="200"/>
      <c r="CZ565" s="200"/>
      <c r="DA565" s="200"/>
      <c r="DB565" s="200"/>
      <c r="DC565" s="200"/>
      <c r="DD565" s="200"/>
      <c r="DE565" s="200"/>
      <c r="DF565" s="200"/>
      <c r="DG565" s="200"/>
      <c r="DH565" s="200"/>
      <c r="DI565" s="200"/>
      <c r="DJ565" s="200"/>
      <c r="DK565" s="200"/>
      <c r="DL565" s="200"/>
      <c r="DM565" s="200"/>
      <c r="DN565" s="200"/>
      <c r="DO565" s="200"/>
      <c r="DP565" s="200"/>
      <c r="DQ565" s="200"/>
      <c r="DR565" s="200"/>
      <c r="DS565" s="200"/>
      <c r="DT565" s="200"/>
      <c r="DU565" s="200"/>
      <c r="DV565" s="200"/>
      <c r="DW565" s="200"/>
      <c r="DX565" s="200"/>
      <c r="DY565" s="200"/>
      <c r="DZ565" s="200"/>
      <c r="EA565" s="200"/>
      <c r="EB565" s="200"/>
      <c r="EC565" s="200"/>
      <c r="ED565" s="200"/>
      <c r="EE565" s="200"/>
      <c r="EF565" s="200"/>
      <c r="EG565" s="200"/>
      <c r="EH565" s="200"/>
      <c r="EI565" s="200"/>
      <c r="EJ565" s="200"/>
      <c r="EK565" s="200"/>
      <c r="EL565" s="200"/>
      <c r="EM565" s="200"/>
      <c r="EN565" s="200"/>
      <c r="EO565" s="200"/>
      <c r="EP565" s="200"/>
      <c r="EQ565" s="200"/>
      <c r="ER565" s="200"/>
      <c r="ES565" s="200"/>
      <c r="ET565" s="200"/>
      <c r="EU565" s="200"/>
      <c r="EV565" s="200"/>
      <c r="EW565" s="200"/>
      <c r="EX565" s="200"/>
      <c r="EY565" s="200"/>
      <c r="EZ565" s="200"/>
      <c r="FA565" s="200"/>
      <c r="FB565" s="200"/>
      <c r="FC565" s="200"/>
      <c r="FD565" s="200"/>
      <c r="FE565" s="200"/>
      <c r="FF565" s="200"/>
      <c r="FG565" s="200"/>
      <c r="FH565" s="200"/>
      <c r="FI565" s="200"/>
      <c r="FJ565" s="200"/>
      <c r="FK565" s="200"/>
      <c r="FL565" s="200"/>
      <c r="FM565" s="200"/>
      <c r="FN565" s="200"/>
      <c r="FO565" s="200"/>
      <c r="FP565" s="200"/>
      <c r="FQ565" s="200"/>
      <c r="FR565" s="200"/>
      <c r="FS565" s="200"/>
      <c r="FT565" s="200"/>
      <c r="FU565" s="200"/>
      <c r="FV565" s="200"/>
      <c r="FW565" s="200"/>
      <c r="FX565" s="200"/>
      <c r="FY565" s="200"/>
      <c r="FZ565" s="200"/>
      <c r="GA565" s="200"/>
      <c r="GB565" s="200"/>
      <c r="GC565" s="200"/>
      <c r="GD565" s="200"/>
      <c r="GE565" s="200"/>
      <c r="GF565" s="200"/>
      <c r="GG565" s="200"/>
      <c r="GH565" s="200"/>
      <c r="GI565" s="200"/>
      <c r="GJ565" s="200"/>
      <c r="GK565" s="200"/>
      <c r="GL565" s="200"/>
      <c r="GM565" s="200"/>
      <c r="GN565" s="200"/>
      <c r="GO565" s="200"/>
      <c r="GP565" s="200"/>
      <c r="GQ565" s="200"/>
      <c r="GR565" s="200"/>
      <c r="GS565" s="200"/>
      <c r="GT565" s="200"/>
      <c r="GU565" s="200"/>
      <c r="GV565" s="200"/>
      <c r="GW565" s="200"/>
      <c r="GX565" s="200"/>
      <c r="GY565" s="200"/>
      <c r="GZ565" s="200"/>
      <c r="HA565" s="200"/>
      <c r="HB565" s="200"/>
      <c r="HC565" s="200"/>
      <c r="HD565" s="200"/>
      <c r="HE565" s="200"/>
      <c r="HF565" s="200"/>
      <c r="HG565" s="200"/>
      <c r="HH565" s="200"/>
      <c r="HI565" s="200"/>
      <c r="HJ565" s="200"/>
      <c r="HK565" s="200"/>
      <c r="HL565" s="200"/>
      <c r="HM565" s="200"/>
      <c r="HN565" s="200"/>
      <c r="HO565" s="200"/>
      <c r="HP565" s="200"/>
      <c r="HQ565" s="200"/>
      <c r="HR565" s="200"/>
    </row>
    <row r="566" spans="1:243" s="201" customFormat="1" hidden="1">
      <c r="A566" s="97" t="s">
        <v>3756</v>
      </c>
      <c r="B566" s="117" t="s">
        <v>3758</v>
      </c>
      <c r="C566" s="139" t="s">
        <v>29</v>
      </c>
      <c r="D566" s="60"/>
      <c r="E566" s="60"/>
      <c r="F566" s="60">
        <v>16333987.4</v>
      </c>
      <c r="G566" s="60"/>
      <c r="H566" s="60"/>
      <c r="I566" s="60"/>
      <c r="J566" s="200"/>
      <c r="K566" s="200"/>
      <c r="L566" s="200"/>
      <c r="M566" s="200"/>
      <c r="N566" s="200"/>
      <c r="O566" s="200"/>
      <c r="P566" s="200"/>
      <c r="Q566" s="200"/>
      <c r="R566" s="200"/>
      <c r="S566" s="200"/>
      <c r="T566" s="200"/>
      <c r="U566" s="200"/>
      <c r="V566" s="200"/>
      <c r="W566" s="200"/>
      <c r="X566" s="200"/>
      <c r="Y566" s="200"/>
      <c r="Z566" s="200"/>
      <c r="AA566" s="200"/>
      <c r="AB566" s="200"/>
      <c r="AC566" s="200"/>
      <c r="AD566" s="200"/>
      <c r="AE566" s="200"/>
      <c r="AF566" s="200"/>
      <c r="AG566" s="200"/>
      <c r="AH566" s="200"/>
      <c r="AI566" s="200"/>
      <c r="AJ566" s="200"/>
      <c r="AK566" s="200"/>
      <c r="AL566" s="200"/>
      <c r="AM566" s="200"/>
      <c r="AN566" s="200"/>
      <c r="AO566" s="200"/>
      <c r="AP566" s="200"/>
      <c r="AQ566" s="200"/>
      <c r="AR566" s="200"/>
      <c r="AS566" s="200"/>
      <c r="AT566" s="200"/>
      <c r="AU566" s="200"/>
      <c r="AV566" s="200"/>
      <c r="AW566" s="200"/>
      <c r="AX566" s="200"/>
      <c r="AY566" s="200"/>
      <c r="AZ566" s="200"/>
      <c r="BA566" s="200"/>
      <c r="BB566" s="200"/>
      <c r="BC566" s="200"/>
      <c r="BD566" s="200"/>
      <c r="BE566" s="200"/>
      <c r="BF566" s="200"/>
      <c r="BG566" s="200"/>
      <c r="BH566" s="200"/>
      <c r="BI566" s="200"/>
      <c r="BJ566" s="200"/>
      <c r="BK566" s="200"/>
      <c r="BL566" s="200"/>
      <c r="BM566" s="200"/>
      <c r="BN566" s="200"/>
      <c r="BO566" s="200"/>
      <c r="BP566" s="200"/>
      <c r="BQ566" s="200"/>
      <c r="BR566" s="200"/>
      <c r="BS566" s="200"/>
      <c r="BT566" s="200"/>
      <c r="BU566" s="200"/>
      <c r="BV566" s="200"/>
      <c r="BW566" s="200"/>
      <c r="BX566" s="200"/>
      <c r="BY566" s="200"/>
      <c r="BZ566" s="200"/>
      <c r="CA566" s="200"/>
      <c r="CB566" s="200"/>
      <c r="CC566" s="200"/>
      <c r="CD566" s="200"/>
      <c r="CE566" s="200"/>
      <c r="CF566" s="200"/>
      <c r="CG566" s="200"/>
      <c r="CH566" s="200"/>
      <c r="CI566" s="200"/>
      <c r="CJ566" s="200"/>
      <c r="CK566" s="200"/>
      <c r="CL566" s="200"/>
      <c r="CM566" s="200"/>
      <c r="CN566" s="200"/>
      <c r="CO566" s="200"/>
      <c r="CP566" s="200"/>
      <c r="CQ566" s="200"/>
      <c r="CR566" s="200"/>
      <c r="CS566" s="200"/>
      <c r="CT566" s="200"/>
      <c r="CU566" s="200"/>
      <c r="CV566" s="200"/>
      <c r="CW566" s="200"/>
      <c r="CX566" s="200"/>
      <c r="CY566" s="200"/>
      <c r="CZ566" s="200"/>
      <c r="DA566" s="200"/>
      <c r="DB566" s="200"/>
      <c r="DC566" s="200"/>
      <c r="DD566" s="200"/>
      <c r="DE566" s="200"/>
      <c r="DF566" s="200"/>
      <c r="DG566" s="200"/>
      <c r="DH566" s="200"/>
      <c r="DI566" s="200"/>
      <c r="DJ566" s="200"/>
      <c r="DK566" s="200"/>
      <c r="DL566" s="200"/>
      <c r="DM566" s="200"/>
      <c r="DN566" s="200"/>
      <c r="DO566" s="200"/>
      <c r="DP566" s="200"/>
      <c r="DQ566" s="200"/>
      <c r="DR566" s="200"/>
      <c r="DS566" s="200"/>
      <c r="DT566" s="200"/>
      <c r="DU566" s="200"/>
      <c r="DV566" s="200"/>
      <c r="DW566" s="200"/>
      <c r="DX566" s="200"/>
      <c r="DY566" s="200"/>
      <c r="DZ566" s="200"/>
      <c r="EA566" s="200"/>
      <c r="EB566" s="200"/>
      <c r="EC566" s="200"/>
      <c r="ED566" s="200"/>
      <c r="EE566" s="200"/>
      <c r="EF566" s="200"/>
      <c r="EG566" s="200"/>
      <c r="EH566" s="200"/>
      <c r="EI566" s="200"/>
      <c r="EJ566" s="200"/>
      <c r="EK566" s="200"/>
      <c r="EL566" s="200"/>
      <c r="EM566" s="200"/>
      <c r="EN566" s="200"/>
      <c r="EO566" s="200"/>
      <c r="EP566" s="200"/>
      <c r="EQ566" s="200"/>
      <c r="ER566" s="200"/>
      <c r="ES566" s="200"/>
      <c r="ET566" s="200"/>
      <c r="EU566" s="200"/>
      <c r="EV566" s="200"/>
      <c r="EW566" s="200"/>
      <c r="EX566" s="200"/>
      <c r="EY566" s="200"/>
      <c r="EZ566" s="200"/>
      <c r="FA566" s="200"/>
      <c r="FB566" s="200"/>
      <c r="FC566" s="200"/>
      <c r="FD566" s="200"/>
      <c r="FE566" s="200"/>
      <c r="FF566" s="200"/>
      <c r="FG566" s="200"/>
      <c r="FH566" s="200"/>
      <c r="FI566" s="200"/>
      <c r="FJ566" s="200"/>
      <c r="FK566" s="200"/>
      <c r="FL566" s="200"/>
      <c r="FM566" s="200"/>
      <c r="FN566" s="200"/>
      <c r="FO566" s="200"/>
      <c r="FP566" s="200"/>
      <c r="FQ566" s="200"/>
      <c r="FR566" s="200"/>
      <c r="FS566" s="200"/>
      <c r="FT566" s="200"/>
      <c r="FU566" s="200"/>
      <c r="FV566" s="200"/>
      <c r="FW566" s="200"/>
      <c r="FX566" s="200"/>
      <c r="FY566" s="200"/>
      <c r="FZ566" s="200"/>
      <c r="GA566" s="200"/>
      <c r="GB566" s="200"/>
      <c r="GC566" s="200"/>
      <c r="GD566" s="200"/>
      <c r="GE566" s="200"/>
      <c r="GF566" s="200"/>
      <c r="GG566" s="200"/>
      <c r="GH566" s="200"/>
      <c r="GI566" s="200"/>
      <c r="GJ566" s="200"/>
      <c r="GK566" s="200"/>
      <c r="GL566" s="200"/>
      <c r="GM566" s="200"/>
      <c r="GN566" s="200"/>
      <c r="GO566" s="200"/>
      <c r="GP566" s="200"/>
      <c r="GQ566" s="200"/>
      <c r="GR566" s="200"/>
      <c r="GS566" s="200"/>
      <c r="GT566" s="200"/>
      <c r="GU566" s="200"/>
      <c r="GV566" s="200"/>
      <c r="GW566" s="200"/>
      <c r="GX566" s="200"/>
      <c r="GY566" s="200"/>
      <c r="GZ566" s="200"/>
      <c r="HA566" s="200"/>
      <c r="HB566" s="200"/>
      <c r="HC566" s="200"/>
      <c r="HD566" s="200"/>
      <c r="HE566" s="200"/>
      <c r="HF566" s="200"/>
      <c r="HG566" s="200"/>
      <c r="HH566" s="200"/>
      <c r="HI566" s="200"/>
      <c r="HJ566" s="200"/>
      <c r="HK566" s="200"/>
      <c r="HL566" s="200"/>
      <c r="HM566" s="200"/>
      <c r="HN566" s="200"/>
      <c r="HO566" s="200"/>
      <c r="HP566" s="200"/>
      <c r="HQ566" s="200"/>
      <c r="HR566" s="200"/>
    </row>
    <row r="567" spans="1:243" s="201" customFormat="1" hidden="1">
      <c r="A567" s="97" t="s">
        <v>3759</v>
      </c>
      <c r="B567" s="117" t="s">
        <v>3760</v>
      </c>
      <c r="C567" s="139" t="s">
        <v>471</v>
      </c>
      <c r="D567" s="60"/>
      <c r="E567" s="60"/>
      <c r="F567" s="60">
        <v>1000000</v>
      </c>
      <c r="G567" s="60"/>
      <c r="H567" s="60"/>
      <c r="I567" s="60"/>
      <c r="J567" s="200"/>
      <c r="K567" s="200"/>
      <c r="L567" s="200"/>
      <c r="M567" s="200"/>
      <c r="N567" s="200"/>
      <c r="O567" s="200"/>
      <c r="P567" s="200"/>
      <c r="Q567" s="200"/>
      <c r="R567" s="200"/>
      <c r="S567" s="200"/>
      <c r="T567" s="200"/>
      <c r="U567" s="200"/>
      <c r="V567" s="200"/>
      <c r="W567" s="200"/>
      <c r="X567" s="200"/>
      <c r="Y567" s="200"/>
      <c r="Z567" s="200"/>
      <c r="AA567" s="200"/>
      <c r="AB567" s="200"/>
      <c r="AC567" s="200"/>
      <c r="AD567" s="200"/>
      <c r="AE567" s="200"/>
      <c r="AF567" s="200"/>
      <c r="AG567" s="200"/>
      <c r="AH567" s="200"/>
      <c r="AI567" s="200"/>
      <c r="AJ567" s="200"/>
      <c r="AK567" s="200"/>
      <c r="AL567" s="200"/>
      <c r="AM567" s="200"/>
      <c r="AN567" s="200"/>
      <c r="AO567" s="200"/>
      <c r="AP567" s="200"/>
      <c r="AQ567" s="200"/>
      <c r="AR567" s="200"/>
      <c r="AS567" s="200"/>
      <c r="AT567" s="200"/>
      <c r="AU567" s="200"/>
      <c r="AV567" s="200"/>
      <c r="AW567" s="200"/>
      <c r="AX567" s="200"/>
      <c r="AY567" s="200"/>
      <c r="AZ567" s="200"/>
      <c r="BA567" s="200"/>
      <c r="BB567" s="200"/>
      <c r="BC567" s="200"/>
      <c r="BD567" s="200"/>
      <c r="BE567" s="200"/>
      <c r="BF567" s="200"/>
      <c r="BG567" s="200"/>
      <c r="BH567" s="200"/>
      <c r="BI567" s="200"/>
      <c r="BJ567" s="200"/>
      <c r="BK567" s="200"/>
      <c r="BL567" s="200"/>
      <c r="BM567" s="200"/>
      <c r="BN567" s="200"/>
      <c r="BO567" s="200"/>
      <c r="BP567" s="200"/>
      <c r="BQ567" s="200"/>
      <c r="BR567" s="200"/>
      <c r="BS567" s="200"/>
      <c r="BT567" s="200"/>
      <c r="BU567" s="200"/>
      <c r="BV567" s="200"/>
      <c r="BW567" s="200"/>
      <c r="BX567" s="200"/>
      <c r="BY567" s="200"/>
      <c r="BZ567" s="200"/>
      <c r="CA567" s="200"/>
      <c r="CB567" s="200"/>
      <c r="CC567" s="200"/>
      <c r="CD567" s="200"/>
      <c r="CE567" s="200"/>
      <c r="CF567" s="200"/>
      <c r="CG567" s="200"/>
      <c r="CH567" s="200"/>
      <c r="CI567" s="200"/>
      <c r="CJ567" s="200"/>
      <c r="CK567" s="200"/>
      <c r="CL567" s="200"/>
      <c r="CM567" s="200"/>
      <c r="CN567" s="200"/>
      <c r="CO567" s="200"/>
      <c r="CP567" s="200"/>
      <c r="CQ567" s="200"/>
      <c r="CR567" s="200"/>
      <c r="CS567" s="200"/>
      <c r="CT567" s="200"/>
      <c r="CU567" s="200"/>
      <c r="CV567" s="200"/>
      <c r="CW567" s="200"/>
      <c r="CX567" s="200"/>
      <c r="CY567" s="200"/>
      <c r="CZ567" s="200"/>
      <c r="DA567" s="200"/>
      <c r="DB567" s="200"/>
      <c r="DC567" s="200"/>
      <c r="DD567" s="200"/>
      <c r="DE567" s="200"/>
      <c r="DF567" s="200"/>
      <c r="DG567" s="200"/>
      <c r="DH567" s="200"/>
      <c r="DI567" s="200"/>
      <c r="DJ567" s="200"/>
      <c r="DK567" s="200"/>
      <c r="DL567" s="200"/>
      <c r="DM567" s="200"/>
      <c r="DN567" s="200"/>
      <c r="DO567" s="200"/>
      <c r="DP567" s="200"/>
      <c r="DQ567" s="200"/>
      <c r="DR567" s="200"/>
      <c r="DS567" s="200"/>
      <c r="DT567" s="200"/>
      <c r="DU567" s="200"/>
      <c r="DV567" s="200"/>
      <c r="DW567" s="200"/>
      <c r="DX567" s="200"/>
      <c r="DY567" s="200"/>
      <c r="DZ567" s="200"/>
      <c r="EA567" s="200"/>
      <c r="EB567" s="200"/>
      <c r="EC567" s="200"/>
      <c r="ED567" s="200"/>
      <c r="EE567" s="200"/>
      <c r="EF567" s="200"/>
      <c r="EG567" s="200"/>
      <c r="EH567" s="200"/>
      <c r="EI567" s="200"/>
      <c r="EJ567" s="200"/>
      <c r="EK567" s="200"/>
      <c r="EL567" s="200"/>
      <c r="EM567" s="200"/>
      <c r="EN567" s="200"/>
      <c r="EO567" s="200"/>
      <c r="EP567" s="200"/>
      <c r="EQ567" s="200"/>
      <c r="ER567" s="200"/>
      <c r="ES567" s="200"/>
      <c r="ET567" s="200"/>
      <c r="EU567" s="200"/>
      <c r="EV567" s="200"/>
      <c r="EW567" s="200"/>
      <c r="EX567" s="200"/>
      <c r="EY567" s="200"/>
      <c r="EZ567" s="200"/>
      <c r="FA567" s="200"/>
      <c r="FB567" s="200"/>
      <c r="FC567" s="200"/>
      <c r="FD567" s="200"/>
      <c r="FE567" s="200"/>
      <c r="FF567" s="200"/>
      <c r="FG567" s="200"/>
      <c r="FH567" s="200"/>
      <c r="FI567" s="200"/>
      <c r="FJ567" s="200"/>
      <c r="FK567" s="200"/>
      <c r="FL567" s="200"/>
      <c r="FM567" s="200"/>
      <c r="FN567" s="200"/>
      <c r="FO567" s="200"/>
      <c r="FP567" s="200"/>
      <c r="FQ567" s="200"/>
      <c r="FR567" s="200"/>
      <c r="FS567" s="200"/>
      <c r="FT567" s="200"/>
      <c r="FU567" s="200"/>
      <c r="FV567" s="200"/>
      <c r="FW567" s="200"/>
      <c r="FX567" s="200"/>
      <c r="FY567" s="200"/>
      <c r="FZ567" s="200"/>
      <c r="GA567" s="200"/>
      <c r="GB567" s="200"/>
      <c r="GC567" s="200"/>
      <c r="GD567" s="200"/>
      <c r="GE567" s="200"/>
      <c r="GF567" s="200"/>
      <c r="GG567" s="200"/>
      <c r="GH567" s="200"/>
      <c r="GI567" s="200"/>
      <c r="GJ567" s="200"/>
      <c r="GK567" s="200"/>
      <c r="GL567" s="200"/>
      <c r="GM567" s="200"/>
      <c r="GN567" s="200"/>
      <c r="GO567" s="200"/>
      <c r="GP567" s="200"/>
      <c r="GQ567" s="200"/>
      <c r="GR567" s="200"/>
      <c r="GS567" s="200"/>
      <c r="GT567" s="200"/>
      <c r="GU567" s="200"/>
      <c r="GV567" s="200"/>
      <c r="GW567" s="200"/>
      <c r="GX567" s="200"/>
      <c r="GY567" s="200"/>
      <c r="GZ567" s="200"/>
      <c r="HA567" s="200"/>
      <c r="HB567" s="200"/>
      <c r="HC567" s="200"/>
      <c r="HD567" s="200"/>
      <c r="HE567" s="200"/>
      <c r="HF567" s="200"/>
      <c r="HG567" s="200"/>
      <c r="HH567" s="200"/>
      <c r="HI567" s="200"/>
      <c r="HJ567" s="200"/>
      <c r="HK567" s="200"/>
      <c r="HL567" s="200"/>
      <c r="HM567" s="200"/>
      <c r="HN567" s="200"/>
      <c r="HO567" s="200"/>
      <c r="HP567" s="200"/>
      <c r="HQ567" s="200"/>
      <c r="HR567" s="200"/>
    </row>
    <row r="568" spans="1:243" s="201" customFormat="1" hidden="1">
      <c r="A568" s="97" t="s">
        <v>3761</v>
      </c>
      <c r="B568" s="117" t="s">
        <v>3762</v>
      </c>
      <c r="C568" s="139" t="s">
        <v>123</v>
      </c>
      <c r="D568" s="60"/>
      <c r="E568" s="60"/>
      <c r="F568" s="60">
        <v>1043068.16</v>
      </c>
      <c r="G568" s="60"/>
      <c r="H568" s="60"/>
      <c r="I568" s="60"/>
      <c r="J568" s="200"/>
      <c r="K568" s="200"/>
      <c r="L568" s="200"/>
      <c r="M568" s="200"/>
      <c r="N568" s="200"/>
      <c r="O568" s="200"/>
      <c r="P568" s="200"/>
      <c r="Q568" s="200"/>
      <c r="R568" s="200"/>
      <c r="S568" s="200"/>
      <c r="T568" s="200"/>
      <c r="U568" s="200"/>
      <c r="V568" s="200"/>
      <c r="W568" s="200"/>
      <c r="X568" s="200"/>
      <c r="Y568" s="200"/>
      <c r="Z568" s="200"/>
      <c r="AA568" s="200"/>
      <c r="AB568" s="200"/>
      <c r="AC568" s="200"/>
      <c r="AD568" s="200"/>
      <c r="AE568" s="200"/>
      <c r="AF568" s="200"/>
      <c r="AG568" s="200"/>
      <c r="AH568" s="200"/>
      <c r="AI568" s="200"/>
      <c r="AJ568" s="200"/>
      <c r="AK568" s="200"/>
      <c r="AL568" s="200"/>
      <c r="AM568" s="200"/>
      <c r="AN568" s="200"/>
      <c r="AO568" s="200"/>
      <c r="AP568" s="200"/>
      <c r="AQ568" s="200"/>
      <c r="AR568" s="200"/>
      <c r="AS568" s="200"/>
      <c r="AT568" s="200"/>
      <c r="AU568" s="200"/>
      <c r="AV568" s="200"/>
      <c r="AW568" s="200"/>
      <c r="AX568" s="200"/>
      <c r="AY568" s="200"/>
      <c r="AZ568" s="200"/>
      <c r="BA568" s="200"/>
      <c r="BB568" s="200"/>
      <c r="BC568" s="200"/>
      <c r="BD568" s="200"/>
      <c r="BE568" s="200"/>
      <c r="BF568" s="200"/>
      <c r="BG568" s="200"/>
      <c r="BH568" s="200"/>
      <c r="BI568" s="200"/>
      <c r="BJ568" s="200"/>
      <c r="BK568" s="200"/>
      <c r="BL568" s="200"/>
      <c r="BM568" s="200"/>
      <c r="BN568" s="200"/>
      <c r="BO568" s="200"/>
      <c r="BP568" s="200"/>
      <c r="BQ568" s="200"/>
      <c r="BR568" s="200"/>
      <c r="BS568" s="200"/>
      <c r="BT568" s="200"/>
      <c r="BU568" s="200"/>
      <c r="BV568" s="200"/>
      <c r="BW568" s="200"/>
      <c r="BX568" s="200"/>
      <c r="BY568" s="200"/>
      <c r="BZ568" s="200"/>
      <c r="CA568" s="200"/>
      <c r="CB568" s="200"/>
      <c r="CC568" s="200"/>
      <c r="CD568" s="200"/>
      <c r="CE568" s="200"/>
      <c r="CF568" s="200"/>
      <c r="CG568" s="200"/>
      <c r="CH568" s="200"/>
      <c r="CI568" s="200"/>
      <c r="CJ568" s="200"/>
      <c r="CK568" s="200"/>
      <c r="CL568" s="200"/>
      <c r="CM568" s="200"/>
      <c r="CN568" s="200"/>
      <c r="CO568" s="200"/>
      <c r="CP568" s="200"/>
      <c r="CQ568" s="200"/>
      <c r="CR568" s="200"/>
      <c r="CS568" s="200"/>
      <c r="CT568" s="200"/>
      <c r="CU568" s="200"/>
      <c r="CV568" s="200"/>
      <c r="CW568" s="200"/>
      <c r="CX568" s="200"/>
      <c r="CY568" s="200"/>
      <c r="CZ568" s="200"/>
      <c r="DA568" s="200"/>
      <c r="DB568" s="200"/>
      <c r="DC568" s="200"/>
      <c r="DD568" s="200"/>
      <c r="DE568" s="200"/>
      <c r="DF568" s="200"/>
      <c r="DG568" s="200"/>
      <c r="DH568" s="200"/>
      <c r="DI568" s="200"/>
      <c r="DJ568" s="200"/>
      <c r="DK568" s="200"/>
      <c r="DL568" s="200"/>
      <c r="DM568" s="200"/>
      <c r="DN568" s="200"/>
      <c r="DO568" s="200"/>
      <c r="DP568" s="200"/>
      <c r="DQ568" s="200"/>
      <c r="DR568" s="200"/>
      <c r="DS568" s="200"/>
      <c r="DT568" s="200"/>
      <c r="DU568" s="200"/>
      <c r="DV568" s="200"/>
      <c r="DW568" s="200"/>
      <c r="DX568" s="200"/>
      <c r="DY568" s="200"/>
      <c r="DZ568" s="200"/>
      <c r="EA568" s="200"/>
      <c r="EB568" s="200"/>
      <c r="EC568" s="200"/>
      <c r="ED568" s="200"/>
      <c r="EE568" s="200"/>
      <c r="EF568" s="200"/>
      <c r="EG568" s="200"/>
      <c r="EH568" s="200"/>
      <c r="EI568" s="200"/>
      <c r="EJ568" s="200"/>
      <c r="EK568" s="200"/>
      <c r="EL568" s="200"/>
      <c r="EM568" s="200"/>
      <c r="EN568" s="200"/>
      <c r="EO568" s="200"/>
      <c r="EP568" s="200"/>
      <c r="EQ568" s="200"/>
      <c r="ER568" s="200"/>
      <c r="ES568" s="200"/>
      <c r="ET568" s="200"/>
      <c r="EU568" s="200"/>
      <c r="EV568" s="200"/>
      <c r="EW568" s="200"/>
      <c r="EX568" s="200"/>
      <c r="EY568" s="200"/>
      <c r="EZ568" s="200"/>
      <c r="FA568" s="200"/>
      <c r="FB568" s="200"/>
      <c r="FC568" s="200"/>
      <c r="FD568" s="200"/>
      <c r="FE568" s="200"/>
      <c r="FF568" s="200"/>
      <c r="FG568" s="200"/>
      <c r="FH568" s="200"/>
      <c r="FI568" s="200"/>
      <c r="FJ568" s="200"/>
      <c r="FK568" s="200"/>
      <c r="FL568" s="200"/>
      <c r="FM568" s="200"/>
      <c r="FN568" s="200"/>
      <c r="FO568" s="200"/>
      <c r="FP568" s="200"/>
      <c r="FQ568" s="200"/>
      <c r="FR568" s="200"/>
      <c r="FS568" s="200"/>
      <c r="FT568" s="200"/>
      <c r="FU568" s="200"/>
      <c r="FV568" s="200"/>
      <c r="FW568" s="200"/>
      <c r="FX568" s="200"/>
      <c r="FY568" s="200"/>
      <c r="FZ568" s="200"/>
      <c r="GA568" s="200"/>
      <c r="GB568" s="200"/>
      <c r="GC568" s="200"/>
      <c r="GD568" s="200"/>
      <c r="GE568" s="200"/>
      <c r="GF568" s="200"/>
      <c r="GG568" s="200"/>
      <c r="GH568" s="200"/>
      <c r="GI568" s="200"/>
      <c r="GJ568" s="200"/>
      <c r="GK568" s="200"/>
      <c r="GL568" s="200"/>
      <c r="GM568" s="200"/>
      <c r="GN568" s="200"/>
      <c r="GO568" s="200"/>
      <c r="GP568" s="200"/>
      <c r="GQ568" s="200"/>
      <c r="GR568" s="200"/>
      <c r="GS568" s="200"/>
      <c r="GT568" s="200"/>
      <c r="GU568" s="200"/>
      <c r="GV568" s="200"/>
      <c r="GW568" s="200"/>
      <c r="GX568" s="200"/>
      <c r="GY568" s="200"/>
      <c r="GZ568" s="200"/>
      <c r="HA568" s="200"/>
      <c r="HB568" s="200"/>
      <c r="HC568" s="200"/>
      <c r="HD568" s="200"/>
      <c r="HE568" s="200"/>
      <c r="HF568" s="200"/>
      <c r="HG568" s="200"/>
      <c r="HH568" s="200"/>
      <c r="HI568" s="200"/>
      <c r="HJ568" s="200"/>
      <c r="HK568" s="200"/>
      <c r="HL568" s="200"/>
      <c r="HM568" s="200"/>
      <c r="HN568" s="200"/>
      <c r="HO568" s="200"/>
      <c r="HP568" s="200"/>
      <c r="HQ568" s="200"/>
      <c r="HR568" s="200"/>
    </row>
    <row r="569" spans="1:243" s="201" customFormat="1" hidden="1">
      <c r="A569" s="97" t="s">
        <v>3763</v>
      </c>
      <c r="B569" s="117" t="s">
        <v>3764</v>
      </c>
      <c r="C569" s="139" t="s">
        <v>3765</v>
      </c>
      <c r="D569" s="60"/>
      <c r="E569" s="60"/>
      <c r="F569" s="60">
        <v>60432.75</v>
      </c>
      <c r="G569" s="60"/>
      <c r="H569" s="60"/>
      <c r="I569" s="60"/>
      <c r="J569" s="200"/>
      <c r="K569" s="200"/>
      <c r="L569" s="200"/>
      <c r="M569" s="200"/>
      <c r="N569" s="200"/>
      <c r="O569" s="200"/>
      <c r="P569" s="200"/>
      <c r="Q569" s="200"/>
      <c r="R569" s="200"/>
      <c r="S569" s="200"/>
      <c r="T569" s="200"/>
      <c r="U569" s="200"/>
      <c r="V569" s="200"/>
      <c r="W569" s="200"/>
      <c r="X569" s="200"/>
      <c r="Y569" s="200"/>
      <c r="Z569" s="200"/>
      <c r="AA569" s="200"/>
      <c r="AB569" s="200"/>
      <c r="AC569" s="200"/>
      <c r="AD569" s="200"/>
      <c r="AE569" s="200"/>
      <c r="AF569" s="200"/>
      <c r="AG569" s="200"/>
      <c r="AH569" s="200"/>
      <c r="AI569" s="200"/>
      <c r="AJ569" s="200"/>
      <c r="AK569" s="200"/>
      <c r="AL569" s="200"/>
      <c r="AM569" s="200"/>
      <c r="AN569" s="200"/>
      <c r="AO569" s="200"/>
      <c r="AP569" s="200"/>
      <c r="AQ569" s="200"/>
      <c r="AR569" s="200"/>
      <c r="AS569" s="200"/>
      <c r="AT569" s="200"/>
      <c r="AU569" s="200"/>
      <c r="AV569" s="200"/>
      <c r="AW569" s="200"/>
      <c r="AX569" s="200"/>
      <c r="AY569" s="200"/>
      <c r="AZ569" s="200"/>
      <c r="BA569" s="200"/>
      <c r="BB569" s="200"/>
      <c r="BC569" s="200"/>
      <c r="BD569" s="200"/>
      <c r="BE569" s="200"/>
      <c r="BF569" s="200"/>
      <c r="BG569" s="200"/>
      <c r="BH569" s="200"/>
      <c r="BI569" s="200"/>
      <c r="BJ569" s="200"/>
      <c r="BK569" s="200"/>
      <c r="BL569" s="200"/>
      <c r="BM569" s="200"/>
      <c r="BN569" s="200"/>
      <c r="BO569" s="200"/>
      <c r="BP569" s="200"/>
      <c r="BQ569" s="200"/>
      <c r="BR569" s="200"/>
      <c r="BS569" s="200"/>
      <c r="BT569" s="200"/>
      <c r="BU569" s="200"/>
      <c r="BV569" s="200"/>
      <c r="BW569" s="200"/>
      <c r="BX569" s="200"/>
      <c r="BY569" s="200"/>
      <c r="BZ569" s="200"/>
      <c r="CA569" s="200"/>
      <c r="CB569" s="200"/>
      <c r="CC569" s="200"/>
      <c r="CD569" s="200"/>
      <c r="CE569" s="200"/>
      <c r="CF569" s="200"/>
      <c r="CG569" s="200"/>
      <c r="CH569" s="200"/>
      <c r="CI569" s="200"/>
      <c r="CJ569" s="200"/>
      <c r="CK569" s="200"/>
      <c r="CL569" s="200"/>
      <c r="CM569" s="200"/>
      <c r="CN569" s="200"/>
      <c r="CO569" s="200"/>
      <c r="CP569" s="200"/>
      <c r="CQ569" s="200"/>
      <c r="CR569" s="200"/>
      <c r="CS569" s="200"/>
      <c r="CT569" s="200"/>
      <c r="CU569" s="200"/>
      <c r="CV569" s="200"/>
      <c r="CW569" s="200"/>
      <c r="CX569" s="200"/>
      <c r="CY569" s="200"/>
      <c r="CZ569" s="200"/>
      <c r="DA569" s="200"/>
      <c r="DB569" s="200"/>
      <c r="DC569" s="200"/>
      <c r="DD569" s="200"/>
      <c r="DE569" s="200"/>
      <c r="DF569" s="200"/>
      <c r="DG569" s="200"/>
      <c r="DH569" s="200"/>
      <c r="DI569" s="200"/>
      <c r="DJ569" s="200"/>
      <c r="DK569" s="200"/>
      <c r="DL569" s="200"/>
      <c r="DM569" s="200"/>
      <c r="DN569" s="200"/>
      <c r="DO569" s="200"/>
      <c r="DP569" s="200"/>
      <c r="DQ569" s="200"/>
      <c r="DR569" s="200"/>
      <c r="DS569" s="200"/>
      <c r="DT569" s="200"/>
      <c r="DU569" s="200"/>
      <c r="DV569" s="200"/>
      <c r="DW569" s="200"/>
      <c r="DX569" s="200"/>
      <c r="DY569" s="200"/>
      <c r="DZ569" s="200"/>
      <c r="EA569" s="200"/>
      <c r="EB569" s="200"/>
      <c r="EC569" s="200"/>
      <c r="ED569" s="200"/>
      <c r="EE569" s="200"/>
      <c r="EF569" s="200"/>
      <c r="EG569" s="200"/>
      <c r="EH569" s="200"/>
      <c r="EI569" s="200"/>
      <c r="EJ569" s="200"/>
      <c r="EK569" s="200"/>
      <c r="EL569" s="200"/>
      <c r="EM569" s="200"/>
      <c r="EN569" s="200"/>
      <c r="EO569" s="200"/>
      <c r="EP569" s="200"/>
      <c r="EQ569" s="200"/>
      <c r="ER569" s="200"/>
      <c r="ES569" s="200"/>
      <c r="ET569" s="200"/>
      <c r="EU569" s="200"/>
      <c r="EV569" s="200"/>
      <c r="EW569" s="200"/>
      <c r="EX569" s="200"/>
      <c r="EY569" s="200"/>
      <c r="EZ569" s="200"/>
      <c r="FA569" s="200"/>
      <c r="FB569" s="200"/>
      <c r="FC569" s="200"/>
      <c r="FD569" s="200"/>
      <c r="FE569" s="200"/>
      <c r="FF569" s="200"/>
      <c r="FG569" s="200"/>
      <c r="FH569" s="200"/>
      <c r="FI569" s="200"/>
      <c r="FJ569" s="200"/>
      <c r="FK569" s="200"/>
      <c r="FL569" s="200"/>
      <c r="FM569" s="200"/>
      <c r="FN569" s="200"/>
      <c r="FO569" s="200"/>
      <c r="FP569" s="200"/>
      <c r="FQ569" s="200"/>
      <c r="FR569" s="200"/>
      <c r="FS569" s="200"/>
      <c r="FT569" s="200"/>
      <c r="FU569" s="200"/>
      <c r="FV569" s="200"/>
      <c r="FW569" s="200"/>
      <c r="FX569" s="200"/>
      <c r="FY569" s="200"/>
      <c r="FZ569" s="200"/>
      <c r="GA569" s="200"/>
      <c r="GB569" s="200"/>
      <c r="GC569" s="200"/>
      <c r="GD569" s="200"/>
      <c r="GE569" s="200"/>
      <c r="GF569" s="200"/>
      <c r="GG569" s="200"/>
      <c r="GH569" s="200"/>
      <c r="GI569" s="200"/>
      <c r="GJ569" s="200"/>
      <c r="GK569" s="200"/>
      <c r="GL569" s="200"/>
      <c r="GM569" s="200"/>
      <c r="GN569" s="200"/>
      <c r="GO569" s="200"/>
      <c r="GP569" s="200"/>
      <c r="GQ569" s="200"/>
      <c r="GR569" s="200"/>
      <c r="GS569" s="200"/>
      <c r="GT569" s="200"/>
      <c r="GU569" s="200"/>
      <c r="GV569" s="200"/>
      <c r="GW569" s="200"/>
      <c r="GX569" s="200"/>
      <c r="GY569" s="200"/>
      <c r="GZ569" s="200"/>
      <c r="HA569" s="200"/>
      <c r="HB569" s="200"/>
      <c r="HC569" s="200"/>
      <c r="HD569" s="200"/>
      <c r="HE569" s="200"/>
      <c r="HF569" s="200"/>
      <c r="HG569" s="200"/>
      <c r="HH569" s="200"/>
      <c r="HI569" s="200"/>
      <c r="HJ569" s="200"/>
      <c r="HK569" s="200"/>
      <c r="HL569" s="200"/>
      <c r="HM569" s="200"/>
      <c r="HN569" s="200"/>
      <c r="HO569" s="200"/>
      <c r="HP569" s="200"/>
      <c r="HQ569" s="200"/>
      <c r="HR569" s="200"/>
    </row>
    <row r="570" spans="1:243" s="20" customFormat="1" ht="21.75" customHeight="1">
      <c r="A570" s="99" t="s">
        <v>2722</v>
      </c>
      <c r="B570" s="116" t="s">
        <v>2723</v>
      </c>
      <c r="C570" s="139"/>
      <c r="D570" s="58">
        <f t="shared" ref="D570:I570" si="142">SUM(D571+D575)</f>
        <v>154698531.01999998</v>
      </c>
      <c r="E570" s="58">
        <f t="shared" si="142"/>
        <v>159190654.99999997</v>
      </c>
      <c r="F570" s="58">
        <f>SUM(F571+F575)</f>
        <v>159524029.77000001</v>
      </c>
      <c r="G570" s="58">
        <f t="shared" si="142"/>
        <v>167786000</v>
      </c>
      <c r="H570" s="58">
        <f t="shared" si="142"/>
        <v>173919700</v>
      </c>
      <c r="I570" s="58">
        <f t="shared" si="142"/>
        <v>179447500</v>
      </c>
      <c r="HS570" s="106"/>
      <c r="HT570" s="106"/>
      <c r="HU570" s="106"/>
      <c r="HV570" s="106"/>
      <c r="HW570" s="106"/>
      <c r="HX570" s="106"/>
      <c r="HY570" s="106"/>
      <c r="HZ570" s="106"/>
      <c r="IA570" s="106"/>
      <c r="IB570" s="106"/>
      <c r="IC570" s="106"/>
      <c r="ID570" s="106"/>
      <c r="IE570" s="106"/>
      <c r="IF570" s="106"/>
      <c r="IG570" s="106"/>
      <c r="IH570" s="106"/>
      <c r="II570" s="106"/>
    </row>
    <row r="571" spans="1:243" s="20" customFormat="1" ht="21.75" hidden="1" customHeight="1">
      <c r="A571" s="99" t="s">
        <v>2724</v>
      </c>
      <c r="B571" s="116" t="s">
        <v>2725</v>
      </c>
      <c r="C571" s="139"/>
      <c r="D571" s="58">
        <f t="shared" ref="D571:I571" si="143">D572</f>
        <v>168887.01</v>
      </c>
      <c r="E571" s="58">
        <f t="shared" si="143"/>
        <v>0</v>
      </c>
      <c r="F571" s="58">
        <f t="shared" si="143"/>
        <v>0</v>
      </c>
      <c r="G571" s="58">
        <f t="shared" si="143"/>
        <v>0</v>
      </c>
      <c r="H571" s="58">
        <f t="shared" si="143"/>
        <v>0</v>
      </c>
      <c r="I571" s="58">
        <f t="shared" si="143"/>
        <v>0</v>
      </c>
      <c r="HS571" s="106"/>
      <c r="HT571" s="106"/>
      <c r="HU571" s="106"/>
      <c r="HV571" s="106"/>
      <c r="HW571" s="106"/>
      <c r="HX571" s="106"/>
      <c r="HY571" s="106"/>
      <c r="HZ571" s="106"/>
      <c r="IA571" s="106"/>
      <c r="IB571" s="106"/>
      <c r="IC571" s="106"/>
      <c r="ID571" s="106"/>
      <c r="IE571" s="106"/>
      <c r="IF571" s="106"/>
      <c r="IG571" s="106"/>
      <c r="IH571" s="106"/>
      <c r="II571" s="106"/>
    </row>
    <row r="572" spans="1:243" s="20" customFormat="1" ht="21.75" hidden="1" customHeight="1">
      <c r="A572" s="99" t="s">
        <v>2726</v>
      </c>
      <c r="B572" s="116" t="s">
        <v>2727</v>
      </c>
      <c r="C572" s="139"/>
      <c r="D572" s="58">
        <f t="shared" ref="D572:I572" si="144">D574+D573</f>
        <v>168887.01</v>
      </c>
      <c r="E572" s="58">
        <f t="shared" si="144"/>
        <v>0</v>
      </c>
      <c r="F572" s="58">
        <f t="shared" si="144"/>
        <v>0</v>
      </c>
      <c r="G572" s="58">
        <f t="shared" si="144"/>
        <v>0</v>
      </c>
      <c r="H572" s="58">
        <f t="shared" si="144"/>
        <v>0</v>
      </c>
      <c r="I572" s="58">
        <f t="shared" si="144"/>
        <v>0</v>
      </c>
      <c r="HS572" s="106"/>
      <c r="HT572" s="106"/>
      <c r="HU572" s="106"/>
      <c r="HV572" s="106"/>
      <c r="HW572" s="106"/>
      <c r="HX572" s="106"/>
      <c r="HY572" s="106"/>
      <c r="HZ572" s="106"/>
      <c r="IA572" s="106"/>
      <c r="IB572" s="106"/>
      <c r="IC572" s="106"/>
      <c r="ID572" s="106"/>
      <c r="IE572" s="106"/>
      <c r="IF572" s="106"/>
      <c r="IG572" s="106"/>
      <c r="IH572" s="106"/>
      <c r="II572" s="106"/>
    </row>
    <row r="573" spans="1:243" s="20" customFormat="1" ht="12.75" hidden="1" customHeight="1">
      <c r="A573" s="97" t="s">
        <v>2728</v>
      </c>
      <c r="B573" s="117" t="s">
        <v>2729</v>
      </c>
      <c r="C573" s="139" t="s">
        <v>2496</v>
      </c>
      <c r="D573" s="58">
        <v>168887.01</v>
      </c>
      <c r="E573" s="58"/>
      <c r="F573" s="58"/>
      <c r="G573" s="58"/>
      <c r="H573" s="58"/>
      <c r="I573" s="58"/>
      <c r="HS573" s="106"/>
      <c r="HT573" s="106"/>
      <c r="HU573" s="106"/>
      <c r="HV573" s="106"/>
      <c r="HW573" s="106"/>
      <c r="HX573" s="106"/>
      <c r="HY573" s="106"/>
      <c r="HZ573" s="106"/>
      <c r="IA573" s="106"/>
      <c r="IB573" s="106"/>
      <c r="IC573" s="106"/>
      <c r="ID573" s="106"/>
      <c r="IE573" s="106"/>
      <c r="IF573" s="106"/>
      <c r="IG573" s="106"/>
      <c r="IH573" s="106"/>
      <c r="II573" s="106"/>
    </row>
    <row r="574" spans="1:243" s="201" customFormat="1" hidden="1">
      <c r="A574" s="97" t="s">
        <v>2730</v>
      </c>
      <c r="B574" s="117" t="s">
        <v>2731</v>
      </c>
      <c r="C574" s="139" t="s">
        <v>2484</v>
      </c>
      <c r="D574" s="60"/>
      <c r="E574" s="60">
        <v>0</v>
      </c>
      <c r="F574" s="60"/>
      <c r="G574" s="60"/>
      <c r="H574" s="60"/>
      <c r="I574" s="60"/>
      <c r="J574" s="200"/>
      <c r="K574" s="200"/>
      <c r="L574" s="200"/>
      <c r="M574" s="200"/>
      <c r="N574" s="200"/>
      <c r="O574" s="200"/>
      <c r="P574" s="200"/>
      <c r="Q574" s="200"/>
      <c r="R574" s="200"/>
      <c r="S574" s="200"/>
      <c r="T574" s="200"/>
      <c r="U574" s="200"/>
      <c r="V574" s="200"/>
      <c r="W574" s="200"/>
      <c r="X574" s="200"/>
      <c r="Y574" s="200"/>
      <c r="Z574" s="200"/>
      <c r="AA574" s="200"/>
      <c r="AB574" s="200"/>
      <c r="AC574" s="200"/>
      <c r="AD574" s="200"/>
      <c r="AE574" s="200"/>
      <c r="AF574" s="200"/>
      <c r="AG574" s="200"/>
      <c r="AH574" s="200"/>
      <c r="AI574" s="200"/>
      <c r="AJ574" s="200"/>
      <c r="AK574" s="200"/>
      <c r="AL574" s="200"/>
      <c r="AM574" s="200"/>
      <c r="AN574" s="200"/>
      <c r="AO574" s="200"/>
      <c r="AP574" s="200"/>
      <c r="AQ574" s="200"/>
      <c r="AR574" s="200"/>
      <c r="AS574" s="200"/>
      <c r="AT574" s="200"/>
      <c r="AU574" s="200"/>
      <c r="AV574" s="200"/>
      <c r="AW574" s="200"/>
      <c r="AX574" s="200"/>
      <c r="AY574" s="200"/>
      <c r="AZ574" s="200"/>
      <c r="BA574" s="200"/>
      <c r="BB574" s="200"/>
      <c r="BC574" s="200"/>
      <c r="BD574" s="200"/>
      <c r="BE574" s="200"/>
      <c r="BF574" s="200"/>
      <c r="BG574" s="200"/>
      <c r="BH574" s="200"/>
      <c r="BI574" s="200"/>
      <c r="BJ574" s="200"/>
      <c r="BK574" s="200"/>
      <c r="BL574" s="200"/>
      <c r="BM574" s="200"/>
      <c r="BN574" s="200"/>
      <c r="BO574" s="200"/>
      <c r="BP574" s="200"/>
      <c r="BQ574" s="200"/>
      <c r="BR574" s="200"/>
      <c r="BS574" s="200"/>
      <c r="BT574" s="200"/>
      <c r="BU574" s="200"/>
      <c r="BV574" s="200"/>
      <c r="BW574" s="200"/>
      <c r="BX574" s="200"/>
      <c r="BY574" s="200"/>
      <c r="BZ574" s="200"/>
      <c r="CA574" s="200"/>
      <c r="CB574" s="200"/>
      <c r="CC574" s="200"/>
      <c r="CD574" s="200"/>
      <c r="CE574" s="200"/>
      <c r="CF574" s="200"/>
      <c r="CG574" s="200"/>
      <c r="CH574" s="200"/>
      <c r="CI574" s="200"/>
      <c r="CJ574" s="200"/>
      <c r="CK574" s="200"/>
      <c r="CL574" s="200"/>
      <c r="CM574" s="200"/>
      <c r="CN574" s="200"/>
      <c r="CO574" s="200"/>
      <c r="CP574" s="200"/>
      <c r="CQ574" s="200"/>
      <c r="CR574" s="200"/>
      <c r="CS574" s="200"/>
      <c r="CT574" s="200"/>
      <c r="CU574" s="200"/>
      <c r="CV574" s="200"/>
      <c r="CW574" s="200"/>
      <c r="CX574" s="200"/>
      <c r="CY574" s="200"/>
      <c r="CZ574" s="200"/>
      <c r="DA574" s="200"/>
      <c r="DB574" s="200"/>
      <c r="DC574" s="200"/>
      <c r="DD574" s="200"/>
      <c r="DE574" s="200"/>
      <c r="DF574" s="200"/>
      <c r="DG574" s="200"/>
      <c r="DH574" s="200"/>
      <c r="DI574" s="200"/>
      <c r="DJ574" s="200"/>
      <c r="DK574" s="200"/>
      <c r="DL574" s="200"/>
      <c r="DM574" s="200"/>
      <c r="DN574" s="200"/>
      <c r="DO574" s="200"/>
      <c r="DP574" s="200"/>
      <c r="DQ574" s="200"/>
      <c r="DR574" s="200"/>
      <c r="DS574" s="200"/>
      <c r="DT574" s="200"/>
      <c r="DU574" s="200"/>
      <c r="DV574" s="200"/>
      <c r="DW574" s="200"/>
      <c r="DX574" s="200"/>
      <c r="DY574" s="200"/>
      <c r="DZ574" s="200"/>
      <c r="EA574" s="200"/>
      <c r="EB574" s="200"/>
      <c r="EC574" s="200"/>
      <c r="ED574" s="200"/>
      <c r="EE574" s="200"/>
      <c r="EF574" s="200"/>
      <c r="EG574" s="200"/>
      <c r="EH574" s="200"/>
      <c r="EI574" s="200"/>
      <c r="EJ574" s="200"/>
      <c r="EK574" s="200"/>
      <c r="EL574" s="200"/>
      <c r="EM574" s="200"/>
      <c r="EN574" s="200"/>
      <c r="EO574" s="200"/>
      <c r="EP574" s="200"/>
      <c r="EQ574" s="200"/>
      <c r="ER574" s="200"/>
      <c r="ES574" s="200"/>
      <c r="ET574" s="200"/>
      <c r="EU574" s="200"/>
      <c r="EV574" s="200"/>
      <c r="EW574" s="200"/>
      <c r="EX574" s="200"/>
      <c r="EY574" s="200"/>
      <c r="EZ574" s="200"/>
      <c r="FA574" s="200"/>
      <c r="FB574" s="200"/>
      <c r="FC574" s="200"/>
      <c r="FD574" s="200"/>
      <c r="FE574" s="200"/>
      <c r="FF574" s="200"/>
      <c r="FG574" s="200"/>
      <c r="FH574" s="200"/>
      <c r="FI574" s="200"/>
      <c r="FJ574" s="200"/>
      <c r="FK574" s="200"/>
      <c r="FL574" s="200"/>
      <c r="FM574" s="200"/>
      <c r="FN574" s="200"/>
      <c r="FO574" s="200"/>
      <c r="FP574" s="200"/>
      <c r="FQ574" s="200"/>
      <c r="FR574" s="200"/>
      <c r="FS574" s="200"/>
      <c r="FT574" s="200"/>
      <c r="FU574" s="200"/>
      <c r="FV574" s="200"/>
      <c r="FW574" s="200"/>
      <c r="FX574" s="200"/>
      <c r="FY574" s="200"/>
      <c r="FZ574" s="200"/>
      <c r="GA574" s="200"/>
      <c r="GB574" s="200"/>
      <c r="GC574" s="200"/>
      <c r="GD574" s="200"/>
      <c r="GE574" s="200"/>
      <c r="GF574" s="200"/>
      <c r="GG574" s="200"/>
      <c r="GH574" s="200"/>
      <c r="GI574" s="200"/>
      <c r="GJ574" s="200"/>
      <c r="GK574" s="200"/>
      <c r="GL574" s="200"/>
      <c r="GM574" s="200"/>
      <c r="GN574" s="200"/>
      <c r="GO574" s="200"/>
      <c r="GP574" s="200"/>
      <c r="GQ574" s="200"/>
      <c r="GR574" s="200"/>
      <c r="GS574" s="200"/>
      <c r="GT574" s="200"/>
      <c r="GU574" s="200"/>
      <c r="GV574" s="200"/>
      <c r="GW574" s="200"/>
      <c r="GX574" s="200"/>
      <c r="GY574" s="200"/>
      <c r="GZ574" s="200"/>
      <c r="HA574" s="200"/>
      <c r="HB574" s="200"/>
      <c r="HC574" s="200"/>
      <c r="HD574" s="200"/>
      <c r="HE574" s="200"/>
      <c r="HF574" s="200"/>
      <c r="HG574" s="200"/>
      <c r="HH574" s="200"/>
      <c r="HI574" s="200"/>
      <c r="HJ574" s="200"/>
      <c r="HK574" s="200"/>
      <c r="HL574" s="200"/>
      <c r="HM574" s="200"/>
      <c r="HN574" s="200"/>
      <c r="HO574" s="200"/>
      <c r="HP574" s="200"/>
      <c r="HQ574" s="200"/>
      <c r="HR574" s="200"/>
    </row>
    <row r="575" spans="1:243" ht="18.75" customHeight="1">
      <c r="A575" s="99" t="s">
        <v>2732</v>
      </c>
      <c r="B575" s="116" t="s">
        <v>2733</v>
      </c>
      <c r="C575" s="139"/>
      <c r="D575" s="58">
        <f t="shared" ref="D575:I575" si="145">SUM(D576+D597+D628+D618+D623)</f>
        <v>154529644.00999999</v>
      </c>
      <c r="E575" s="58">
        <f t="shared" si="145"/>
        <v>159190654.99999997</v>
      </c>
      <c r="F575" s="58">
        <f t="shared" si="145"/>
        <v>159524029.77000001</v>
      </c>
      <c r="G575" s="58">
        <f t="shared" si="145"/>
        <v>167786000</v>
      </c>
      <c r="H575" s="58">
        <f t="shared" si="145"/>
        <v>173919700</v>
      </c>
      <c r="I575" s="58">
        <f t="shared" si="145"/>
        <v>179447500</v>
      </c>
    </row>
    <row r="576" spans="1:243" s="107" customFormat="1" ht="18.75" customHeight="1">
      <c r="A576" s="99" t="s">
        <v>2734</v>
      </c>
      <c r="B576" s="116" t="s">
        <v>932</v>
      </c>
      <c r="C576" s="139"/>
      <c r="D576" s="58">
        <f>SUM(D578+D584+D590+D595)</f>
        <v>144996902.32999998</v>
      </c>
      <c r="E576" s="58">
        <f>SUM(E578+E584+E590+E596)</f>
        <v>148194369.78999996</v>
      </c>
      <c r="F576" s="58">
        <f>SUM(F578+F584+F590+F595)</f>
        <v>144579056.21000001</v>
      </c>
      <c r="G576" s="58">
        <f>SUM(G578+G584+G590+G596)</f>
        <v>154648000</v>
      </c>
      <c r="H576" s="58">
        <f>SUM(H578+H584+H590+H596)</f>
        <v>160446000</v>
      </c>
      <c r="I576" s="58">
        <f>SUM(I578+I584+I590+I596)</f>
        <v>165663000</v>
      </c>
      <c r="HS576" s="106"/>
      <c r="HT576" s="106"/>
      <c r="HU576" s="106"/>
      <c r="HV576" s="106"/>
      <c r="HW576" s="106"/>
      <c r="HX576" s="106"/>
      <c r="HY576" s="106"/>
      <c r="HZ576" s="106"/>
      <c r="IA576" s="106"/>
      <c r="IB576" s="106"/>
      <c r="IC576" s="106"/>
      <c r="ID576" s="106"/>
      <c r="IE576" s="106"/>
      <c r="IF576" s="106"/>
      <c r="IG576" s="106"/>
      <c r="IH576" s="106"/>
      <c r="II576" s="106"/>
    </row>
    <row r="577" spans="1:243" s="107" customFormat="1" ht="18.75" customHeight="1">
      <c r="A577" s="99" t="s">
        <v>2735</v>
      </c>
      <c r="B577" s="116" t="s">
        <v>2736</v>
      </c>
      <c r="C577" s="139"/>
      <c r="D577" s="58">
        <f t="shared" ref="D577:I577" si="146">D578</f>
        <v>100474603.03</v>
      </c>
      <c r="E577" s="58">
        <f t="shared" si="146"/>
        <v>103129362.45999999</v>
      </c>
      <c r="F577" s="58">
        <f t="shared" si="146"/>
        <v>96390037.450000003</v>
      </c>
      <c r="G577" s="58">
        <f t="shared" si="146"/>
        <v>108100000</v>
      </c>
      <c r="H577" s="58">
        <f t="shared" si="146"/>
        <v>112153000</v>
      </c>
      <c r="I577" s="58">
        <f t="shared" si="146"/>
        <v>115800000</v>
      </c>
      <c r="HS577" s="106"/>
      <c r="HT577" s="106"/>
      <c r="HU577" s="106"/>
      <c r="HV577" s="106"/>
      <c r="HW577" s="106"/>
      <c r="HX577" s="106"/>
      <c r="HY577" s="106"/>
      <c r="HZ577" s="106"/>
      <c r="IA577" s="106"/>
      <c r="IB577" s="106"/>
      <c r="IC577" s="106"/>
      <c r="ID577" s="106"/>
      <c r="IE577" s="106"/>
      <c r="IF577" s="106"/>
      <c r="IG577" s="106"/>
      <c r="IH577" s="106"/>
      <c r="II577" s="106"/>
    </row>
    <row r="578" spans="1:243" s="107" customFormat="1" ht="18.75" customHeight="1">
      <c r="A578" s="99" t="s">
        <v>2737</v>
      </c>
      <c r="B578" s="116" t="s">
        <v>2738</v>
      </c>
      <c r="C578" s="139"/>
      <c r="D578" s="58">
        <f t="shared" ref="D578:I578" si="147">SUM(D579:D582)</f>
        <v>100474603.03</v>
      </c>
      <c r="E578" s="58">
        <f t="shared" si="147"/>
        <v>103129362.45999999</v>
      </c>
      <c r="F578" s="58">
        <f t="shared" si="147"/>
        <v>96390037.450000003</v>
      </c>
      <c r="G578" s="58">
        <f t="shared" si="147"/>
        <v>108100000</v>
      </c>
      <c r="H578" s="58">
        <f t="shared" si="147"/>
        <v>112153000</v>
      </c>
      <c r="I578" s="58">
        <f t="shared" si="147"/>
        <v>115800000</v>
      </c>
      <c r="HS578" s="106"/>
      <c r="HT578" s="106"/>
      <c r="HU578" s="106"/>
      <c r="HV578" s="106"/>
      <c r="HW578" s="106"/>
      <c r="HX578" s="106"/>
      <c r="HY578" s="106"/>
      <c r="HZ578" s="106"/>
      <c r="IA578" s="106"/>
      <c r="IB578" s="106"/>
      <c r="IC578" s="106"/>
      <c r="ID578" s="106"/>
      <c r="IE578" s="106"/>
      <c r="IF578" s="106"/>
      <c r="IG578" s="106"/>
      <c r="IH578" s="106"/>
      <c r="II578" s="106"/>
    </row>
    <row r="579" spans="1:243" s="138" customFormat="1" ht="15" hidden="1" customHeight="1">
      <c r="A579" s="97" t="s">
        <v>2739</v>
      </c>
      <c r="B579" s="117" t="s">
        <v>2740</v>
      </c>
      <c r="C579" s="139" t="s">
        <v>29</v>
      </c>
      <c r="D579" s="60">
        <v>60284761.810000002</v>
      </c>
      <c r="E579" s="60">
        <v>61877617.490000002</v>
      </c>
      <c r="F579" s="60">
        <v>57834022.439999998</v>
      </c>
      <c r="G579" s="60">
        <v>64860000</v>
      </c>
      <c r="H579" s="60">
        <v>67291800</v>
      </c>
      <c r="I579" s="60">
        <v>69480000</v>
      </c>
      <c r="J579" s="140"/>
      <c r="K579" s="140"/>
      <c r="L579" s="140"/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  <c r="Y579" s="140"/>
      <c r="Z579" s="140"/>
      <c r="AA579" s="140"/>
      <c r="AB579" s="140"/>
      <c r="AC579" s="140"/>
      <c r="AD579" s="140"/>
      <c r="AE579" s="140"/>
      <c r="AF579" s="140"/>
      <c r="AG579" s="140"/>
      <c r="AH579" s="140"/>
      <c r="AI579" s="140"/>
      <c r="AJ579" s="140"/>
      <c r="AK579" s="140"/>
      <c r="AL579" s="140"/>
      <c r="AM579" s="140"/>
      <c r="AN579" s="140"/>
      <c r="AO579" s="140"/>
      <c r="AP579" s="140"/>
      <c r="AQ579" s="140"/>
      <c r="AR579" s="140"/>
      <c r="AS579" s="140"/>
      <c r="AT579" s="140"/>
      <c r="AU579" s="140"/>
      <c r="AV579" s="140"/>
      <c r="AW579" s="140"/>
      <c r="AX579" s="140"/>
      <c r="AY579" s="140"/>
      <c r="AZ579" s="140"/>
      <c r="BA579" s="140"/>
      <c r="BB579" s="140"/>
      <c r="BC579" s="140"/>
      <c r="BD579" s="140"/>
      <c r="BE579" s="140"/>
      <c r="BF579" s="140"/>
      <c r="BG579" s="140"/>
      <c r="BH579" s="140"/>
      <c r="BI579" s="140"/>
      <c r="BJ579" s="140"/>
      <c r="BK579" s="140"/>
      <c r="BL579" s="140"/>
      <c r="BM579" s="140"/>
      <c r="BN579" s="140"/>
      <c r="BO579" s="140"/>
      <c r="BP579" s="140"/>
      <c r="BQ579" s="140"/>
      <c r="BR579" s="140"/>
      <c r="BS579" s="140"/>
      <c r="BT579" s="140"/>
      <c r="BU579" s="140"/>
      <c r="BV579" s="140"/>
      <c r="BW579" s="140"/>
      <c r="BX579" s="140"/>
      <c r="BY579" s="140"/>
      <c r="BZ579" s="140"/>
      <c r="CA579" s="140"/>
      <c r="CB579" s="140"/>
      <c r="CC579" s="140"/>
      <c r="CD579" s="140"/>
      <c r="CE579" s="140"/>
      <c r="CF579" s="140"/>
      <c r="CG579" s="140"/>
      <c r="CH579" s="140"/>
      <c r="CI579" s="140"/>
      <c r="CJ579" s="140"/>
      <c r="CK579" s="140"/>
      <c r="CL579" s="140"/>
      <c r="CM579" s="140"/>
      <c r="CN579" s="140"/>
      <c r="CO579" s="140"/>
      <c r="CP579" s="140"/>
      <c r="CQ579" s="140"/>
      <c r="CR579" s="140"/>
      <c r="CS579" s="140"/>
      <c r="CT579" s="140"/>
      <c r="CU579" s="140"/>
      <c r="CV579" s="140"/>
      <c r="CW579" s="140"/>
      <c r="CX579" s="140"/>
      <c r="CY579" s="140"/>
      <c r="CZ579" s="140"/>
      <c r="DA579" s="140"/>
      <c r="DB579" s="140"/>
      <c r="DC579" s="140"/>
      <c r="DD579" s="140"/>
      <c r="DE579" s="140"/>
      <c r="DF579" s="140"/>
      <c r="DG579" s="140"/>
      <c r="DH579" s="140"/>
      <c r="DI579" s="140"/>
      <c r="DJ579" s="140"/>
      <c r="DK579" s="140"/>
      <c r="DL579" s="140"/>
      <c r="DM579" s="140"/>
      <c r="DN579" s="140"/>
      <c r="DO579" s="140"/>
      <c r="DP579" s="140"/>
      <c r="DQ579" s="140"/>
      <c r="DR579" s="140"/>
      <c r="DS579" s="140"/>
      <c r="DT579" s="140"/>
      <c r="DU579" s="140"/>
      <c r="DV579" s="140"/>
      <c r="DW579" s="140"/>
      <c r="DX579" s="140"/>
      <c r="DY579" s="140"/>
      <c r="DZ579" s="140"/>
      <c r="EA579" s="140"/>
      <c r="EB579" s="140"/>
      <c r="EC579" s="140"/>
      <c r="ED579" s="140"/>
      <c r="EE579" s="140"/>
      <c r="EF579" s="140"/>
      <c r="EG579" s="140"/>
      <c r="EH579" s="140"/>
      <c r="EI579" s="140"/>
      <c r="EJ579" s="140"/>
      <c r="EK579" s="140"/>
      <c r="EL579" s="140"/>
      <c r="EM579" s="140"/>
      <c r="EN579" s="140"/>
      <c r="EO579" s="140"/>
      <c r="EP579" s="140"/>
      <c r="EQ579" s="140"/>
      <c r="ER579" s="140"/>
      <c r="ES579" s="140"/>
      <c r="ET579" s="140"/>
      <c r="EU579" s="140"/>
      <c r="EV579" s="140"/>
      <c r="EW579" s="140"/>
      <c r="EX579" s="140"/>
      <c r="EY579" s="140"/>
      <c r="EZ579" s="140"/>
      <c r="FA579" s="140"/>
      <c r="FB579" s="140"/>
      <c r="FC579" s="140"/>
      <c r="FD579" s="140"/>
      <c r="FE579" s="140"/>
      <c r="FF579" s="140"/>
      <c r="FG579" s="140"/>
      <c r="FH579" s="140"/>
      <c r="FI579" s="140"/>
      <c r="FJ579" s="140"/>
      <c r="FK579" s="140"/>
      <c r="FL579" s="140"/>
      <c r="FM579" s="140"/>
      <c r="FN579" s="140"/>
      <c r="FO579" s="140"/>
      <c r="FP579" s="140"/>
      <c r="FQ579" s="140"/>
      <c r="FR579" s="140"/>
      <c r="FS579" s="140"/>
      <c r="FT579" s="140"/>
      <c r="FU579" s="140"/>
      <c r="FV579" s="140"/>
      <c r="FW579" s="140"/>
      <c r="FX579" s="140"/>
      <c r="FY579" s="140"/>
      <c r="FZ579" s="140"/>
      <c r="GA579" s="140"/>
      <c r="GB579" s="140"/>
      <c r="GC579" s="140"/>
      <c r="GD579" s="140"/>
      <c r="GE579" s="140"/>
      <c r="GF579" s="140"/>
      <c r="GG579" s="140"/>
      <c r="GH579" s="140"/>
      <c r="GI579" s="140"/>
      <c r="GJ579" s="140"/>
      <c r="GK579" s="140"/>
      <c r="GL579" s="140"/>
      <c r="GM579" s="140"/>
      <c r="GN579" s="140"/>
      <c r="GO579" s="140"/>
      <c r="GP579" s="140"/>
      <c r="GQ579" s="140"/>
      <c r="GR579" s="140"/>
      <c r="GS579" s="140"/>
      <c r="GT579" s="140"/>
      <c r="GU579" s="140"/>
      <c r="GV579" s="140"/>
      <c r="GW579" s="140"/>
      <c r="GX579" s="140"/>
      <c r="GY579" s="140"/>
      <c r="GZ579" s="140"/>
      <c r="HA579" s="140"/>
      <c r="HB579" s="140"/>
      <c r="HC579" s="140"/>
      <c r="HD579" s="140"/>
      <c r="HE579" s="140"/>
      <c r="HF579" s="140"/>
      <c r="HG579" s="140"/>
      <c r="HH579" s="140"/>
      <c r="HI579" s="140"/>
      <c r="HJ579" s="140"/>
      <c r="HK579" s="140"/>
      <c r="HL579" s="140"/>
      <c r="HM579" s="140"/>
      <c r="HN579" s="140"/>
      <c r="HO579" s="140"/>
      <c r="HP579" s="140"/>
      <c r="HQ579" s="140"/>
      <c r="HR579" s="140"/>
    </row>
    <row r="580" spans="1:243" s="138" customFormat="1" ht="15" hidden="1" customHeight="1">
      <c r="A580" s="97" t="s">
        <v>2741</v>
      </c>
      <c r="B580" s="117" t="s">
        <v>2742</v>
      </c>
      <c r="C580" s="139" t="s">
        <v>32</v>
      </c>
      <c r="D580" s="60">
        <v>5023730.1500000004</v>
      </c>
      <c r="E580" s="60">
        <v>5156468.12</v>
      </c>
      <c r="F580" s="60">
        <v>4819501.8899999997</v>
      </c>
      <c r="G580" s="60">
        <v>5405000</v>
      </c>
      <c r="H580" s="60">
        <v>5607650</v>
      </c>
      <c r="I580" s="60">
        <v>5790000</v>
      </c>
      <c r="J580" s="140"/>
      <c r="K580" s="140"/>
      <c r="L580" s="140"/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  <c r="W580" s="140"/>
      <c r="X580" s="140"/>
      <c r="Y580" s="140"/>
      <c r="Z580" s="140"/>
      <c r="AA580" s="140"/>
      <c r="AB580" s="140"/>
      <c r="AC580" s="140"/>
      <c r="AD580" s="140"/>
      <c r="AE580" s="140"/>
      <c r="AF580" s="140"/>
      <c r="AG580" s="140"/>
      <c r="AH580" s="140"/>
      <c r="AI580" s="140"/>
      <c r="AJ580" s="140"/>
      <c r="AK580" s="140"/>
      <c r="AL580" s="140"/>
      <c r="AM580" s="140"/>
      <c r="AN580" s="140"/>
      <c r="AO580" s="140"/>
      <c r="AP580" s="140"/>
      <c r="AQ580" s="140"/>
      <c r="AR580" s="140"/>
      <c r="AS580" s="140"/>
      <c r="AT580" s="140"/>
      <c r="AU580" s="140"/>
      <c r="AV580" s="140"/>
      <c r="AW580" s="140"/>
      <c r="AX580" s="140"/>
      <c r="AY580" s="140"/>
      <c r="AZ580" s="140"/>
      <c r="BA580" s="140"/>
      <c r="BB580" s="140"/>
      <c r="BC580" s="140"/>
      <c r="BD580" s="140"/>
      <c r="BE580" s="140"/>
      <c r="BF580" s="140"/>
      <c r="BG580" s="140"/>
      <c r="BH580" s="140"/>
      <c r="BI580" s="140"/>
      <c r="BJ580" s="140"/>
      <c r="BK580" s="140"/>
      <c r="BL580" s="140"/>
      <c r="BM580" s="140"/>
      <c r="BN580" s="140"/>
      <c r="BO580" s="140"/>
      <c r="BP580" s="140"/>
      <c r="BQ580" s="140"/>
      <c r="BR580" s="140"/>
      <c r="BS580" s="140"/>
      <c r="BT580" s="140"/>
      <c r="BU580" s="140"/>
      <c r="BV580" s="140"/>
      <c r="BW580" s="140"/>
      <c r="BX580" s="140"/>
      <c r="BY580" s="140"/>
      <c r="BZ580" s="140"/>
      <c r="CA580" s="140"/>
      <c r="CB580" s="140"/>
      <c r="CC580" s="140"/>
      <c r="CD580" s="140"/>
      <c r="CE580" s="140"/>
      <c r="CF580" s="140"/>
      <c r="CG580" s="140"/>
      <c r="CH580" s="140"/>
      <c r="CI580" s="140"/>
      <c r="CJ580" s="140"/>
      <c r="CK580" s="140"/>
      <c r="CL580" s="140"/>
      <c r="CM580" s="140"/>
      <c r="CN580" s="140"/>
      <c r="CO580" s="140"/>
      <c r="CP580" s="140"/>
      <c r="CQ580" s="140"/>
      <c r="CR580" s="140"/>
      <c r="CS580" s="140"/>
      <c r="CT580" s="140"/>
      <c r="CU580" s="140"/>
      <c r="CV580" s="140"/>
      <c r="CW580" s="140"/>
      <c r="CX580" s="140"/>
      <c r="CY580" s="140"/>
      <c r="CZ580" s="140"/>
      <c r="DA580" s="140"/>
      <c r="DB580" s="140"/>
      <c r="DC580" s="140"/>
      <c r="DD580" s="140"/>
      <c r="DE580" s="140"/>
      <c r="DF580" s="140"/>
      <c r="DG580" s="140"/>
      <c r="DH580" s="140"/>
      <c r="DI580" s="140"/>
      <c r="DJ580" s="140"/>
      <c r="DK580" s="140"/>
      <c r="DL580" s="140"/>
      <c r="DM580" s="140"/>
      <c r="DN580" s="140"/>
      <c r="DO580" s="140"/>
      <c r="DP580" s="140"/>
      <c r="DQ580" s="140"/>
      <c r="DR580" s="140"/>
      <c r="DS580" s="140"/>
      <c r="DT580" s="140"/>
      <c r="DU580" s="140"/>
      <c r="DV580" s="140"/>
      <c r="DW580" s="140"/>
      <c r="DX580" s="140"/>
      <c r="DY580" s="140"/>
      <c r="DZ580" s="140"/>
      <c r="EA580" s="140"/>
      <c r="EB580" s="140"/>
      <c r="EC580" s="140"/>
      <c r="ED580" s="140"/>
      <c r="EE580" s="140"/>
      <c r="EF580" s="140"/>
      <c r="EG580" s="140"/>
      <c r="EH580" s="140"/>
      <c r="EI580" s="140"/>
      <c r="EJ580" s="140"/>
      <c r="EK580" s="140"/>
      <c r="EL580" s="140"/>
      <c r="EM580" s="140"/>
      <c r="EN580" s="140"/>
      <c r="EO580" s="140"/>
      <c r="EP580" s="140"/>
      <c r="EQ580" s="140"/>
      <c r="ER580" s="140"/>
      <c r="ES580" s="140"/>
      <c r="ET580" s="140"/>
      <c r="EU580" s="140"/>
      <c r="EV580" s="140"/>
      <c r="EW580" s="140"/>
      <c r="EX580" s="140"/>
      <c r="EY580" s="140"/>
      <c r="EZ580" s="140"/>
      <c r="FA580" s="140"/>
      <c r="FB580" s="140"/>
      <c r="FC580" s="140"/>
      <c r="FD580" s="140"/>
      <c r="FE580" s="140"/>
      <c r="FF580" s="140"/>
      <c r="FG580" s="140"/>
      <c r="FH580" s="140"/>
      <c r="FI580" s="140"/>
      <c r="FJ580" s="140"/>
      <c r="FK580" s="140"/>
      <c r="FL580" s="140"/>
      <c r="FM580" s="140"/>
      <c r="FN580" s="140"/>
      <c r="FO580" s="140"/>
      <c r="FP580" s="140"/>
      <c r="FQ580" s="140"/>
      <c r="FR580" s="140"/>
      <c r="FS580" s="140"/>
      <c r="FT580" s="140"/>
      <c r="FU580" s="140"/>
      <c r="FV580" s="140"/>
      <c r="FW580" s="140"/>
      <c r="FX580" s="140"/>
      <c r="FY580" s="140"/>
      <c r="FZ580" s="140"/>
      <c r="GA580" s="140"/>
      <c r="GB580" s="140"/>
      <c r="GC580" s="140"/>
      <c r="GD580" s="140"/>
      <c r="GE580" s="140"/>
      <c r="GF580" s="140"/>
      <c r="GG580" s="140"/>
      <c r="GH580" s="140"/>
      <c r="GI580" s="140"/>
      <c r="GJ580" s="140"/>
      <c r="GK580" s="140"/>
      <c r="GL580" s="140"/>
      <c r="GM580" s="140"/>
      <c r="GN580" s="140"/>
      <c r="GO580" s="140"/>
      <c r="GP580" s="140"/>
      <c r="GQ580" s="140"/>
      <c r="GR580" s="140"/>
      <c r="GS580" s="140"/>
      <c r="GT580" s="140"/>
      <c r="GU580" s="140"/>
      <c r="GV580" s="140"/>
      <c r="GW580" s="140"/>
      <c r="GX580" s="140"/>
      <c r="GY580" s="140"/>
      <c r="GZ580" s="140"/>
      <c r="HA580" s="140"/>
      <c r="HB580" s="140"/>
      <c r="HC580" s="140"/>
      <c r="HD580" s="140"/>
      <c r="HE580" s="140"/>
      <c r="HF580" s="140"/>
      <c r="HG580" s="140"/>
      <c r="HH580" s="140"/>
      <c r="HI580" s="140"/>
      <c r="HJ580" s="140"/>
      <c r="HK580" s="140"/>
      <c r="HL580" s="140"/>
      <c r="HM580" s="140"/>
      <c r="HN580" s="140"/>
      <c r="HO580" s="140"/>
      <c r="HP580" s="140"/>
      <c r="HQ580" s="140"/>
      <c r="HR580" s="140"/>
    </row>
    <row r="581" spans="1:243" s="138" customFormat="1" ht="15" hidden="1" customHeight="1">
      <c r="A581" s="97" t="s">
        <v>2743</v>
      </c>
      <c r="B581" s="117" t="s">
        <v>2744</v>
      </c>
      <c r="C581" s="98" t="s">
        <v>35</v>
      </c>
      <c r="D581" s="60">
        <v>15071190.460000001</v>
      </c>
      <c r="E581" s="60">
        <v>15469404.35</v>
      </c>
      <c r="F581" s="60">
        <v>14458505.619999999</v>
      </c>
      <c r="G581" s="60">
        <v>16215000</v>
      </c>
      <c r="H581" s="60">
        <v>16822950</v>
      </c>
      <c r="I581" s="60">
        <v>17370000</v>
      </c>
      <c r="J581" s="140"/>
      <c r="K581" s="140"/>
      <c r="L581" s="140"/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  <c r="Y581" s="140"/>
      <c r="Z581" s="140"/>
      <c r="AA581" s="140"/>
      <c r="AB581" s="140"/>
      <c r="AC581" s="140"/>
      <c r="AD581" s="140"/>
      <c r="AE581" s="140"/>
      <c r="AF581" s="140"/>
      <c r="AG581" s="140"/>
      <c r="AH581" s="140"/>
      <c r="AI581" s="140"/>
      <c r="AJ581" s="140"/>
      <c r="AK581" s="140"/>
      <c r="AL581" s="140"/>
      <c r="AM581" s="140"/>
      <c r="AN581" s="140"/>
      <c r="AO581" s="140"/>
      <c r="AP581" s="140"/>
      <c r="AQ581" s="140"/>
      <c r="AR581" s="140"/>
      <c r="AS581" s="140"/>
      <c r="AT581" s="140"/>
      <c r="AU581" s="140"/>
      <c r="AV581" s="140"/>
      <c r="AW581" s="140"/>
      <c r="AX581" s="140"/>
      <c r="AY581" s="140"/>
      <c r="AZ581" s="140"/>
      <c r="BA581" s="140"/>
      <c r="BB581" s="140"/>
      <c r="BC581" s="140"/>
      <c r="BD581" s="140"/>
      <c r="BE581" s="140"/>
      <c r="BF581" s="140"/>
      <c r="BG581" s="140"/>
      <c r="BH581" s="140"/>
      <c r="BI581" s="140"/>
      <c r="BJ581" s="140"/>
      <c r="BK581" s="140"/>
      <c r="BL581" s="140"/>
      <c r="BM581" s="140"/>
      <c r="BN581" s="140"/>
      <c r="BO581" s="140"/>
      <c r="BP581" s="140"/>
      <c r="BQ581" s="140"/>
      <c r="BR581" s="140"/>
      <c r="BS581" s="140"/>
      <c r="BT581" s="140"/>
      <c r="BU581" s="140"/>
      <c r="BV581" s="140"/>
      <c r="BW581" s="140"/>
      <c r="BX581" s="140"/>
      <c r="BY581" s="140"/>
      <c r="BZ581" s="140"/>
      <c r="CA581" s="140"/>
      <c r="CB581" s="140"/>
      <c r="CC581" s="140"/>
      <c r="CD581" s="140"/>
      <c r="CE581" s="140"/>
      <c r="CF581" s="140"/>
      <c r="CG581" s="140"/>
      <c r="CH581" s="140"/>
      <c r="CI581" s="140"/>
      <c r="CJ581" s="140"/>
      <c r="CK581" s="140"/>
      <c r="CL581" s="140"/>
      <c r="CM581" s="140"/>
      <c r="CN581" s="140"/>
      <c r="CO581" s="140"/>
      <c r="CP581" s="140"/>
      <c r="CQ581" s="140"/>
      <c r="CR581" s="140"/>
      <c r="CS581" s="140"/>
      <c r="CT581" s="140"/>
      <c r="CU581" s="140"/>
      <c r="CV581" s="140"/>
      <c r="CW581" s="140"/>
      <c r="CX581" s="140"/>
      <c r="CY581" s="140"/>
      <c r="CZ581" s="140"/>
      <c r="DA581" s="140"/>
      <c r="DB581" s="140"/>
      <c r="DC581" s="140"/>
      <c r="DD581" s="140"/>
      <c r="DE581" s="140"/>
      <c r="DF581" s="140"/>
      <c r="DG581" s="140"/>
      <c r="DH581" s="140"/>
      <c r="DI581" s="140"/>
      <c r="DJ581" s="140"/>
      <c r="DK581" s="140"/>
      <c r="DL581" s="140"/>
      <c r="DM581" s="140"/>
      <c r="DN581" s="140"/>
      <c r="DO581" s="140"/>
      <c r="DP581" s="140"/>
      <c r="DQ581" s="140"/>
      <c r="DR581" s="140"/>
      <c r="DS581" s="140"/>
      <c r="DT581" s="140"/>
      <c r="DU581" s="140"/>
      <c r="DV581" s="140"/>
      <c r="DW581" s="140"/>
      <c r="DX581" s="140"/>
      <c r="DY581" s="140"/>
      <c r="DZ581" s="140"/>
      <c r="EA581" s="140"/>
      <c r="EB581" s="140"/>
      <c r="EC581" s="140"/>
      <c r="ED581" s="140"/>
      <c r="EE581" s="140"/>
      <c r="EF581" s="140"/>
      <c r="EG581" s="140"/>
      <c r="EH581" s="140"/>
      <c r="EI581" s="140"/>
      <c r="EJ581" s="140"/>
      <c r="EK581" s="140"/>
      <c r="EL581" s="140"/>
      <c r="EM581" s="140"/>
      <c r="EN581" s="140"/>
      <c r="EO581" s="140"/>
      <c r="EP581" s="140"/>
      <c r="EQ581" s="140"/>
      <c r="ER581" s="140"/>
      <c r="ES581" s="140"/>
      <c r="ET581" s="140"/>
      <c r="EU581" s="140"/>
      <c r="EV581" s="140"/>
      <c r="EW581" s="140"/>
      <c r="EX581" s="140"/>
      <c r="EY581" s="140"/>
      <c r="EZ581" s="140"/>
      <c r="FA581" s="140"/>
      <c r="FB581" s="140"/>
      <c r="FC581" s="140"/>
      <c r="FD581" s="140"/>
      <c r="FE581" s="140"/>
      <c r="FF581" s="140"/>
      <c r="FG581" s="140"/>
      <c r="FH581" s="140"/>
      <c r="FI581" s="140"/>
      <c r="FJ581" s="140"/>
      <c r="FK581" s="140"/>
      <c r="FL581" s="140"/>
      <c r="FM581" s="140"/>
      <c r="FN581" s="140"/>
      <c r="FO581" s="140"/>
      <c r="FP581" s="140"/>
      <c r="FQ581" s="140"/>
      <c r="FR581" s="140"/>
      <c r="FS581" s="140"/>
      <c r="FT581" s="140"/>
      <c r="FU581" s="140"/>
      <c r="FV581" s="140"/>
      <c r="FW581" s="140"/>
      <c r="FX581" s="140"/>
      <c r="FY581" s="140"/>
      <c r="FZ581" s="140"/>
      <c r="GA581" s="140"/>
      <c r="GB581" s="140"/>
      <c r="GC581" s="140"/>
      <c r="GD581" s="140"/>
      <c r="GE581" s="140"/>
      <c r="GF581" s="140"/>
      <c r="GG581" s="140"/>
      <c r="GH581" s="140"/>
      <c r="GI581" s="140"/>
      <c r="GJ581" s="140"/>
      <c r="GK581" s="140"/>
      <c r="GL581" s="140"/>
      <c r="GM581" s="140"/>
      <c r="GN581" s="140"/>
      <c r="GO581" s="140"/>
      <c r="GP581" s="140"/>
      <c r="GQ581" s="140"/>
      <c r="GR581" s="140"/>
      <c r="GS581" s="140"/>
      <c r="GT581" s="140"/>
      <c r="GU581" s="140"/>
      <c r="GV581" s="140"/>
      <c r="GW581" s="140"/>
      <c r="GX581" s="140"/>
      <c r="GY581" s="140"/>
      <c r="GZ581" s="140"/>
      <c r="HA581" s="140"/>
      <c r="HB581" s="140"/>
      <c r="HC581" s="140"/>
      <c r="HD581" s="140"/>
      <c r="HE581" s="140"/>
      <c r="HF581" s="140"/>
      <c r="HG581" s="140"/>
      <c r="HH581" s="140"/>
      <c r="HI581" s="140"/>
      <c r="HJ581" s="140"/>
      <c r="HK581" s="140"/>
      <c r="HL581" s="140"/>
      <c r="HM581" s="140"/>
      <c r="HN581" s="140"/>
      <c r="HO581" s="140"/>
      <c r="HP581" s="140"/>
      <c r="HQ581" s="140"/>
      <c r="HR581" s="140"/>
    </row>
    <row r="582" spans="1:243" s="138" customFormat="1" ht="15" hidden="1" customHeight="1">
      <c r="A582" s="97" t="s">
        <v>2745</v>
      </c>
      <c r="B582" s="117" t="s">
        <v>2746</v>
      </c>
      <c r="C582" s="98" t="s">
        <v>249</v>
      </c>
      <c r="D582" s="60">
        <v>20094920.609999999</v>
      </c>
      <c r="E582" s="60">
        <v>20625872.5</v>
      </c>
      <c r="F582" s="60">
        <v>19278007.5</v>
      </c>
      <c r="G582" s="60">
        <v>21620000</v>
      </c>
      <c r="H582" s="60">
        <v>22430600</v>
      </c>
      <c r="I582" s="60">
        <v>23160000</v>
      </c>
      <c r="J582" s="140"/>
      <c r="K582" s="140"/>
      <c r="L582" s="140"/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  <c r="Y582" s="140"/>
      <c r="Z582" s="140"/>
      <c r="AA582" s="140"/>
      <c r="AB582" s="140"/>
      <c r="AC582" s="140"/>
      <c r="AD582" s="140"/>
      <c r="AE582" s="140"/>
      <c r="AF582" s="140"/>
      <c r="AG582" s="140"/>
      <c r="AH582" s="140"/>
      <c r="AI582" s="140"/>
      <c r="AJ582" s="140"/>
      <c r="AK582" s="140"/>
      <c r="AL582" s="140"/>
      <c r="AM582" s="140"/>
      <c r="AN582" s="140"/>
      <c r="AO582" s="140"/>
      <c r="AP582" s="140"/>
      <c r="AQ582" s="140"/>
      <c r="AR582" s="140"/>
      <c r="AS582" s="140"/>
      <c r="AT582" s="140"/>
      <c r="AU582" s="140"/>
      <c r="AV582" s="140"/>
      <c r="AW582" s="140"/>
      <c r="AX582" s="140"/>
      <c r="AY582" s="140"/>
      <c r="AZ582" s="140"/>
      <c r="BA582" s="140"/>
      <c r="BB582" s="140"/>
      <c r="BC582" s="140"/>
      <c r="BD582" s="140"/>
      <c r="BE582" s="140"/>
      <c r="BF582" s="140"/>
      <c r="BG582" s="140"/>
      <c r="BH582" s="140"/>
      <c r="BI582" s="140"/>
      <c r="BJ582" s="140"/>
      <c r="BK582" s="140"/>
      <c r="BL582" s="140"/>
      <c r="BM582" s="140"/>
      <c r="BN582" s="140"/>
      <c r="BO582" s="140"/>
      <c r="BP582" s="140"/>
      <c r="BQ582" s="140"/>
      <c r="BR582" s="140"/>
      <c r="BS582" s="140"/>
      <c r="BT582" s="140"/>
      <c r="BU582" s="140"/>
      <c r="BV582" s="140"/>
      <c r="BW582" s="140"/>
      <c r="BX582" s="140"/>
      <c r="BY582" s="140"/>
      <c r="BZ582" s="140"/>
      <c r="CA582" s="140"/>
      <c r="CB582" s="140"/>
      <c r="CC582" s="140"/>
      <c r="CD582" s="140"/>
      <c r="CE582" s="140"/>
      <c r="CF582" s="140"/>
      <c r="CG582" s="140"/>
      <c r="CH582" s="140"/>
      <c r="CI582" s="140"/>
      <c r="CJ582" s="140"/>
      <c r="CK582" s="140"/>
      <c r="CL582" s="140"/>
      <c r="CM582" s="140"/>
      <c r="CN582" s="140"/>
      <c r="CO582" s="140"/>
      <c r="CP582" s="140"/>
      <c r="CQ582" s="140"/>
      <c r="CR582" s="140"/>
      <c r="CS582" s="140"/>
      <c r="CT582" s="140"/>
      <c r="CU582" s="140"/>
      <c r="CV582" s="140"/>
      <c r="CW582" s="140"/>
      <c r="CX582" s="140"/>
      <c r="CY582" s="140"/>
      <c r="CZ582" s="140"/>
      <c r="DA582" s="140"/>
      <c r="DB582" s="140"/>
      <c r="DC582" s="140"/>
      <c r="DD582" s="140"/>
      <c r="DE582" s="140"/>
      <c r="DF582" s="140"/>
      <c r="DG582" s="140"/>
      <c r="DH582" s="140"/>
      <c r="DI582" s="140"/>
      <c r="DJ582" s="140"/>
      <c r="DK582" s="140"/>
      <c r="DL582" s="140"/>
      <c r="DM582" s="140"/>
      <c r="DN582" s="140"/>
      <c r="DO582" s="140"/>
      <c r="DP582" s="140"/>
      <c r="DQ582" s="140"/>
      <c r="DR582" s="140"/>
      <c r="DS582" s="140"/>
      <c r="DT582" s="140"/>
      <c r="DU582" s="140"/>
      <c r="DV582" s="140"/>
      <c r="DW582" s="140"/>
      <c r="DX582" s="140"/>
      <c r="DY582" s="140"/>
      <c r="DZ582" s="140"/>
      <c r="EA582" s="140"/>
      <c r="EB582" s="140"/>
      <c r="EC582" s="140"/>
      <c r="ED582" s="140"/>
      <c r="EE582" s="140"/>
      <c r="EF582" s="140"/>
      <c r="EG582" s="140"/>
      <c r="EH582" s="140"/>
      <c r="EI582" s="140"/>
      <c r="EJ582" s="140"/>
      <c r="EK582" s="140"/>
      <c r="EL582" s="140"/>
      <c r="EM582" s="140"/>
      <c r="EN582" s="140"/>
      <c r="EO582" s="140"/>
      <c r="EP582" s="140"/>
      <c r="EQ582" s="140"/>
      <c r="ER582" s="140"/>
      <c r="ES582" s="140"/>
      <c r="ET582" s="140"/>
      <c r="EU582" s="140"/>
      <c r="EV582" s="140"/>
      <c r="EW582" s="140"/>
      <c r="EX582" s="140"/>
      <c r="EY582" s="140"/>
      <c r="EZ582" s="140"/>
      <c r="FA582" s="140"/>
      <c r="FB582" s="140"/>
      <c r="FC582" s="140"/>
      <c r="FD582" s="140"/>
      <c r="FE582" s="140"/>
      <c r="FF582" s="140"/>
      <c r="FG582" s="140"/>
      <c r="FH582" s="140"/>
      <c r="FI582" s="140"/>
      <c r="FJ582" s="140"/>
      <c r="FK582" s="140"/>
      <c r="FL582" s="140"/>
      <c r="FM582" s="140"/>
      <c r="FN582" s="140"/>
      <c r="FO582" s="140"/>
      <c r="FP582" s="140"/>
      <c r="FQ582" s="140"/>
      <c r="FR582" s="140"/>
      <c r="FS582" s="140"/>
      <c r="FT582" s="140"/>
      <c r="FU582" s="140"/>
      <c r="FV582" s="140"/>
      <c r="FW582" s="140"/>
      <c r="FX582" s="140"/>
      <c r="FY582" s="140"/>
      <c r="FZ582" s="140"/>
      <c r="GA582" s="140"/>
      <c r="GB582" s="140"/>
      <c r="GC582" s="140"/>
      <c r="GD582" s="140"/>
      <c r="GE582" s="140"/>
      <c r="GF582" s="140"/>
      <c r="GG582" s="140"/>
      <c r="GH582" s="140"/>
      <c r="GI582" s="140"/>
      <c r="GJ582" s="140"/>
      <c r="GK582" s="140"/>
      <c r="GL582" s="140"/>
      <c r="GM582" s="140"/>
      <c r="GN582" s="140"/>
      <c r="GO582" s="140"/>
      <c r="GP582" s="140"/>
      <c r="GQ582" s="140"/>
      <c r="GR582" s="140"/>
      <c r="GS582" s="140"/>
      <c r="GT582" s="140"/>
      <c r="GU582" s="140"/>
      <c r="GV582" s="140"/>
      <c r="GW582" s="140"/>
      <c r="GX582" s="140"/>
      <c r="GY582" s="140"/>
      <c r="GZ582" s="140"/>
      <c r="HA582" s="140"/>
      <c r="HB582" s="140"/>
      <c r="HC582" s="140"/>
      <c r="HD582" s="140"/>
      <c r="HE582" s="140"/>
      <c r="HF582" s="140"/>
      <c r="HG582" s="140"/>
      <c r="HH582" s="140"/>
      <c r="HI582" s="140"/>
      <c r="HJ582" s="140"/>
      <c r="HK582" s="140"/>
      <c r="HL582" s="140"/>
      <c r="HM582" s="140"/>
      <c r="HN582" s="140"/>
      <c r="HO582" s="140"/>
      <c r="HP582" s="140"/>
      <c r="HQ582" s="140"/>
      <c r="HR582" s="140"/>
    </row>
    <row r="583" spans="1:243" s="138" customFormat="1">
      <c r="A583" s="99" t="s">
        <v>2747</v>
      </c>
      <c r="B583" s="116" t="s">
        <v>2748</v>
      </c>
      <c r="C583" s="139"/>
      <c r="D583" s="58">
        <f t="shared" ref="D583:I583" si="148">D584</f>
        <v>42720890.590000004</v>
      </c>
      <c r="E583" s="58">
        <f t="shared" si="148"/>
        <v>43335988.989999995</v>
      </c>
      <c r="F583" s="58">
        <f t="shared" si="148"/>
        <v>46732302.889999993</v>
      </c>
      <c r="G583" s="58">
        <f t="shared" si="148"/>
        <v>44961000</v>
      </c>
      <c r="H583" s="58">
        <f t="shared" si="148"/>
        <v>46647000</v>
      </c>
      <c r="I583" s="58">
        <f t="shared" si="148"/>
        <v>48163000</v>
      </c>
      <c r="J583" s="140"/>
      <c r="K583" s="140"/>
      <c r="L583" s="140"/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  <c r="W583" s="140"/>
      <c r="X583" s="140"/>
      <c r="Y583" s="140"/>
      <c r="Z583" s="140"/>
      <c r="AA583" s="140"/>
      <c r="AB583" s="140"/>
      <c r="AC583" s="140"/>
      <c r="AD583" s="140"/>
      <c r="AE583" s="140"/>
      <c r="AF583" s="140"/>
      <c r="AG583" s="140"/>
      <c r="AH583" s="140"/>
      <c r="AI583" s="140"/>
      <c r="AJ583" s="140"/>
      <c r="AK583" s="140"/>
      <c r="AL583" s="140"/>
      <c r="AM583" s="140"/>
      <c r="AN583" s="140"/>
      <c r="AO583" s="140"/>
      <c r="AP583" s="140"/>
      <c r="AQ583" s="140"/>
      <c r="AR583" s="140"/>
      <c r="AS583" s="140"/>
      <c r="AT583" s="140"/>
      <c r="AU583" s="140"/>
      <c r="AV583" s="140"/>
      <c r="AW583" s="140"/>
      <c r="AX583" s="140"/>
      <c r="AY583" s="140"/>
      <c r="AZ583" s="140"/>
      <c r="BA583" s="140"/>
      <c r="BB583" s="140"/>
      <c r="BC583" s="140"/>
      <c r="BD583" s="140"/>
      <c r="BE583" s="140"/>
      <c r="BF583" s="140"/>
      <c r="BG583" s="140"/>
      <c r="BH583" s="140"/>
      <c r="BI583" s="140"/>
      <c r="BJ583" s="140"/>
      <c r="BK583" s="140"/>
      <c r="BL583" s="140"/>
      <c r="BM583" s="140"/>
      <c r="BN583" s="140"/>
      <c r="BO583" s="140"/>
      <c r="BP583" s="140"/>
      <c r="BQ583" s="140"/>
      <c r="BR583" s="140"/>
      <c r="BS583" s="140"/>
      <c r="BT583" s="140"/>
      <c r="BU583" s="140"/>
      <c r="BV583" s="140"/>
      <c r="BW583" s="140"/>
      <c r="BX583" s="140"/>
      <c r="BY583" s="140"/>
      <c r="BZ583" s="140"/>
      <c r="CA583" s="140"/>
      <c r="CB583" s="140"/>
      <c r="CC583" s="140"/>
      <c r="CD583" s="140"/>
      <c r="CE583" s="140"/>
      <c r="CF583" s="140"/>
      <c r="CG583" s="140"/>
      <c r="CH583" s="140"/>
      <c r="CI583" s="140"/>
      <c r="CJ583" s="140"/>
      <c r="CK583" s="140"/>
      <c r="CL583" s="140"/>
      <c r="CM583" s="140"/>
      <c r="CN583" s="140"/>
      <c r="CO583" s="140"/>
      <c r="CP583" s="140"/>
      <c r="CQ583" s="140"/>
      <c r="CR583" s="140"/>
      <c r="CS583" s="140"/>
      <c r="CT583" s="140"/>
      <c r="CU583" s="140"/>
      <c r="CV583" s="140"/>
      <c r="CW583" s="140"/>
      <c r="CX583" s="140"/>
      <c r="CY583" s="140"/>
      <c r="CZ583" s="140"/>
      <c r="DA583" s="140"/>
      <c r="DB583" s="140"/>
      <c r="DC583" s="140"/>
      <c r="DD583" s="140"/>
      <c r="DE583" s="140"/>
      <c r="DF583" s="140"/>
      <c r="DG583" s="140"/>
      <c r="DH583" s="140"/>
      <c r="DI583" s="140"/>
      <c r="DJ583" s="140"/>
      <c r="DK583" s="140"/>
      <c r="DL583" s="140"/>
      <c r="DM583" s="140"/>
      <c r="DN583" s="140"/>
      <c r="DO583" s="140"/>
      <c r="DP583" s="140"/>
      <c r="DQ583" s="140"/>
      <c r="DR583" s="140"/>
      <c r="DS583" s="140"/>
      <c r="DT583" s="140"/>
      <c r="DU583" s="140"/>
      <c r="DV583" s="140"/>
      <c r="DW583" s="140"/>
      <c r="DX583" s="140"/>
      <c r="DY583" s="140"/>
      <c r="DZ583" s="140"/>
      <c r="EA583" s="140"/>
      <c r="EB583" s="140"/>
      <c r="EC583" s="140"/>
      <c r="ED583" s="140"/>
      <c r="EE583" s="140"/>
      <c r="EF583" s="140"/>
      <c r="EG583" s="140"/>
      <c r="EH583" s="140"/>
      <c r="EI583" s="140"/>
      <c r="EJ583" s="140"/>
      <c r="EK583" s="140"/>
      <c r="EL583" s="140"/>
      <c r="EM583" s="140"/>
      <c r="EN583" s="140"/>
      <c r="EO583" s="140"/>
      <c r="EP583" s="140"/>
      <c r="EQ583" s="140"/>
      <c r="ER583" s="140"/>
      <c r="ES583" s="140"/>
      <c r="ET583" s="140"/>
      <c r="EU583" s="140"/>
      <c r="EV583" s="140"/>
      <c r="EW583" s="140"/>
      <c r="EX583" s="140"/>
      <c r="EY583" s="140"/>
      <c r="EZ583" s="140"/>
      <c r="FA583" s="140"/>
      <c r="FB583" s="140"/>
      <c r="FC583" s="140"/>
      <c r="FD583" s="140"/>
      <c r="FE583" s="140"/>
      <c r="FF583" s="140"/>
      <c r="FG583" s="140"/>
      <c r="FH583" s="140"/>
      <c r="FI583" s="140"/>
      <c r="FJ583" s="140"/>
      <c r="FK583" s="140"/>
      <c r="FL583" s="140"/>
      <c r="FM583" s="140"/>
      <c r="FN583" s="140"/>
      <c r="FO583" s="140"/>
      <c r="FP583" s="140"/>
      <c r="FQ583" s="140"/>
      <c r="FR583" s="140"/>
      <c r="FS583" s="140"/>
      <c r="FT583" s="140"/>
      <c r="FU583" s="140"/>
      <c r="FV583" s="140"/>
      <c r="FW583" s="140"/>
      <c r="FX583" s="140"/>
      <c r="FY583" s="140"/>
      <c r="FZ583" s="140"/>
      <c r="GA583" s="140"/>
      <c r="GB583" s="140"/>
      <c r="GC583" s="140"/>
      <c r="GD583" s="140"/>
      <c r="GE583" s="140"/>
      <c r="GF583" s="140"/>
      <c r="GG583" s="140"/>
      <c r="GH583" s="140"/>
      <c r="GI583" s="140"/>
      <c r="GJ583" s="140"/>
      <c r="GK583" s="140"/>
      <c r="GL583" s="140"/>
      <c r="GM583" s="140"/>
      <c r="GN583" s="140"/>
      <c r="GO583" s="140"/>
      <c r="GP583" s="140"/>
      <c r="GQ583" s="140"/>
      <c r="GR583" s="140"/>
      <c r="GS583" s="140"/>
      <c r="GT583" s="140"/>
      <c r="GU583" s="140"/>
      <c r="GV583" s="140"/>
      <c r="GW583" s="140"/>
      <c r="GX583" s="140"/>
      <c r="GY583" s="140"/>
      <c r="GZ583" s="140"/>
      <c r="HA583" s="140"/>
      <c r="HB583" s="140"/>
      <c r="HC583" s="140"/>
      <c r="HD583" s="140"/>
      <c r="HE583" s="140"/>
      <c r="HF583" s="140"/>
      <c r="HG583" s="140"/>
      <c r="HH583" s="140"/>
      <c r="HI583" s="140"/>
      <c r="HJ583" s="140"/>
      <c r="HK583" s="140"/>
      <c r="HL583" s="140"/>
      <c r="HM583" s="140"/>
      <c r="HN583" s="140"/>
      <c r="HO583" s="140"/>
      <c r="HP583" s="140"/>
      <c r="HQ583" s="140"/>
      <c r="HR583" s="140"/>
    </row>
    <row r="584" spans="1:243" s="138" customFormat="1">
      <c r="A584" s="99" t="s">
        <v>2749</v>
      </c>
      <c r="B584" s="116" t="s">
        <v>2750</v>
      </c>
      <c r="C584" s="139"/>
      <c r="D584" s="58">
        <f t="shared" ref="D584:I584" si="149">SUM(D585:D588)</f>
        <v>42720890.590000004</v>
      </c>
      <c r="E584" s="58">
        <f t="shared" si="149"/>
        <v>43335988.989999995</v>
      </c>
      <c r="F584" s="58">
        <f t="shared" si="149"/>
        <v>46732302.889999993</v>
      </c>
      <c r="G584" s="58">
        <f t="shared" si="149"/>
        <v>44961000</v>
      </c>
      <c r="H584" s="58">
        <f t="shared" si="149"/>
        <v>46647000</v>
      </c>
      <c r="I584" s="58">
        <f t="shared" si="149"/>
        <v>48163000</v>
      </c>
      <c r="J584" s="140"/>
      <c r="K584" s="140"/>
      <c r="L584" s="140"/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  <c r="W584" s="140"/>
      <c r="X584" s="140"/>
      <c r="Y584" s="140"/>
      <c r="Z584" s="140"/>
      <c r="AA584" s="140"/>
      <c r="AB584" s="140"/>
      <c r="AC584" s="140"/>
      <c r="AD584" s="140"/>
      <c r="AE584" s="140"/>
      <c r="AF584" s="140"/>
      <c r="AG584" s="140"/>
      <c r="AH584" s="140"/>
      <c r="AI584" s="140"/>
      <c r="AJ584" s="140"/>
      <c r="AK584" s="140"/>
      <c r="AL584" s="140"/>
      <c r="AM584" s="140"/>
      <c r="AN584" s="140"/>
      <c r="AO584" s="140"/>
      <c r="AP584" s="140"/>
      <c r="AQ584" s="140"/>
      <c r="AR584" s="140"/>
      <c r="AS584" s="140"/>
      <c r="AT584" s="140"/>
      <c r="AU584" s="140"/>
      <c r="AV584" s="140"/>
      <c r="AW584" s="140"/>
      <c r="AX584" s="140"/>
      <c r="AY584" s="140"/>
      <c r="AZ584" s="140"/>
      <c r="BA584" s="140"/>
      <c r="BB584" s="140"/>
      <c r="BC584" s="140"/>
      <c r="BD584" s="140"/>
      <c r="BE584" s="140"/>
      <c r="BF584" s="140"/>
      <c r="BG584" s="140"/>
      <c r="BH584" s="140"/>
      <c r="BI584" s="140"/>
      <c r="BJ584" s="140"/>
      <c r="BK584" s="140"/>
      <c r="BL584" s="140"/>
      <c r="BM584" s="140"/>
      <c r="BN584" s="140"/>
      <c r="BO584" s="140"/>
      <c r="BP584" s="140"/>
      <c r="BQ584" s="140"/>
      <c r="BR584" s="140"/>
      <c r="BS584" s="140"/>
      <c r="BT584" s="140"/>
      <c r="BU584" s="140"/>
      <c r="BV584" s="140"/>
      <c r="BW584" s="140"/>
      <c r="BX584" s="140"/>
      <c r="BY584" s="140"/>
      <c r="BZ584" s="140"/>
      <c r="CA584" s="140"/>
      <c r="CB584" s="140"/>
      <c r="CC584" s="140"/>
      <c r="CD584" s="140"/>
      <c r="CE584" s="140"/>
      <c r="CF584" s="140"/>
      <c r="CG584" s="140"/>
      <c r="CH584" s="140"/>
      <c r="CI584" s="140"/>
      <c r="CJ584" s="140"/>
      <c r="CK584" s="140"/>
      <c r="CL584" s="140"/>
      <c r="CM584" s="140"/>
      <c r="CN584" s="140"/>
      <c r="CO584" s="140"/>
      <c r="CP584" s="140"/>
      <c r="CQ584" s="140"/>
      <c r="CR584" s="140"/>
      <c r="CS584" s="140"/>
      <c r="CT584" s="140"/>
      <c r="CU584" s="140"/>
      <c r="CV584" s="140"/>
      <c r="CW584" s="140"/>
      <c r="CX584" s="140"/>
      <c r="CY584" s="140"/>
      <c r="CZ584" s="140"/>
      <c r="DA584" s="140"/>
      <c r="DB584" s="140"/>
      <c r="DC584" s="140"/>
      <c r="DD584" s="140"/>
      <c r="DE584" s="140"/>
      <c r="DF584" s="140"/>
      <c r="DG584" s="140"/>
      <c r="DH584" s="140"/>
      <c r="DI584" s="140"/>
      <c r="DJ584" s="140"/>
      <c r="DK584" s="140"/>
      <c r="DL584" s="140"/>
      <c r="DM584" s="140"/>
      <c r="DN584" s="140"/>
      <c r="DO584" s="140"/>
      <c r="DP584" s="140"/>
      <c r="DQ584" s="140"/>
      <c r="DR584" s="140"/>
      <c r="DS584" s="140"/>
      <c r="DT584" s="140"/>
      <c r="DU584" s="140"/>
      <c r="DV584" s="140"/>
      <c r="DW584" s="140"/>
      <c r="DX584" s="140"/>
      <c r="DY584" s="140"/>
      <c r="DZ584" s="140"/>
      <c r="EA584" s="140"/>
      <c r="EB584" s="140"/>
      <c r="EC584" s="140"/>
      <c r="ED584" s="140"/>
      <c r="EE584" s="140"/>
      <c r="EF584" s="140"/>
      <c r="EG584" s="140"/>
      <c r="EH584" s="140"/>
      <c r="EI584" s="140"/>
      <c r="EJ584" s="140"/>
      <c r="EK584" s="140"/>
      <c r="EL584" s="140"/>
      <c r="EM584" s="140"/>
      <c r="EN584" s="140"/>
      <c r="EO584" s="140"/>
      <c r="EP584" s="140"/>
      <c r="EQ584" s="140"/>
      <c r="ER584" s="140"/>
      <c r="ES584" s="140"/>
      <c r="ET584" s="140"/>
      <c r="EU584" s="140"/>
      <c r="EV584" s="140"/>
      <c r="EW584" s="140"/>
      <c r="EX584" s="140"/>
      <c r="EY584" s="140"/>
      <c r="EZ584" s="140"/>
      <c r="FA584" s="140"/>
      <c r="FB584" s="140"/>
      <c r="FC584" s="140"/>
      <c r="FD584" s="140"/>
      <c r="FE584" s="140"/>
      <c r="FF584" s="140"/>
      <c r="FG584" s="140"/>
      <c r="FH584" s="140"/>
      <c r="FI584" s="140"/>
      <c r="FJ584" s="140"/>
      <c r="FK584" s="140"/>
      <c r="FL584" s="140"/>
      <c r="FM584" s="140"/>
      <c r="FN584" s="140"/>
      <c r="FO584" s="140"/>
      <c r="FP584" s="140"/>
      <c r="FQ584" s="140"/>
      <c r="FR584" s="140"/>
      <c r="FS584" s="140"/>
      <c r="FT584" s="140"/>
      <c r="FU584" s="140"/>
      <c r="FV584" s="140"/>
      <c r="FW584" s="140"/>
      <c r="FX584" s="140"/>
      <c r="FY584" s="140"/>
      <c r="FZ584" s="140"/>
      <c r="GA584" s="140"/>
      <c r="GB584" s="140"/>
      <c r="GC584" s="140"/>
      <c r="GD584" s="140"/>
      <c r="GE584" s="140"/>
      <c r="GF584" s="140"/>
      <c r="GG584" s="140"/>
      <c r="GH584" s="140"/>
      <c r="GI584" s="140"/>
      <c r="GJ584" s="140"/>
      <c r="GK584" s="140"/>
      <c r="GL584" s="140"/>
      <c r="GM584" s="140"/>
      <c r="GN584" s="140"/>
      <c r="GO584" s="140"/>
      <c r="GP584" s="140"/>
      <c r="GQ584" s="140"/>
      <c r="GR584" s="140"/>
      <c r="GS584" s="140"/>
      <c r="GT584" s="140"/>
      <c r="GU584" s="140"/>
      <c r="GV584" s="140"/>
      <c r="GW584" s="140"/>
      <c r="GX584" s="140"/>
      <c r="GY584" s="140"/>
      <c r="GZ584" s="140"/>
      <c r="HA584" s="140"/>
      <c r="HB584" s="140"/>
      <c r="HC584" s="140"/>
      <c r="HD584" s="140"/>
      <c r="HE584" s="140"/>
      <c r="HF584" s="140"/>
      <c r="HG584" s="140"/>
      <c r="HH584" s="140"/>
      <c r="HI584" s="140"/>
      <c r="HJ584" s="140"/>
      <c r="HK584" s="140"/>
      <c r="HL584" s="140"/>
      <c r="HM584" s="140"/>
      <c r="HN584" s="140"/>
      <c r="HO584" s="140"/>
      <c r="HP584" s="140"/>
      <c r="HQ584" s="140"/>
      <c r="HR584" s="140"/>
    </row>
    <row r="585" spans="1:243" s="138" customFormat="1" hidden="1">
      <c r="A585" s="97" t="s">
        <v>2751</v>
      </c>
      <c r="B585" s="117" t="s">
        <v>2752</v>
      </c>
      <c r="C585" s="139" t="s">
        <v>29</v>
      </c>
      <c r="D585" s="60">
        <v>25632511.469999999</v>
      </c>
      <c r="E585" s="60">
        <v>26001591.789999999</v>
      </c>
      <c r="F585" s="60">
        <v>28039380.289999999</v>
      </c>
      <c r="G585" s="60">
        <v>26976600</v>
      </c>
      <c r="H585" s="60">
        <v>27988200</v>
      </c>
      <c r="I585" s="60">
        <v>28897800</v>
      </c>
      <c r="J585" s="140"/>
      <c r="K585" s="140"/>
      <c r="L585" s="140"/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  <c r="W585" s="140"/>
      <c r="X585" s="140"/>
      <c r="Y585" s="140"/>
      <c r="Z585" s="140"/>
      <c r="AA585" s="140"/>
      <c r="AB585" s="140"/>
      <c r="AC585" s="140"/>
      <c r="AD585" s="140"/>
      <c r="AE585" s="140"/>
      <c r="AF585" s="140"/>
      <c r="AG585" s="140"/>
      <c r="AH585" s="140"/>
      <c r="AI585" s="140"/>
      <c r="AJ585" s="140"/>
      <c r="AK585" s="140"/>
      <c r="AL585" s="140"/>
      <c r="AM585" s="140"/>
      <c r="AN585" s="140"/>
      <c r="AO585" s="140"/>
      <c r="AP585" s="140"/>
      <c r="AQ585" s="140"/>
      <c r="AR585" s="140"/>
      <c r="AS585" s="140"/>
      <c r="AT585" s="140"/>
      <c r="AU585" s="140"/>
      <c r="AV585" s="140"/>
      <c r="AW585" s="140"/>
      <c r="AX585" s="140"/>
      <c r="AY585" s="140"/>
      <c r="AZ585" s="140"/>
      <c r="BA585" s="140"/>
      <c r="BB585" s="140"/>
      <c r="BC585" s="140"/>
      <c r="BD585" s="140"/>
      <c r="BE585" s="140"/>
      <c r="BF585" s="140"/>
      <c r="BG585" s="140"/>
      <c r="BH585" s="140"/>
      <c r="BI585" s="140"/>
      <c r="BJ585" s="140"/>
      <c r="BK585" s="140"/>
      <c r="BL585" s="140"/>
      <c r="BM585" s="140"/>
      <c r="BN585" s="140"/>
      <c r="BO585" s="140"/>
      <c r="BP585" s="140"/>
      <c r="BQ585" s="140"/>
      <c r="BR585" s="140"/>
      <c r="BS585" s="140"/>
      <c r="BT585" s="140"/>
      <c r="BU585" s="140"/>
      <c r="BV585" s="140"/>
      <c r="BW585" s="140"/>
      <c r="BX585" s="140"/>
      <c r="BY585" s="140"/>
      <c r="BZ585" s="140"/>
      <c r="CA585" s="140"/>
      <c r="CB585" s="140"/>
      <c r="CC585" s="140"/>
      <c r="CD585" s="140"/>
      <c r="CE585" s="140"/>
      <c r="CF585" s="140"/>
      <c r="CG585" s="140"/>
      <c r="CH585" s="140"/>
      <c r="CI585" s="140"/>
      <c r="CJ585" s="140"/>
      <c r="CK585" s="140"/>
      <c r="CL585" s="140"/>
      <c r="CM585" s="140"/>
      <c r="CN585" s="140"/>
      <c r="CO585" s="140"/>
      <c r="CP585" s="140"/>
      <c r="CQ585" s="140"/>
      <c r="CR585" s="140"/>
      <c r="CS585" s="140"/>
      <c r="CT585" s="140"/>
      <c r="CU585" s="140"/>
      <c r="CV585" s="140"/>
      <c r="CW585" s="140"/>
      <c r="CX585" s="140"/>
      <c r="CY585" s="140"/>
      <c r="CZ585" s="140"/>
      <c r="DA585" s="140"/>
      <c r="DB585" s="140"/>
      <c r="DC585" s="140"/>
      <c r="DD585" s="140"/>
      <c r="DE585" s="140"/>
      <c r="DF585" s="140"/>
      <c r="DG585" s="140"/>
      <c r="DH585" s="140"/>
      <c r="DI585" s="140"/>
      <c r="DJ585" s="140"/>
      <c r="DK585" s="140"/>
      <c r="DL585" s="140"/>
      <c r="DM585" s="140"/>
      <c r="DN585" s="140"/>
      <c r="DO585" s="140"/>
      <c r="DP585" s="140"/>
      <c r="DQ585" s="140"/>
      <c r="DR585" s="140"/>
      <c r="DS585" s="140"/>
      <c r="DT585" s="140"/>
      <c r="DU585" s="140"/>
      <c r="DV585" s="140"/>
      <c r="DW585" s="140"/>
      <c r="DX585" s="140"/>
      <c r="DY585" s="140"/>
      <c r="DZ585" s="140"/>
      <c r="EA585" s="140"/>
      <c r="EB585" s="140"/>
      <c r="EC585" s="140"/>
      <c r="ED585" s="140"/>
      <c r="EE585" s="140"/>
      <c r="EF585" s="140"/>
      <c r="EG585" s="140"/>
      <c r="EH585" s="140"/>
      <c r="EI585" s="140"/>
      <c r="EJ585" s="140"/>
      <c r="EK585" s="140"/>
      <c r="EL585" s="140"/>
      <c r="EM585" s="140"/>
      <c r="EN585" s="140"/>
      <c r="EO585" s="140"/>
      <c r="EP585" s="140"/>
      <c r="EQ585" s="140"/>
      <c r="ER585" s="140"/>
      <c r="ES585" s="140"/>
      <c r="ET585" s="140"/>
      <c r="EU585" s="140"/>
      <c r="EV585" s="140"/>
      <c r="EW585" s="140"/>
      <c r="EX585" s="140"/>
      <c r="EY585" s="140"/>
      <c r="EZ585" s="140"/>
      <c r="FA585" s="140"/>
      <c r="FB585" s="140"/>
      <c r="FC585" s="140"/>
      <c r="FD585" s="140"/>
      <c r="FE585" s="140"/>
      <c r="FF585" s="140"/>
      <c r="FG585" s="140"/>
      <c r="FH585" s="140"/>
      <c r="FI585" s="140"/>
      <c r="FJ585" s="140"/>
      <c r="FK585" s="140"/>
      <c r="FL585" s="140"/>
      <c r="FM585" s="140"/>
      <c r="FN585" s="140"/>
      <c r="FO585" s="140"/>
      <c r="FP585" s="140"/>
      <c r="FQ585" s="140"/>
      <c r="FR585" s="140"/>
      <c r="FS585" s="140"/>
      <c r="FT585" s="140"/>
      <c r="FU585" s="140"/>
      <c r="FV585" s="140"/>
      <c r="FW585" s="140"/>
      <c r="FX585" s="140"/>
      <c r="FY585" s="140"/>
      <c r="FZ585" s="140"/>
      <c r="GA585" s="140"/>
      <c r="GB585" s="140"/>
      <c r="GC585" s="140"/>
      <c r="GD585" s="140"/>
      <c r="GE585" s="140"/>
      <c r="GF585" s="140"/>
      <c r="GG585" s="140"/>
      <c r="GH585" s="140"/>
      <c r="GI585" s="140"/>
      <c r="GJ585" s="140"/>
      <c r="GK585" s="140"/>
      <c r="GL585" s="140"/>
      <c r="GM585" s="140"/>
      <c r="GN585" s="140"/>
      <c r="GO585" s="140"/>
      <c r="GP585" s="140"/>
      <c r="GQ585" s="140"/>
      <c r="GR585" s="140"/>
      <c r="GS585" s="140"/>
      <c r="GT585" s="140"/>
      <c r="GU585" s="140"/>
      <c r="GV585" s="140"/>
      <c r="GW585" s="140"/>
      <c r="GX585" s="140"/>
      <c r="GY585" s="140"/>
      <c r="GZ585" s="140"/>
      <c r="HA585" s="140"/>
      <c r="HB585" s="140"/>
      <c r="HC585" s="140"/>
      <c r="HD585" s="140"/>
      <c r="HE585" s="140"/>
      <c r="HF585" s="140"/>
      <c r="HG585" s="140"/>
      <c r="HH585" s="140"/>
      <c r="HI585" s="140"/>
      <c r="HJ585" s="140"/>
      <c r="HK585" s="140"/>
      <c r="HL585" s="140"/>
      <c r="HM585" s="140"/>
      <c r="HN585" s="140"/>
      <c r="HO585" s="140"/>
      <c r="HP585" s="140"/>
      <c r="HQ585" s="140"/>
      <c r="HR585" s="140"/>
    </row>
    <row r="586" spans="1:243" s="138" customFormat="1" hidden="1">
      <c r="A586" s="97" t="s">
        <v>2753</v>
      </c>
      <c r="B586" s="117" t="s">
        <v>2754</v>
      </c>
      <c r="C586" s="139" t="s">
        <v>32</v>
      </c>
      <c r="D586" s="60">
        <v>2136065.6800000002</v>
      </c>
      <c r="E586" s="60">
        <v>2166800.04</v>
      </c>
      <c r="F586" s="60">
        <v>2336615.7200000002</v>
      </c>
      <c r="G586" s="60">
        <v>2248050</v>
      </c>
      <c r="H586" s="60">
        <v>2332350</v>
      </c>
      <c r="I586" s="60">
        <v>2408150</v>
      </c>
      <c r="J586" s="140"/>
      <c r="K586" s="140"/>
      <c r="L586" s="140"/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  <c r="W586" s="140"/>
      <c r="X586" s="140"/>
      <c r="Y586" s="140"/>
      <c r="Z586" s="140"/>
      <c r="AA586" s="140"/>
      <c r="AB586" s="140"/>
      <c r="AC586" s="140"/>
      <c r="AD586" s="140"/>
      <c r="AE586" s="140"/>
      <c r="AF586" s="140"/>
      <c r="AG586" s="140"/>
      <c r="AH586" s="140"/>
      <c r="AI586" s="140"/>
      <c r="AJ586" s="140"/>
      <c r="AK586" s="140"/>
      <c r="AL586" s="140"/>
      <c r="AM586" s="140"/>
      <c r="AN586" s="140"/>
      <c r="AO586" s="140"/>
      <c r="AP586" s="140"/>
      <c r="AQ586" s="140"/>
      <c r="AR586" s="140"/>
      <c r="AS586" s="140"/>
      <c r="AT586" s="140"/>
      <c r="AU586" s="140"/>
      <c r="AV586" s="140"/>
      <c r="AW586" s="140"/>
      <c r="AX586" s="140"/>
      <c r="AY586" s="140"/>
      <c r="AZ586" s="140"/>
      <c r="BA586" s="140"/>
      <c r="BB586" s="140"/>
      <c r="BC586" s="140"/>
      <c r="BD586" s="140"/>
      <c r="BE586" s="140"/>
      <c r="BF586" s="140"/>
      <c r="BG586" s="140"/>
      <c r="BH586" s="140"/>
      <c r="BI586" s="140"/>
      <c r="BJ586" s="140"/>
      <c r="BK586" s="140"/>
      <c r="BL586" s="140"/>
      <c r="BM586" s="140"/>
      <c r="BN586" s="140"/>
      <c r="BO586" s="140"/>
      <c r="BP586" s="140"/>
      <c r="BQ586" s="140"/>
      <c r="BR586" s="140"/>
      <c r="BS586" s="140"/>
      <c r="BT586" s="140"/>
      <c r="BU586" s="140"/>
      <c r="BV586" s="140"/>
      <c r="BW586" s="140"/>
      <c r="BX586" s="140"/>
      <c r="BY586" s="140"/>
      <c r="BZ586" s="140"/>
      <c r="CA586" s="140"/>
      <c r="CB586" s="140"/>
      <c r="CC586" s="140"/>
      <c r="CD586" s="140"/>
      <c r="CE586" s="140"/>
      <c r="CF586" s="140"/>
      <c r="CG586" s="140"/>
      <c r="CH586" s="140"/>
      <c r="CI586" s="140"/>
      <c r="CJ586" s="140"/>
      <c r="CK586" s="140"/>
      <c r="CL586" s="140"/>
      <c r="CM586" s="140"/>
      <c r="CN586" s="140"/>
      <c r="CO586" s="140"/>
      <c r="CP586" s="140"/>
      <c r="CQ586" s="140"/>
      <c r="CR586" s="140"/>
      <c r="CS586" s="140"/>
      <c r="CT586" s="140"/>
      <c r="CU586" s="140"/>
      <c r="CV586" s="140"/>
      <c r="CW586" s="140"/>
      <c r="CX586" s="140"/>
      <c r="CY586" s="140"/>
      <c r="CZ586" s="140"/>
      <c r="DA586" s="140"/>
      <c r="DB586" s="140"/>
      <c r="DC586" s="140"/>
      <c r="DD586" s="140"/>
      <c r="DE586" s="140"/>
      <c r="DF586" s="140"/>
      <c r="DG586" s="140"/>
      <c r="DH586" s="140"/>
      <c r="DI586" s="140"/>
      <c r="DJ586" s="140"/>
      <c r="DK586" s="140"/>
      <c r="DL586" s="140"/>
      <c r="DM586" s="140"/>
      <c r="DN586" s="140"/>
      <c r="DO586" s="140"/>
      <c r="DP586" s="140"/>
      <c r="DQ586" s="140"/>
      <c r="DR586" s="140"/>
      <c r="DS586" s="140"/>
      <c r="DT586" s="140"/>
      <c r="DU586" s="140"/>
      <c r="DV586" s="140"/>
      <c r="DW586" s="140"/>
      <c r="DX586" s="140"/>
      <c r="DY586" s="140"/>
      <c r="DZ586" s="140"/>
      <c r="EA586" s="140"/>
      <c r="EB586" s="140"/>
      <c r="EC586" s="140"/>
      <c r="ED586" s="140"/>
      <c r="EE586" s="140"/>
      <c r="EF586" s="140"/>
      <c r="EG586" s="140"/>
      <c r="EH586" s="140"/>
      <c r="EI586" s="140"/>
      <c r="EJ586" s="140"/>
      <c r="EK586" s="140"/>
      <c r="EL586" s="140"/>
      <c r="EM586" s="140"/>
      <c r="EN586" s="140"/>
      <c r="EO586" s="140"/>
      <c r="EP586" s="140"/>
      <c r="EQ586" s="140"/>
      <c r="ER586" s="140"/>
      <c r="ES586" s="140"/>
      <c r="ET586" s="140"/>
      <c r="EU586" s="140"/>
      <c r="EV586" s="140"/>
      <c r="EW586" s="140"/>
      <c r="EX586" s="140"/>
      <c r="EY586" s="140"/>
      <c r="EZ586" s="140"/>
      <c r="FA586" s="140"/>
      <c r="FB586" s="140"/>
      <c r="FC586" s="140"/>
      <c r="FD586" s="140"/>
      <c r="FE586" s="140"/>
      <c r="FF586" s="140"/>
      <c r="FG586" s="140"/>
      <c r="FH586" s="140"/>
      <c r="FI586" s="140"/>
      <c r="FJ586" s="140"/>
      <c r="FK586" s="140"/>
      <c r="FL586" s="140"/>
      <c r="FM586" s="140"/>
      <c r="FN586" s="140"/>
      <c r="FO586" s="140"/>
      <c r="FP586" s="140"/>
      <c r="FQ586" s="140"/>
      <c r="FR586" s="140"/>
      <c r="FS586" s="140"/>
      <c r="FT586" s="140"/>
      <c r="FU586" s="140"/>
      <c r="FV586" s="140"/>
      <c r="FW586" s="140"/>
      <c r="FX586" s="140"/>
      <c r="FY586" s="140"/>
      <c r="FZ586" s="140"/>
      <c r="GA586" s="140"/>
      <c r="GB586" s="140"/>
      <c r="GC586" s="140"/>
      <c r="GD586" s="140"/>
      <c r="GE586" s="140"/>
      <c r="GF586" s="140"/>
      <c r="GG586" s="140"/>
      <c r="GH586" s="140"/>
      <c r="GI586" s="140"/>
      <c r="GJ586" s="140"/>
      <c r="GK586" s="140"/>
      <c r="GL586" s="140"/>
      <c r="GM586" s="140"/>
      <c r="GN586" s="140"/>
      <c r="GO586" s="140"/>
      <c r="GP586" s="140"/>
      <c r="GQ586" s="140"/>
      <c r="GR586" s="140"/>
      <c r="GS586" s="140"/>
      <c r="GT586" s="140"/>
      <c r="GU586" s="140"/>
      <c r="GV586" s="140"/>
      <c r="GW586" s="140"/>
      <c r="GX586" s="140"/>
      <c r="GY586" s="140"/>
      <c r="GZ586" s="140"/>
      <c r="HA586" s="140"/>
      <c r="HB586" s="140"/>
      <c r="HC586" s="140"/>
      <c r="HD586" s="140"/>
      <c r="HE586" s="140"/>
      <c r="HF586" s="140"/>
      <c r="HG586" s="140"/>
      <c r="HH586" s="140"/>
      <c r="HI586" s="140"/>
      <c r="HJ586" s="140"/>
      <c r="HK586" s="140"/>
      <c r="HL586" s="140"/>
      <c r="HM586" s="140"/>
      <c r="HN586" s="140"/>
      <c r="HO586" s="140"/>
      <c r="HP586" s="140"/>
      <c r="HQ586" s="140"/>
      <c r="HR586" s="140"/>
    </row>
    <row r="587" spans="1:243" s="140" customFormat="1" hidden="1">
      <c r="A587" s="97" t="s">
        <v>2755</v>
      </c>
      <c r="B587" s="117" t="s">
        <v>2756</v>
      </c>
      <c r="C587" s="139" t="s">
        <v>35</v>
      </c>
      <c r="D587" s="60">
        <v>6408134.6399999997</v>
      </c>
      <c r="E587" s="60">
        <v>6500398.8899999997</v>
      </c>
      <c r="F587" s="60">
        <v>7009845.9400000004</v>
      </c>
      <c r="G587" s="60">
        <v>6744150</v>
      </c>
      <c r="H587" s="60">
        <v>6997050</v>
      </c>
      <c r="I587" s="60">
        <v>7224450</v>
      </c>
      <c r="HS587" s="138"/>
      <c r="HT587" s="138"/>
      <c r="HU587" s="138"/>
      <c r="HV587" s="138"/>
      <c r="HW587" s="138"/>
      <c r="HX587" s="138"/>
      <c r="HY587" s="138"/>
      <c r="HZ587" s="138"/>
      <c r="IA587" s="138"/>
      <c r="IB587" s="138"/>
      <c r="IC587" s="138"/>
      <c r="ID587" s="138"/>
      <c r="IE587" s="138"/>
      <c r="IF587" s="138"/>
      <c r="IG587" s="138"/>
      <c r="IH587" s="138"/>
      <c r="II587" s="138"/>
    </row>
    <row r="588" spans="1:243" s="140" customFormat="1" hidden="1">
      <c r="A588" s="97" t="s">
        <v>2757</v>
      </c>
      <c r="B588" s="117" t="s">
        <v>2758</v>
      </c>
      <c r="C588" s="139" t="s">
        <v>249</v>
      </c>
      <c r="D588" s="60">
        <v>8544178.8000000007</v>
      </c>
      <c r="E588" s="60">
        <v>8667198.2699999996</v>
      </c>
      <c r="F588" s="60">
        <v>9346460.9399999995</v>
      </c>
      <c r="G588" s="60">
        <v>8992200</v>
      </c>
      <c r="H588" s="60">
        <v>9329400</v>
      </c>
      <c r="I588" s="60">
        <v>9632600</v>
      </c>
      <c r="HS588" s="138"/>
      <c r="HT588" s="138"/>
      <c r="HU588" s="138"/>
      <c r="HV588" s="138"/>
      <c r="HW588" s="138"/>
      <c r="HX588" s="138"/>
      <c r="HY588" s="138"/>
      <c r="HZ588" s="138"/>
      <c r="IA588" s="138"/>
      <c r="IB588" s="138"/>
      <c r="IC588" s="138"/>
      <c r="ID588" s="138"/>
      <c r="IE588" s="138"/>
      <c r="IF588" s="138"/>
      <c r="IG588" s="138"/>
      <c r="IH588" s="138"/>
      <c r="II588" s="138"/>
    </row>
    <row r="589" spans="1:243" s="140" customFormat="1">
      <c r="A589" s="99" t="s">
        <v>2759</v>
      </c>
      <c r="B589" s="116" t="s">
        <v>2760</v>
      </c>
      <c r="C589" s="139"/>
      <c r="D589" s="58">
        <f t="shared" ref="D589:I589" si="150">D590</f>
        <v>1469309.0099999998</v>
      </c>
      <c r="E589" s="58">
        <f t="shared" si="150"/>
        <v>1529376.67</v>
      </c>
      <c r="F589" s="58">
        <f t="shared" si="150"/>
        <v>1301418.32</v>
      </c>
      <c r="G589" s="58">
        <f t="shared" si="150"/>
        <v>1587000</v>
      </c>
      <c r="H589" s="58">
        <f t="shared" si="150"/>
        <v>1646000</v>
      </c>
      <c r="I589" s="58">
        <f t="shared" si="150"/>
        <v>1700000</v>
      </c>
      <c r="HS589" s="138"/>
      <c r="HT589" s="138"/>
      <c r="HU589" s="138"/>
      <c r="HV589" s="138"/>
      <c r="HW589" s="138"/>
      <c r="HX589" s="138"/>
      <c r="HY589" s="138"/>
      <c r="HZ589" s="138"/>
      <c r="IA589" s="138"/>
      <c r="IB589" s="138"/>
      <c r="IC589" s="138"/>
      <c r="ID589" s="138"/>
      <c r="IE589" s="138"/>
      <c r="IF589" s="138"/>
      <c r="IG589" s="138"/>
      <c r="IH589" s="138"/>
      <c r="II589" s="138"/>
    </row>
    <row r="590" spans="1:243" s="140" customFormat="1">
      <c r="A590" s="99" t="s">
        <v>2761</v>
      </c>
      <c r="B590" s="116" t="s">
        <v>2762</v>
      </c>
      <c r="C590" s="139"/>
      <c r="D590" s="58">
        <f t="shared" ref="D590:I590" si="151">SUM(D591:D594)</f>
        <v>1469309.0099999998</v>
      </c>
      <c r="E590" s="58">
        <f t="shared" si="151"/>
        <v>1529376.67</v>
      </c>
      <c r="F590" s="58">
        <f t="shared" si="151"/>
        <v>1301418.32</v>
      </c>
      <c r="G590" s="58">
        <f t="shared" si="151"/>
        <v>1587000</v>
      </c>
      <c r="H590" s="58">
        <f t="shared" si="151"/>
        <v>1646000</v>
      </c>
      <c r="I590" s="58">
        <f t="shared" si="151"/>
        <v>1700000</v>
      </c>
      <c r="HS590" s="138"/>
      <c r="HT590" s="138"/>
      <c r="HU590" s="138"/>
      <c r="HV590" s="138"/>
      <c r="HW590" s="138"/>
      <c r="HX590" s="138"/>
      <c r="HY590" s="138"/>
      <c r="HZ590" s="138"/>
      <c r="IA590" s="138"/>
      <c r="IB590" s="138"/>
      <c r="IC590" s="138"/>
      <c r="ID590" s="138"/>
      <c r="IE590" s="138"/>
      <c r="IF590" s="138"/>
      <c r="IG590" s="138"/>
      <c r="IH590" s="138"/>
      <c r="II590" s="138"/>
    </row>
    <row r="591" spans="1:243" s="140" customFormat="1" hidden="1">
      <c r="A591" s="97" t="s">
        <v>2763</v>
      </c>
      <c r="B591" s="117" t="s">
        <v>2764</v>
      </c>
      <c r="C591" s="139" t="s">
        <v>29</v>
      </c>
      <c r="D591" s="60">
        <v>881584.98</v>
      </c>
      <c r="E591" s="60">
        <v>917625.8</v>
      </c>
      <c r="F591" s="60">
        <v>780850.81</v>
      </c>
      <c r="G591" s="60">
        <v>952200</v>
      </c>
      <c r="H591" s="60">
        <v>987600</v>
      </c>
      <c r="I591" s="60">
        <v>1020000</v>
      </c>
      <c r="HS591" s="138"/>
      <c r="HT591" s="138"/>
      <c r="HU591" s="138"/>
      <c r="HV591" s="138"/>
      <c r="HW591" s="138"/>
      <c r="HX591" s="138"/>
      <c r="HY591" s="138"/>
      <c r="HZ591" s="138"/>
      <c r="IA591" s="138"/>
      <c r="IB591" s="138"/>
      <c r="IC591" s="138"/>
      <c r="ID591" s="138"/>
      <c r="IE591" s="138"/>
      <c r="IF591" s="138"/>
      <c r="IG591" s="138"/>
      <c r="IH591" s="138"/>
      <c r="II591" s="138"/>
    </row>
    <row r="592" spans="1:243" s="140" customFormat="1" hidden="1">
      <c r="A592" s="97" t="s">
        <v>2765</v>
      </c>
      <c r="B592" s="117" t="s">
        <v>2766</v>
      </c>
      <c r="C592" s="139" t="s">
        <v>32</v>
      </c>
      <c r="D592" s="60">
        <v>73465.61</v>
      </c>
      <c r="E592" s="60">
        <v>76468.89</v>
      </c>
      <c r="F592" s="60">
        <v>65071</v>
      </c>
      <c r="G592" s="60">
        <v>79350</v>
      </c>
      <c r="H592" s="60">
        <v>82300</v>
      </c>
      <c r="I592" s="60">
        <v>85000</v>
      </c>
      <c r="HS592" s="138"/>
      <c r="HT592" s="138"/>
      <c r="HU592" s="138"/>
      <c r="HV592" s="138"/>
      <c r="HW592" s="138"/>
      <c r="HX592" s="138"/>
      <c r="HY592" s="138"/>
      <c r="HZ592" s="138"/>
      <c r="IA592" s="138"/>
      <c r="IB592" s="138"/>
      <c r="IC592" s="138"/>
      <c r="ID592" s="138"/>
      <c r="IE592" s="138"/>
      <c r="IF592" s="138"/>
      <c r="IG592" s="138"/>
      <c r="IH592" s="138"/>
      <c r="II592" s="138"/>
    </row>
    <row r="593" spans="1:243" s="140" customFormat="1" hidden="1">
      <c r="A593" s="97" t="s">
        <v>2767</v>
      </c>
      <c r="B593" s="117" t="s">
        <v>2768</v>
      </c>
      <c r="C593" s="139" t="s">
        <v>35</v>
      </c>
      <c r="D593" s="60">
        <v>220396.5</v>
      </c>
      <c r="E593" s="60">
        <v>229406.54</v>
      </c>
      <c r="F593" s="60">
        <v>195212.79</v>
      </c>
      <c r="G593" s="60">
        <v>238050</v>
      </c>
      <c r="H593" s="60">
        <v>246900</v>
      </c>
      <c r="I593" s="60">
        <v>255000</v>
      </c>
      <c r="HS593" s="138"/>
      <c r="HT593" s="138"/>
      <c r="HU593" s="138"/>
      <c r="HV593" s="138"/>
      <c r="HW593" s="138"/>
      <c r="HX593" s="138"/>
      <c r="HY593" s="138"/>
      <c r="HZ593" s="138"/>
      <c r="IA593" s="138"/>
      <c r="IB593" s="138"/>
      <c r="IC593" s="138"/>
      <c r="ID593" s="138"/>
      <c r="IE593" s="138"/>
      <c r="IF593" s="138"/>
      <c r="IG593" s="138"/>
      <c r="IH593" s="138"/>
      <c r="II593" s="138"/>
    </row>
    <row r="594" spans="1:243" s="140" customFormat="1" hidden="1">
      <c r="A594" s="97" t="s">
        <v>2769</v>
      </c>
      <c r="B594" s="117" t="s">
        <v>2770</v>
      </c>
      <c r="C594" s="139" t="s">
        <v>249</v>
      </c>
      <c r="D594" s="60">
        <v>293861.92</v>
      </c>
      <c r="E594" s="60">
        <v>305875.44</v>
      </c>
      <c r="F594" s="60">
        <v>260283.72</v>
      </c>
      <c r="G594" s="60">
        <v>317400</v>
      </c>
      <c r="H594" s="60">
        <v>329200</v>
      </c>
      <c r="I594" s="60">
        <v>340000</v>
      </c>
      <c r="HS594" s="138"/>
      <c r="HT594" s="138"/>
      <c r="HU594" s="138"/>
      <c r="HV594" s="138"/>
      <c r="HW594" s="138"/>
      <c r="HX594" s="138"/>
      <c r="HY594" s="138"/>
      <c r="HZ594" s="138"/>
      <c r="IA594" s="138"/>
      <c r="IB594" s="138"/>
      <c r="IC594" s="138"/>
      <c r="ID594" s="138"/>
      <c r="IE594" s="138"/>
      <c r="IF594" s="138"/>
      <c r="IG594" s="138"/>
      <c r="IH594" s="138"/>
      <c r="II594" s="138"/>
    </row>
    <row r="595" spans="1:243" s="107" customFormat="1" ht="22.5" customHeight="1">
      <c r="A595" s="99" t="s">
        <v>2771</v>
      </c>
      <c r="B595" s="116" t="s">
        <v>2772</v>
      </c>
      <c r="C595" s="139"/>
      <c r="D595" s="58">
        <f t="shared" ref="D595:I595" si="152">D596</f>
        <v>332099.7</v>
      </c>
      <c r="E595" s="58">
        <f t="shared" si="152"/>
        <v>199641.67</v>
      </c>
      <c r="F595" s="58">
        <f t="shared" si="152"/>
        <v>155297.54999999999</v>
      </c>
      <c r="G595" s="58">
        <f t="shared" si="152"/>
        <v>0</v>
      </c>
      <c r="H595" s="58">
        <f t="shared" si="152"/>
        <v>0</v>
      </c>
      <c r="I595" s="58">
        <f t="shared" si="152"/>
        <v>0</v>
      </c>
      <c r="HS595" s="106"/>
      <c r="HT595" s="106"/>
      <c r="HU595" s="106"/>
      <c r="HV595" s="106"/>
      <c r="HW595" s="106"/>
      <c r="HX595" s="106"/>
      <c r="HY595" s="106"/>
      <c r="HZ595" s="106"/>
      <c r="IA595" s="106"/>
      <c r="IB595" s="106"/>
      <c r="IC595" s="106"/>
      <c r="ID595" s="106"/>
      <c r="IE595" s="106"/>
      <c r="IF595" s="106"/>
      <c r="IG595" s="106"/>
      <c r="IH595" s="106"/>
      <c r="II595" s="106"/>
    </row>
    <row r="596" spans="1:243" s="140" customFormat="1" ht="20.25" customHeight="1">
      <c r="A596" s="99" t="s">
        <v>2773</v>
      </c>
      <c r="B596" s="116" t="s">
        <v>2774</v>
      </c>
      <c r="C596" s="139" t="s">
        <v>397</v>
      </c>
      <c r="D596" s="58">
        <v>332099.7</v>
      </c>
      <c r="E596" s="58">
        <v>199641.67</v>
      </c>
      <c r="F596" s="58">
        <v>155297.54999999999</v>
      </c>
      <c r="G596" s="58">
        <v>0</v>
      </c>
      <c r="H596" s="58">
        <v>0</v>
      </c>
      <c r="I596" s="58">
        <v>0</v>
      </c>
      <c r="HS596" s="138"/>
      <c r="HT596" s="138"/>
      <c r="HU596" s="138"/>
      <c r="HV596" s="138"/>
      <c r="HW596" s="138"/>
      <c r="HX596" s="138"/>
      <c r="HY596" s="138"/>
      <c r="HZ596" s="138"/>
      <c r="IA596" s="138"/>
      <c r="IB596" s="138"/>
      <c r="IC596" s="138"/>
      <c r="ID596" s="138"/>
      <c r="IE596" s="138"/>
      <c r="IF596" s="138"/>
      <c r="IG596" s="138"/>
      <c r="IH596" s="138"/>
      <c r="II596" s="138"/>
    </row>
    <row r="597" spans="1:243" s="107" customFormat="1" ht="18.75" customHeight="1">
      <c r="A597" s="99" t="s">
        <v>2775</v>
      </c>
      <c r="B597" s="116" t="s">
        <v>2776</v>
      </c>
      <c r="C597" s="139"/>
      <c r="D597" s="58">
        <f>D598</f>
        <v>9342569.3399999999</v>
      </c>
      <c r="E597" s="58">
        <f t="shared" ref="E597:I598" si="153">E598</f>
        <v>10895881.770000001</v>
      </c>
      <c r="F597" s="58">
        <f t="shared" si="153"/>
        <v>14887688.41</v>
      </c>
      <c r="G597" s="58">
        <f t="shared" si="153"/>
        <v>13072300</v>
      </c>
      <c r="H597" s="58">
        <f t="shared" si="153"/>
        <v>13406000</v>
      </c>
      <c r="I597" s="58">
        <f t="shared" si="153"/>
        <v>13715000</v>
      </c>
      <c r="HS597" s="106"/>
      <c r="HT597" s="106"/>
      <c r="HU597" s="106"/>
      <c r="HV597" s="106"/>
      <c r="HW597" s="106"/>
      <c r="HX597" s="106"/>
      <c r="HY597" s="106"/>
      <c r="HZ597" s="106"/>
      <c r="IA597" s="106"/>
      <c r="IB597" s="106"/>
      <c r="IC597" s="106"/>
      <c r="ID597" s="106"/>
      <c r="IE597" s="106"/>
      <c r="IF597" s="106"/>
      <c r="IG597" s="106"/>
      <c r="IH597" s="106"/>
      <c r="II597" s="106"/>
    </row>
    <row r="598" spans="1:243" s="107" customFormat="1" ht="26.25" customHeight="1">
      <c r="A598" s="99" t="s">
        <v>2777</v>
      </c>
      <c r="B598" s="116" t="s">
        <v>2776</v>
      </c>
      <c r="C598" s="139"/>
      <c r="D598" s="58">
        <f>D599</f>
        <v>9342569.3399999999</v>
      </c>
      <c r="E598" s="58">
        <f t="shared" si="153"/>
        <v>10895881.770000001</v>
      </c>
      <c r="F598" s="58">
        <f t="shared" si="153"/>
        <v>14887688.41</v>
      </c>
      <c r="G598" s="58">
        <f t="shared" si="153"/>
        <v>13072300</v>
      </c>
      <c r="H598" s="58">
        <f t="shared" si="153"/>
        <v>13406000</v>
      </c>
      <c r="I598" s="58">
        <f t="shared" si="153"/>
        <v>13715000</v>
      </c>
      <c r="HS598" s="106"/>
      <c r="HT598" s="106"/>
      <c r="HU598" s="106"/>
      <c r="HV598" s="106"/>
      <c r="HW598" s="106"/>
      <c r="HX598" s="106"/>
      <c r="HY598" s="106"/>
      <c r="HZ598" s="106"/>
      <c r="IA598" s="106"/>
      <c r="IB598" s="106"/>
      <c r="IC598" s="106"/>
      <c r="ID598" s="106"/>
      <c r="IE598" s="106"/>
      <c r="IF598" s="106"/>
      <c r="IG598" s="106"/>
      <c r="IH598" s="106"/>
      <c r="II598" s="106"/>
    </row>
    <row r="599" spans="1:243" s="107" customFormat="1" ht="36">
      <c r="A599" s="222" t="s">
        <v>2778</v>
      </c>
      <c r="B599" s="221" t="s">
        <v>2779</v>
      </c>
      <c r="C599" s="139"/>
      <c r="D599" s="58">
        <f t="shared" ref="D599:I599" si="154">SUM(D600:D616)</f>
        <v>9342569.3399999999</v>
      </c>
      <c r="E599" s="58">
        <f t="shared" si="154"/>
        <v>10895881.770000001</v>
      </c>
      <c r="F599" s="58">
        <f>SUM(F600:F617)</f>
        <v>14887688.41</v>
      </c>
      <c r="G599" s="58">
        <f t="shared" si="154"/>
        <v>13072300</v>
      </c>
      <c r="H599" s="58">
        <f t="shared" si="154"/>
        <v>13406000</v>
      </c>
      <c r="I599" s="58">
        <f t="shared" si="154"/>
        <v>13715000</v>
      </c>
      <c r="HS599" s="106"/>
      <c r="HT599" s="106"/>
      <c r="HU599" s="106"/>
      <c r="HV599" s="106"/>
      <c r="HW599" s="106"/>
      <c r="HX599" s="106"/>
      <c r="HY599" s="106"/>
      <c r="HZ599" s="106"/>
      <c r="IA599" s="106"/>
      <c r="IB599" s="106"/>
      <c r="IC599" s="106"/>
      <c r="ID599" s="106"/>
      <c r="IE599" s="106"/>
      <c r="IF599" s="106"/>
      <c r="IG599" s="106"/>
      <c r="IH599" s="106"/>
      <c r="II599" s="106"/>
    </row>
    <row r="600" spans="1:243" s="140" customFormat="1" hidden="1">
      <c r="A600" s="97" t="s">
        <v>2780</v>
      </c>
      <c r="B600" s="117" t="s">
        <v>974</v>
      </c>
      <c r="C600" s="139" t="s">
        <v>352</v>
      </c>
      <c r="D600" s="60">
        <v>905222.03</v>
      </c>
      <c r="E600" s="60">
        <v>1409829.4</v>
      </c>
      <c r="F600" s="60">
        <v>1720299</v>
      </c>
      <c r="G600" s="60">
        <v>1452300</v>
      </c>
      <c r="H600" s="60">
        <v>1506800</v>
      </c>
      <c r="I600" s="60">
        <v>1555700</v>
      </c>
      <c r="HS600" s="138"/>
      <c r="HT600" s="138"/>
      <c r="HU600" s="138"/>
      <c r="HV600" s="138"/>
      <c r="HW600" s="138"/>
      <c r="HX600" s="138"/>
      <c r="HY600" s="138"/>
      <c r="HZ600" s="138"/>
      <c r="IA600" s="138"/>
      <c r="IB600" s="138"/>
      <c r="IC600" s="138"/>
      <c r="ID600" s="138"/>
      <c r="IE600" s="138"/>
      <c r="IF600" s="138"/>
      <c r="IG600" s="138"/>
      <c r="IH600" s="138"/>
      <c r="II600" s="138"/>
    </row>
    <row r="601" spans="1:243" s="140" customFormat="1" hidden="1">
      <c r="A601" s="97" t="s">
        <v>2781</v>
      </c>
      <c r="B601" s="117" t="s">
        <v>976</v>
      </c>
      <c r="C601" s="139" t="s">
        <v>301</v>
      </c>
      <c r="D601" s="60">
        <v>35000</v>
      </c>
      <c r="E601" s="60">
        <v>315000</v>
      </c>
      <c r="F601" s="60">
        <v>455000</v>
      </c>
      <c r="G601" s="60">
        <v>402400</v>
      </c>
      <c r="H601" s="60">
        <v>418000</v>
      </c>
      <c r="I601" s="60">
        <v>431000</v>
      </c>
      <c r="HS601" s="138"/>
      <c r="HT601" s="138"/>
      <c r="HU601" s="138"/>
      <c r="HV601" s="138"/>
      <c r="HW601" s="138"/>
      <c r="HX601" s="138"/>
      <c r="HY601" s="138"/>
      <c r="HZ601" s="138"/>
      <c r="IA601" s="138"/>
      <c r="IB601" s="138"/>
      <c r="IC601" s="138"/>
      <c r="ID601" s="138"/>
      <c r="IE601" s="138"/>
      <c r="IF601" s="138"/>
      <c r="IG601" s="138"/>
      <c r="IH601" s="138"/>
      <c r="II601" s="138"/>
    </row>
    <row r="602" spans="1:243" s="140" customFormat="1" hidden="1">
      <c r="A602" s="97" t="s">
        <v>2782</v>
      </c>
      <c r="B602" s="117" t="s">
        <v>978</v>
      </c>
      <c r="C602" s="139" t="s">
        <v>283</v>
      </c>
      <c r="D602" s="60">
        <v>460287.84</v>
      </c>
      <c r="E602" s="60">
        <v>627180.56000000006</v>
      </c>
      <c r="F602" s="60">
        <v>772991.66</v>
      </c>
      <c r="G602" s="60">
        <v>652200</v>
      </c>
      <c r="H602" s="60">
        <v>676400</v>
      </c>
      <c r="I602" s="60">
        <v>698600</v>
      </c>
      <c r="HS602" s="138"/>
      <c r="HT602" s="138"/>
      <c r="HU602" s="138"/>
      <c r="HV602" s="138"/>
      <c r="HW602" s="138"/>
      <c r="HX602" s="138"/>
      <c r="HY602" s="138"/>
      <c r="HZ602" s="138"/>
      <c r="IA602" s="138"/>
      <c r="IB602" s="138"/>
      <c r="IC602" s="138"/>
      <c r="ID602" s="138"/>
      <c r="IE602" s="138"/>
      <c r="IF602" s="138"/>
      <c r="IG602" s="138"/>
      <c r="IH602" s="138"/>
      <c r="II602" s="138"/>
    </row>
    <row r="603" spans="1:243" s="140" customFormat="1" hidden="1">
      <c r="A603" s="97" t="s">
        <v>2783</v>
      </c>
      <c r="B603" s="117" t="s">
        <v>980</v>
      </c>
      <c r="C603" s="139" t="s">
        <v>334</v>
      </c>
      <c r="D603" s="60">
        <v>144250</v>
      </c>
      <c r="E603" s="60">
        <v>3750</v>
      </c>
      <c r="F603" s="60">
        <v>207500</v>
      </c>
      <c r="G603" s="60">
        <v>194000</v>
      </c>
      <c r="H603" s="60">
        <v>202300</v>
      </c>
      <c r="I603" s="60">
        <v>208800</v>
      </c>
      <c r="HS603" s="138"/>
      <c r="HT603" s="138"/>
      <c r="HU603" s="138"/>
      <c r="HV603" s="138"/>
      <c r="HW603" s="138"/>
      <c r="HX603" s="138"/>
      <c r="HY603" s="138"/>
      <c r="HZ603" s="138"/>
      <c r="IA603" s="138"/>
      <c r="IB603" s="138"/>
      <c r="IC603" s="138"/>
      <c r="ID603" s="138"/>
      <c r="IE603" s="138"/>
      <c r="IF603" s="138"/>
      <c r="IG603" s="138"/>
      <c r="IH603" s="138"/>
      <c r="II603" s="138"/>
    </row>
    <row r="604" spans="1:243" s="140" customFormat="1" hidden="1">
      <c r="A604" s="97" t="s">
        <v>2784</v>
      </c>
      <c r="B604" s="117" t="s">
        <v>1723</v>
      </c>
      <c r="C604" s="139" t="s">
        <v>268</v>
      </c>
      <c r="D604" s="60">
        <v>0</v>
      </c>
      <c r="E604" s="60">
        <v>0</v>
      </c>
      <c r="F604" s="60">
        <v>0</v>
      </c>
      <c r="G604" s="60"/>
      <c r="H604" s="60"/>
      <c r="I604" s="60"/>
      <c r="HS604" s="138"/>
      <c r="HT604" s="138"/>
      <c r="HU604" s="138"/>
      <c r="HV604" s="138"/>
      <c r="HW604" s="138"/>
      <c r="HX604" s="138"/>
      <c r="HY604" s="138"/>
      <c r="HZ604" s="138"/>
      <c r="IA604" s="138"/>
      <c r="IB604" s="138"/>
      <c r="IC604" s="138"/>
      <c r="ID604" s="138"/>
      <c r="IE604" s="138"/>
      <c r="IF604" s="138"/>
      <c r="IG604" s="138"/>
      <c r="IH604" s="138"/>
      <c r="II604" s="138"/>
    </row>
    <row r="605" spans="1:243" s="140" customFormat="1" hidden="1">
      <c r="A605" s="97" t="s">
        <v>2785</v>
      </c>
      <c r="B605" s="117" t="s">
        <v>982</v>
      </c>
      <c r="C605" s="139" t="s">
        <v>268</v>
      </c>
      <c r="D605" s="60">
        <v>921573.1</v>
      </c>
      <c r="E605" s="60">
        <v>960500</v>
      </c>
      <c r="F605" s="60">
        <v>1354000</v>
      </c>
      <c r="G605" s="60">
        <v>1121100</v>
      </c>
      <c r="H605" s="60">
        <v>1163000</v>
      </c>
      <c r="I605" s="60">
        <v>1200000</v>
      </c>
      <c r="HS605" s="138"/>
      <c r="HT605" s="138"/>
      <c r="HU605" s="138"/>
      <c r="HV605" s="138"/>
      <c r="HW605" s="138"/>
      <c r="HX605" s="138"/>
      <c r="HY605" s="138"/>
      <c r="HZ605" s="138"/>
      <c r="IA605" s="138"/>
      <c r="IB605" s="138"/>
      <c r="IC605" s="138"/>
      <c r="ID605" s="138"/>
      <c r="IE605" s="138"/>
      <c r="IF605" s="138"/>
      <c r="IG605" s="138"/>
      <c r="IH605" s="138"/>
      <c r="II605" s="138"/>
    </row>
    <row r="606" spans="1:243" s="140" customFormat="1" hidden="1">
      <c r="A606" s="97" t="s">
        <v>2786</v>
      </c>
      <c r="B606" s="117" t="s">
        <v>984</v>
      </c>
      <c r="C606" s="139" t="s">
        <v>283</v>
      </c>
      <c r="D606" s="60">
        <v>0</v>
      </c>
      <c r="E606" s="60"/>
      <c r="F606" s="60"/>
      <c r="G606" s="60"/>
      <c r="H606" s="60"/>
      <c r="I606" s="60"/>
      <c r="HS606" s="138"/>
      <c r="HT606" s="138"/>
      <c r="HU606" s="138"/>
      <c r="HV606" s="138"/>
      <c r="HW606" s="138"/>
      <c r="HX606" s="138"/>
      <c r="HY606" s="138"/>
      <c r="HZ606" s="138"/>
      <c r="IA606" s="138"/>
      <c r="IB606" s="138"/>
      <c r="IC606" s="138"/>
      <c r="ID606" s="138"/>
      <c r="IE606" s="138"/>
      <c r="IF606" s="138"/>
      <c r="IG606" s="138"/>
      <c r="IH606" s="138"/>
      <c r="II606" s="138"/>
    </row>
    <row r="607" spans="1:243" s="140" customFormat="1" hidden="1">
      <c r="A607" s="97" t="s">
        <v>2787</v>
      </c>
      <c r="B607" s="117" t="s">
        <v>986</v>
      </c>
      <c r="C607" s="139" t="s">
        <v>358</v>
      </c>
      <c r="D607" s="60">
        <v>68358.3</v>
      </c>
      <c r="E607" s="60">
        <v>38535</v>
      </c>
      <c r="F607" s="60">
        <v>55050</v>
      </c>
      <c r="G607" s="60">
        <v>44000</v>
      </c>
      <c r="H607" s="60">
        <v>45600</v>
      </c>
      <c r="I607" s="60">
        <v>47400</v>
      </c>
      <c r="HS607" s="138"/>
      <c r="HT607" s="138"/>
      <c r="HU607" s="138"/>
      <c r="HV607" s="138"/>
      <c r="HW607" s="138"/>
      <c r="HX607" s="138"/>
      <c r="HY607" s="138"/>
      <c r="HZ607" s="138"/>
      <c r="IA607" s="138"/>
      <c r="IB607" s="138"/>
      <c r="IC607" s="138"/>
      <c r="ID607" s="138"/>
      <c r="IE607" s="138"/>
      <c r="IF607" s="138"/>
      <c r="IG607" s="138"/>
      <c r="IH607" s="138"/>
      <c r="II607" s="138"/>
    </row>
    <row r="608" spans="1:243" s="140" customFormat="1" hidden="1">
      <c r="A608" s="97" t="s">
        <v>2788</v>
      </c>
      <c r="B608" s="117" t="s">
        <v>988</v>
      </c>
      <c r="C608" s="139" t="s">
        <v>358</v>
      </c>
      <c r="D608" s="60">
        <v>0</v>
      </c>
      <c r="E608" s="60"/>
      <c r="F608" s="60"/>
      <c r="G608" s="60"/>
      <c r="H608" s="60"/>
      <c r="I608" s="60"/>
      <c r="HS608" s="138"/>
      <c r="HT608" s="138"/>
      <c r="HU608" s="138"/>
      <c r="HV608" s="138"/>
      <c r="HW608" s="138"/>
      <c r="HX608" s="138"/>
      <c r="HY608" s="138"/>
      <c r="HZ608" s="138"/>
      <c r="IA608" s="138"/>
      <c r="IB608" s="138"/>
      <c r="IC608" s="138"/>
      <c r="ID608" s="138"/>
      <c r="IE608" s="138"/>
      <c r="IF608" s="138"/>
      <c r="IG608" s="138"/>
      <c r="IH608" s="138"/>
      <c r="II608" s="138"/>
    </row>
    <row r="609" spans="1:243" s="140" customFormat="1" hidden="1">
      <c r="A609" s="97" t="s">
        <v>2789</v>
      </c>
      <c r="B609" s="117" t="s">
        <v>990</v>
      </c>
      <c r="C609" s="139" t="s">
        <v>364</v>
      </c>
      <c r="D609" s="60">
        <v>1295685.57</v>
      </c>
      <c r="E609" s="60">
        <v>1622728.93</v>
      </c>
      <c r="F609" s="60">
        <v>2291258.36</v>
      </c>
      <c r="G609" s="60">
        <v>1830500</v>
      </c>
      <c r="H609" s="60">
        <v>1899000</v>
      </c>
      <c r="I609" s="60">
        <v>1960000</v>
      </c>
      <c r="HS609" s="138"/>
      <c r="HT609" s="138"/>
      <c r="HU609" s="138"/>
      <c r="HV609" s="138"/>
      <c r="HW609" s="138"/>
      <c r="HX609" s="138"/>
      <c r="HY609" s="138"/>
      <c r="HZ609" s="138"/>
      <c r="IA609" s="138"/>
      <c r="IB609" s="138"/>
      <c r="IC609" s="138"/>
      <c r="ID609" s="138"/>
      <c r="IE609" s="138"/>
      <c r="IF609" s="138"/>
      <c r="IG609" s="138"/>
      <c r="IH609" s="138"/>
      <c r="II609" s="138"/>
    </row>
    <row r="610" spans="1:243" s="140" customFormat="1" hidden="1">
      <c r="A610" s="97" t="s">
        <v>2790</v>
      </c>
      <c r="B610" s="97" t="s">
        <v>992</v>
      </c>
      <c r="C610" s="98" t="s">
        <v>352</v>
      </c>
      <c r="D610" s="60">
        <v>2975000</v>
      </c>
      <c r="E610" s="60">
        <v>3675000</v>
      </c>
      <c r="F610" s="60">
        <v>5250000</v>
      </c>
      <c r="G610" s="60">
        <v>4200000</v>
      </c>
      <c r="H610" s="60">
        <f>G610</f>
        <v>4200000</v>
      </c>
      <c r="I610" s="60">
        <f>H610</f>
        <v>4200000</v>
      </c>
      <c r="HS610" s="138"/>
      <c r="HT610" s="138"/>
      <c r="HU610" s="138"/>
      <c r="HV610" s="138"/>
      <c r="HW610" s="138"/>
      <c r="HX610" s="138"/>
      <c r="HY610" s="138"/>
      <c r="HZ610" s="138"/>
      <c r="IA610" s="138"/>
      <c r="IB610" s="138"/>
      <c r="IC610" s="138"/>
      <c r="ID610" s="138"/>
      <c r="IE610" s="138"/>
      <c r="IF610" s="138"/>
      <c r="IG610" s="138"/>
      <c r="IH610" s="138"/>
      <c r="II610" s="138"/>
    </row>
    <row r="611" spans="1:243" s="140" customFormat="1" hidden="1">
      <c r="A611" s="97" t="s">
        <v>2791</v>
      </c>
      <c r="B611" s="97" t="s">
        <v>996</v>
      </c>
      <c r="C611" s="98" t="s">
        <v>268</v>
      </c>
      <c r="D611" s="60">
        <v>22500</v>
      </c>
      <c r="E611" s="60">
        <v>31500</v>
      </c>
      <c r="F611" s="60">
        <v>55000</v>
      </c>
      <c r="G611" s="60">
        <v>36000</v>
      </c>
      <c r="H611" s="60">
        <v>37300</v>
      </c>
      <c r="I611" s="60">
        <v>38500</v>
      </c>
      <c r="HS611" s="138"/>
      <c r="HT611" s="138"/>
      <c r="HU611" s="138"/>
      <c r="HV611" s="138"/>
      <c r="HW611" s="138"/>
      <c r="HX611" s="138"/>
      <c r="HY611" s="138"/>
      <c r="HZ611" s="138"/>
      <c r="IA611" s="138"/>
      <c r="IB611" s="138"/>
      <c r="IC611" s="138"/>
      <c r="ID611" s="138"/>
      <c r="IE611" s="138"/>
      <c r="IF611" s="138"/>
      <c r="IG611" s="138"/>
      <c r="IH611" s="138"/>
      <c r="II611" s="138"/>
    </row>
    <row r="612" spans="1:243" s="140" customFormat="1" hidden="1">
      <c r="A612" s="97" t="s">
        <v>2792</v>
      </c>
      <c r="B612" s="97" t="s">
        <v>998</v>
      </c>
      <c r="C612" s="98" t="s">
        <v>283</v>
      </c>
      <c r="D612" s="60">
        <v>941622.88</v>
      </c>
      <c r="E612" s="60">
        <v>251848</v>
      </c>
      <c r="F612" s="60">
        <v>486897</v>
      </c>
      <c r="G612" s="60">
        <v>900000</v>
      </c>
      <c r="H612" s="60">
        <v>933700</v>
      </c>
      <c r="I612" s="60">
        <v>964000</v>
      </c>
      <c r="HS612" s="138"/>
      <c r="HT612" s="138"/>
      <c r="HU612" s="138"/>
      <c r="HV612" s="138"/>
      <c r="HW612" s="138"/>
      <c r="HX612" s="138"/>
      <c r="HY612" s="138"/>
      <c r="HZ612" s="138"/>
      <c r="IA612" s="138"/>
      <c r="IB612" s="138"/>
      <c r="IC612" s="138"/>
      <c r="ID612" s="138"/>
      <c r="IE612" s="138"/>
      <c r="IF612" s="138"/>
      <c r="IG612" s="138"/>
      <c r="IH612" s="138"/>
      <c r="II612" s="138"/>
    </row>
    <row r="613" spans="1:243" s="140" customFormat="1" hidden="1">
      <c r="A613" s="97" t="s">
        <v>2793</v>
      </c>
      <c r="B613" s="97" t="s">
        <v>1721</v>
      </c>
      <c r="C613" s="98" t="s">
        <v>1568</v>
      </c>
      <c r="D613" s="60">
        <v>38242.36</v>
      </c>
      <c r="E613" s="60">
        <v>32930.58</v>
      </c>
      <c r="F613" s="60"/>
      <c r="G613" s="60"/>
      <c r="H613" s="60"/>
      <c r="I613" s="60"/>
      <c r="HS613" s="138"/>
      <c r="HT613" s="138"/>
      <c r="HU613" s="138"/>
      <c r="HV613" s="138"/>
      <c r="HW613" s="138"/>
      <c r="HX613" s="138"/>
      <c r="HY613" s="138"/>
      <c r="HZ613" s="138"/>
      <c r="IA613" s="138"/>
      <c r="IB613" s="138"/>
      <c r="IC613" s="138"/>
      <c r="ID613" s="138"/>
      <c r="IE613" s="138"/>
      <c r="IF613" s="138"/>
      <c r="IG613" s="138"/>
      <c r="IH613" s="138"/>
      <c r="II613" s="138"/>
    </row>
    <row r="614" spans="1:243" s="140" customFormat="1" hidden="1">
      <c r="A614" s="97" t="s">
        <v>2794</v>
      </c>
      <c r="B614" s="97" t="s">
        <v>994</v>
      </c>
      <c r="C614" s="98" t="s">
        <v>328</v>
      </c>
      <c r="D614" s="60">
        <v>1420827.26</v>
      </c>
      <c r="E614" s="60">
        <v>1664641.25</v>
      </c>
      <c r="F614" s="60">
        <v>1921692.39</v>
      </c>
      <c r="G614" s="60">
        <v>2098200</v>
      </c>
      <c r="H614" s="60">
        <v>2176900</v>
      </c>
      <c r="I614" s="60">
        <v>2258500</v>
      </c>
      <c r="HS614" s="138"/>
      <c r="HT614" s="138"/>
      <c r="HU614" s="138"/>
      <c r="HV614" s="138"/>
      <c r="HW614" s="138"/>
      <c r="HX614" s="138"/>
      <c r="HY614" s="138"/>
      <c r="HZ614" s="138"/>
      <c r="IA614" s="138"/>
      <c r="IB614" s="138"/>
      <c r="IC614" s="138"/>
      <c r="ID614" s="138"/>
      <c r="IE614" s="138"/>
      <c r="IF614" s="138"/>
      <c r="IG614" s="138"/>
      <c r="IH614" s="138"/>
      <c r="II614" s="138"/>
    </row>
    <row r="615" spans="1:243" s="140" customFormat="1" hidden="1">
      <c r="A615" s="97" t="s">
        <v>2795</v>
      </c>
      <c r="B615" s="97" t="s">
        <v>2796</v>
      </c>
      <c r="C615" s="98" t="s">
        <v>271</v>
      </c>
      <c r="D615" s="60">
        <v>54000</v>
      </c>
      <c r="E615" s="60">
        <v>126000</v>
      </c>
      <c r="F615" s="60">
        <v>168000</v>
      </c>
      <c r="G615" s="60">
        <v>141600</v>
      </c>
      <c r="H615" s="60">
        <v>147000</v>
      </c>
      <c r="I615" s="60">
        <v>152500</v>
      </c>
      <c r="HS615" s="138"/>
      <c r="HT615" s="138"/>
      <c r="HU615" s="138"/>
      <c r="HV615" s="138"/>
      <c r="HW615" s="138"/>
      <c r="HX615" s="138"/>
      <c r="HY615" s="138"/>
      <c r="HZ615" s="138"/>
      <c r="IA615" s="138"/>
      <c r="IB615" s="138"/>
      <c r="IC615" s="138"/>
      <c r="ID615" s="138"/>
      <c r="IE615" s="138"/>
      <c r="IF615" s="138"/>
      <c r="IG615" s="138"/>
      <c r="IH615" s="138"/>
      <c r="II615" s="138"/>
    </row>
    <row r="616" spans="1:243" s="140" customFormat="1" hidden="1">
      <c r="A616" s="97" t="s">
        <v>2797</v>
      </c>
      <c r="B616" s="97" t="s">
        <v>2798</v>
      </c>
      <c r="C616" s="98" t="s">
        <v>310</v>
      </c>
      <c r="D616" s="60">
        <v>60000</v>
      </c>
      <c r="E616" s="60">
        <v>136438.04999999999</v>
      </c>
      <c r="F616" s="60"/>
      <c r="G616" s="60"/>
      <c r="H616" s="60"/>
      <c r="I616" s="60"/>
      <c r="HS616" s="138"/>
      <c r="HT616" s="138"/>
      <c r="HU616" s="138"/>
      <c r="HV616" s="138"/>
      <c r="HW616" s="138"/>
      <c r="HX616" s="138"/>
      <c r="HY616" s="138"/>
      <c r="HZ616" s="138"/>
      <c r="IA616" s="138"/>
      <c r="IB616" s="138"/>
      <c r="IC616" s="138"/>
      <c r="ID616" s="138"/>
      <c r="IE616" s="138"/>
      <c r="IF616" s="138"/>
      <c r="IG616" s="138"/>
      <c r="IH616" s="138"/>
      <c r="II616" s="138"/>
    </row>
    <row r="617" spans="1:243" s="140" customFormat="1" hidden="1">
      <c r="A617" s="97" t="s">
        <v>3721</v>
      </c>
      <c r="B617" s="97" t="s">
        <v>3722</v>
      </c>
      <c r="C617" s="98" t="s">
        <v>1059</v>
      </c>
      <c r="D617" s="60"/>
      <c r="E617" s="60"/>
      <c r="F617" s="60">
        <v>150000</v>
      </c>
      <c r="G617" s="60"/>
      <c r="H617" s="60"/>
      <c r="I617" s="60"/>
      <c r="HS617" s="138"/>
      <c r="HT617" s="138"/>
      <c r="HU617" s="138"/>
      <c r="HV617" s="138"/>
      <c r="HW617" s="138"/>
      <c r="HX617" s="138"/>
      <c r="HY617" s="138"/>
      <c r="HZ617" s="138"/>
      <c r="IA617" s="138"/>
      <c r="IB617" s="138"/>
      <c r="IC617" s="138"/>
      <c r="ID617" s="138"/>
      <c r="IE617" s="138"/>
      <c r="IF617" s="138"/>
      <c r="IG617" s="138"/>
      <c r="IH617" s="138"/>
      <c r="II617" s="138"/>
    </row>
    <row r="618" spans="1:243" s="140" customFormat="1">
      <c r="A618" s="97" t="s">
        <v>2799</v>
      </c>
      <c r="B618" s="97" t="s">
        <v>2800</v>
      </c>
      <c r="C618" s="98"/>
      <c r="D618" s="58">
        <f>D619</f>
        <v>10173</v>
      </c>
      <c r="E618" s="58">
        <f t="shared" ref="E618:I620" si="155">E619</f>
        <v>0</v>
      </c>
      <c r="F618" s="58">
        <f t="shared" si="155"/>
        <v>12987.53</v>
      </c>
      <c r="G618" s="58">
        <f t="shared" si="155"/>
        <v>11700</v>
      </c>
      <c r="H618" s="58">
        <f t="shared" si="155"/>
        <v>11700</v>
      </c>
      <c r="I618" s="58">
        <f t="shared" si="155"/>
        <v>11700</v>
      </c>
      <c r="HS618" s="138"/>
      <c r="HT618" s="138"/>
      <c r="HU618" s="138"/>
      <c r="HV618" s="138"/>
      <c r="HW618" s="138"/>
      <c r="HX618" s="138"/>
      <c r="HY618" s="138"/>
      <c r="HZ618" s="138"/>
      <c r="IA618" s="138"/>
      <c r="IB618" s="138"/>
      <c r="IC618" s="138"/>
      <c r="ID618" s="138"/>
      <c r="IE618" s="138"/>
      <c r="IF618" s="138"/>
      <c r="IG618" s="138"/>
      <c r="IH618" s="138"/>
      <c r="II618" s="138"/>
    </row>
    <row r="619" spans="1:243" s="140" customFormat="1">
      <c r="A619" s="97" t="s">
        <v>2801</v>
      </c>
      <c r="B619" s="97" t="s">
        <v>2800</v>
      </c>
      <c r="C619" s="98"/>
      <c r="D619" s="58">
        <f>D620</f>
        <v>10173</v>
      </c>
      <c r="E619" s="58">
        <f t="shared" si="155"/>
        <v>0</v>
      </c>
      <c r="F619" s="58">
        <f t="shared" si="155"/>
        <v>12987.53</v>
      </c>
      <c r="G619" s="58">
        <f t="shared" si="155"/>
        <v>11700</v>
      </c>
      <c r="H619" s="58">
        <f t="shared" si="155"/>
        <v>11700</v>
      </c>
      <c r="I619" s="58">
        <f t="shared" si="155"/>
        <v>11700</v>
      </c>
      <c r="HS619" s="138"/>
      <c r="HT619" s="138"/>
      <c r="HU619" s="138"/>
      <c r="HV619" s="138"/>
      <c r="HW619" s="138"/>
      <c r="HX619" s="138"/>
      <c r="HY619" s="138"/>
      <c r="HZ619" s="138"/>
      <c r="IA619" s="138"/>
      <c r="IB619" s="138"/>
      <c r="IC619" s="138"/>
      <c r="ID619" s="138"/>
      <c r="IE619" s="138"/>
      <c r="IF619" s="138"/>
      <c r="IG619" s="138"/>
      <c r="IH619" s="138"/>
      <c r="II619" s="138"/>
    </row>
    <row r="620" spans="1:243" s="140" customFormat="1">
      <c r="A620" s="97" t="s">
        <v>2802</v>
      </c>
      <c r="B620" s="97" t="s">
        <v>2803</v>
      </c>
      <c r="C620" s="98"/>
      <c r="D620" s="58">
        <f>D621+D622</f>
        <v>10173</v>
      </c>
      <c r="E620" s="58">
        <f t="shared" si="155"/>
        <v>0</v>
      </c>
      <c r="F620" s="58">
        <f>F621+F622</f>
        <v>12987.53</v>
      </c>
      <c r="G620" s="58">
        <f t="shared" ref="G620:I620" si="156">G621+G622</f>
        <v>11700</v>
      </c>
      <c r="H620" s="58">
        <f t="shared" si="156"/>
        <v>11700</v>
      </c>
      <c r="I620" s="58">
        <f t="shared" si="156"/>
        <v>11700</v>
      </c>
      <c r="HS620" s="138"/>
      <c r="HT620" s="138"/>
      <c r="HU620" s="138"/>
      <c r="HV620" s="138"/>
      <c r="HW620" s="138"/>
      <c r="HX620" s="138"/>
      <c r="HY620" s="138"/>
      <c r="HZ620" s="138"/>
      <c r="IA620" s="138"/>
      <c r="IB620" s="138"/>
      <c r="IC620" s="138"/>
      <c r="ID620" s="138"/>
      <c r="IE620" s="138"/>
      <c r="IF620" s="138"/>
      <c r="IG620" s="138"/>
      <c r="IH620" s="138"/>
      <c r="II620" s="138"/>
    </row>
    <row r="621" spans="1:243" s="140" customFormat="1" hidden="1">
      <c r="A621" s="97" t="s">
        <v>2804</v>
      </c>
      <c r="B621" s="97" t="s">
        <v>2805</v>
      </c>
      <c r="C621" s="98" t="s">
        <v>471</v>
      </c>
      <c r="D621" s="60">
        <v>0</v>
      </c>
      <c r="E621" s="60">
        <v>0</v>
      </c>
      <c r="F621" s="60">
        <v>168</v>
      </c>
      <c r="G621" s="60"/>
      <c r="H621" s="60"/>
      <c r="I621" s="60"/>
      <c r="HS621" s="138"/>
      <c r="HT621" s="138"/>
      <c r="HU621" s="138"/>
      <c r="HV621" s="138"/>
      <c r="HW621" s="138"/>
      <c r="HX621" s="138"/>
      <c r="HY621" s="138"/>
      <c r="HZ621" s="138"/>
      <c r="IA621" s="138"/>
      <c r="IB621" s="138"/>
      <c r="IC621" s="138"/>
      <c r="ID621" s="138"/>
      <c r="IE621" s="138"/>
      <c r="IF621" s="138"/>
      <c r="IG621" s="138"/>
      <c r="IH621" s="138"/>
      <c r="II621" s="138"/>
    </row>
    <row r="622" spans="1:243" s="140" customFormat="1" hidden="1">
      <c r="A622" s="97" t="s">
        <v>2806</v>
      </c>
      <c r="B622" s="97" t="s">
        <v>2805</v>
      </c>
      <c r="C622" s="98" t="s">
        <v>474</v>
      </c>
      <c r="D622" s="60">
        <v>10173</v>
      </c>
      <c r="E622" s="60"/>
      <c r="F622" s="60">
        <v>12819.53</v>
      </c>
      <c r="G622" s="60">
        <v>11700</v>
      </c>
      <c r="H622" s="60">
        <v>11700</v>
      </c>
      <c r="I622" s="60">
        <v>11700</v>
      </c>
      <c r="HS622" s="138"/>
      <c r="HT622" s="138"/>
      <c r="HU622" s="138"/>
      <c r="HV622" s="138"/>
      <c r="HW622" s="138"/>
      <c r="HX622" s="138"/>
      <c r="HY622" s="138"/>
      <c r="HZ622" s="138"/>
      <c r="IA622" s="138"/>
      <c r="IB622" s="138"/>
      <c r="IC622" s="138"/>
      <c r="ID622" s="138"/>
      <c r="IE622" s="138"/>
      <c r="IF622" s="138"/>
      <c r="IG622" s="138"/>
      <c r="IH622" s="138"/>
      <c r="II622" s="138"/>
    </row>
    <row r="623" spans="1:243" s="140" customFormat="1">
      <c r="A623" s="97" t="s">
        <v>2807</v>
      </c>
      <c r="B623" s="97" t="s">
        <v>2808</v>
      </c>
      <c r="C623" s="98"/>
      <c r="D623" s="60">
        <f t="shared" ref="D623:F624" si="157">D624</f>
        <v>150000</v>
      </c>
      <c r="E623" s="60">
        <f t="shared" si="157"/>
        <v>55000</v>
      </c>
      <c r="F623" s="60">
        <f t="shared" si="157"/>
        <v>0</v>
      </c>
      <c r="G623" s="60"/>
      <c r="H623" s="60"/>
      <c r="I623" s="60"/>
      <c r="HS623" s="138"/>
      <c r="HT623" s="138"/>
      <c r="HU623" s="138"/>
      <c r="HV623" s="138"/>
      <c r="HW623" s="138"/>
      <c r="HX623" s="138"/>
      <c r="HY623" s="138"/>
      <c r="HZ623" s="138"/>
      <c r="IA623" s="138"/>
      <c r="IB623" s="138"/>
      <c r="IC623" s="138"/>
      <c r="ID623" s="138"/>
      <c r="IE623" s="138"/>
      <c r="IF623" s="138"/>
      <c r="IG623" s="138"/>
      <c r="IH623" s="138"/>
      <c r="II623" s="138"/>
    </row>
    <row r="624" spans="1:243" s="140" customFormat="1">
      <c r="A624" s="97" t="s">
        <v>2809</v>
      </c>
      <c r="B624" s="97" t="s">
        <v>2810</v>
      </c>
      <c r="C624" s="98"/>
      <c r="D624" s="60">
        <f t="shared" si="157"/>
        <v>150000</v>
      </c>
      <c r="E624" s="60">
        <f t="shared" si="157"/>
        <v>55000</v>
      </c>
      <c r="F624" s="60">
        <f t="shared" si="157"/>
        <v>0</v>
      </c>
      <c r="G624" s="60"/>
      <c r="H624" s="60"/>
      <c r="I624" s="60"/>
      <c r="HS624" s="138"/>
      <c r="HT624" s="138"/>
      <c r="HU624" s="138"/>
      <c r="HV624" s="138"/>
      <c r="HW624" s="138"/>
      <c r="HX624" s="138"/>
      <c r="HY624" s="138"/>
      <c r="HZ624" s="138"/>
      <c r="IA624" s="138"/>
      <c r="IB624" s="138"/>
      <c r="IC624" s="138"/>
      <c r="ID624" s="138"/>
      <c r="IE624" s="138"/>
      <c r="IF624" s="138"/>
      <c r="IG624" s="138"/>
      <c r="IH624" s="138"/>
      <c r="II624" s="138"/>
    </row>
    <row r="625" spans="1:243" s="140" customFormat="1">
      <c r="A625" s="97" t="s">
        <v>2811</v>
      </c>
      <c r="B625" s="97" t="s">
        <v>2812</v>
      </c>
      <c r="C625" s="98"/>
      <c r="D625" s="60">
        <f>D626</f>
        <v>150000</v>
      </c>
      <c r="E625" s="60">
        <f>E626+E627</f>
        <v>55000</v>
      </c>
      <c r="F625" s="60">
        <f>F626+F627</f>
        <v>0</v>
      </c>
      <c r="G625" s="60">
        <f>G626+G627</f>
        <v>0</v>
      </c>
      <c r="H625" s="60">
        <f>H626+H627</f>
        <v>0</v>
      </c>
      <c r="I625" s="60">
        <f>I626+I627</f>
        <v>0</v>
      </c>
      <c r="HS625" s="138"/>
      <c r="HT625" s="138"/>
      <c r="HU625" s="138"/>
      <c r="HV625" s="138"/>
      <c r="HW625" s="138"/>
      <c r="HX625" s="138"/>
      <c r="HY625" s="138"/>
      <c r="HZ625" s="138"/>
      <c r="IA625" s="138"/>
      <c r="IB625" s="138"/>
      <c r="IC625" s="138"/>
      <c r="ID625" s="138"/>
      <c r="IE625" s="138"/>
      <c r="IF625" s="138"/>
      <c r="IG625" s="138"/>
      <c r="IH625" s="138"/>
      <c r="II625" s="138"/>
    </row>
    <row r="626" spans="1:243" s="140" customFormat="1" hidden="1">
      <c r="A626" s="97" t="s">
        <v>3336</v>
      </c>
      <c r="B626" s="97" t="s">
        <v>2813</v>
      </c>
      <c r="C626" s="98" t="s">
        <v>2478</v>
      </c>
      <c r="D626" s="60">
        <v>150000</v>
      </c>
      <c r="E626" s="60"/>
      <c r="F626" s="60"/>
      <c r="G626" s="60"/>
      <c r="H626" s="60"/>
      <c r="I626" s="60"/>
      <c r="HS626" s="138"/>
      <c r="HT626" s="138"/>
      <c r="HU626" s="138"/>
      <c r="HV626" s="138"/>
      <c r="HW626" s="138"/>
      <c r="HX626" s="138"/>
      <c r="HY626" s="138"/>
      <c r="HZ626" s="138"/>
      <c r="IA626" s="138"/>
      <c r="IB626" s="138"/>
      <c r="IC626" s="138"/>
      <c r="ID626" s="138"/>
      <c r="IE626" s="138"/>
      <c r="IF626" s="138"/>
      <c r="IG626" s="138"/>
      <c r="IH626" s="138"/>
      <c r="II626" s="138"/>
    </row>
    <row r="627" spans="1:243" s="140" customFormat="1" hidden="1">
      <c r="A627" s="97" t="s">
        <v>3636</v>
      </c>
      <c r="B627" s="97" t="s">
        <v>3338</v>
      </c>
      <c r="C627" s="98" t="s">
        <v>3339</v>
      </c>
      <c r="D627" s="60"/>
      <c r="E627" s="60">
        <v>55000</v>
      </c>
      <c r="F627" s="60"/>
      <c r="G627" s="60"/>
      <c r="H627" s="60"/>
      <c r="I627" s="60"/>
      <c r="HS627" s="138"/>
      <c r="HT627" s="138"/>
      <c r="HU627" s="138"/>
      <c r="HV627" s="138"/>
      <c r="HW627" s="138"/>
      <c r="HX627" s="138"/>
      <c r="HY627" s="138"/>
      <c r="HZ627" s="138"/>
      <c r="IA627" s="138"/>
      <c r="IB627" s="138"/>
      <c r="IC627" s="138"/>
      <c r="ID627" s="138"/>
      <c r="IE627" s="138"/>
      <c r="IF627" s="138"/>
      <c r="IG627" s="138"/>
      <c r="IH627" s="138"/>
      <c r="II627" s="138"/>
    </row>
    <row r="628" spans="1:243" s="107" customFormat="1" ht="14.25" customHeight="1">
      <c r="A628" s="99" t="s">
        <v>2814</v>
      </c>
      <c r="B628" s="116" t="s">
        <v>2815</v>
      </c>
      <c r="C628" s="139"/>
      <c r="D628" s="58">
        <f t="shared" ref="D628:I629" si="158">D629</f>
        <v>29999.34</v>
      </c>
      <c r="E628" s="58">
        <f t="shared" si="158"/>
        <v>45403.44</v>
      </c>
      <c r="F628" s="58">
        <f t="shared" si="158"/>
        <v>44297.62</v>
      </c>
      <c r="G628" s="58">
        <f t="shared" si="158"/>
        <v>54000</v>
      </c>
      <c r="H628" s="58">
        <f t="shared" si="158"/>
        <v>56000</v>
      </c>
      <c r="I628" s="58">
        <f t="shared" si="158"/>
        <v>57800</v>
      </c>
      <c r="HS628" s="106"/>
      <c r="HT628" s="106"/>
      <c r="HU628" s="106"/>
      <c r="HV628" s="106"/>
      <c r="HW628" s="106"/>
      <c r="HX628" s="106"/>
      <c r="HY628" s="106"/>
      <c r="HZ628" s="106"/>
      <c r="IA628" s="106"/>
      <c r="IB628" s="106"/>
      <c r="IC628" s="106"/>
      <c r="ID628" s="106"/>
      <c r="IE628" s="106"/>
      <c r="IF628" s="106"/>
      <c r="IG628" s="106"/>
      <c r="IH628" s="106"/>
      <c r="II628" s="106"/>
    </row>
    <row r="629" spans="1:243" s="107" customFormat="1" ht="14.25" customHeight="1">
      <c r="A629" s="99" t="s">
        <v>2816</v>
      </c>
      <c r="B629" s="116" t="s">
        <v>2815</v>
      </c>
      <c r="C629" s="139"/>
      <c r="D629" s="58">
        <f t="shared" si="158"/>
        <v>29999.34</v>
      </c>
      <c r="E629" s="58">
        <f t="shared" si="158"/>
        <v>45403.44</v>
      </c>
      <c r="F629" s="58">
        <f t="shared" si="158"/>
        <v>44297.62</v>
      </c>
      <c r="G629" s="58">
        <f t="shared" si="158"/>
        <v>54000</v>
      </c>
      <c r="H629" s="58">
        <f t="shared" si="158"/>
        <v>56000</v>
      </c>
      <c r="I629" s="58">
        <f t="shared" si="158"/>
        <v>57800</v>
      </c>
      <c r="HS629" s="106"/>
      <c r="HT629" s="106"/>
      <c r="HU629" s="106"/>
      <c r="HV629" s="106"/>
      <c r="HW629" s="106"/>
      <c r="HX629" s="106"/>
      <c r="HY629" s="106"/>
      <c r="HZ629" s="106"/>
      <c r="IA629" s="106"/>
      <c r="IB629" s="106"/>
      <c r="IC629" s="106"/>
      <c r="ID629" s="106"/>
      <c r="IE629" s="106"/>
      <c r="IF629" s="106"/>
      <c r="IG629" s="106"/>
      <c r="IH629" s="106"/>
      <c r="II629" s="106"/>
    </row>
    <row r="630" spans="1:243" s="107" customFormat="1" ht="14.25" customHeight="1">
      <c r="A630" s="222" t="s">
        <v>2817</v>
      </c>
      <c r="B630" s="221" t="s">
        <v>2818</v>
      </c>
      <c r="C630" s="139"/>
      <c r="D630" s="58">
        <f t="shared" ref="D630:I630" si="159">SUM(D631:D631)</f>
        <v>29999.34</v>
      </c>
      <c r="E630" s="58">
        <f t="shared" si="159"/>
        <v>45403.44</v>
      </c>
      <c r="F630" s="58">
        <f t="shared" si="159"/>
        <v>44297.62</v>
      </c>
      <c r="G630" s="58">
        <f t="shared" si="159"/>
        <v>54000</v>
      </c>
      <c r="H630" s="58">
        <f t="shared" si="159"/>
        <v>56000</v>
      </c>
      <c r="I630" s="58">
        <f t="shared" si="159"/>
        <v>57800</v>
      </c>
      <c r="HS630" s="106"/>
      <c r="HT630" s="106"/>
      <c r="HU630" s="106"/>
      <c r="HV630" s="106"/>
      <c r="HW630" s="106"/>
      <c r="HX630" s="106"/>
      <c r="HY630" s="106"/>
      <c r="HZ630" s="106"/>
      <c r="IA630" s="106"/>
      <c r="IB630" s="106"/>
      <c r="IC630" s="106"/>
      <c r="ID630" s="106"/>
      <c r="IE630" s="106"/>
      <c r="IF630" s="106"/>
      <c r="IG630" s="106"/>
      <c r="IH630" s="106"/>
      <c r="II630" s="106"/>
    </row>
    <row r="631" spans="1:243" s="140" customFormat="1">
      <c r="A631" s="97" t="s">
        <v>2819</v>
      </c>
      <c r="B631" s="117" t="s">
        <v>2820</v>
      </c>
      <c r="C631" s="139" t="s">
        <v>542</v>
      </c>
      <c r="D631" s="60">
        <v>29999.34</v>
      </c>
      <c r="E631" s="60">
        <v>45403.44</v>
      </c>
      <c r="F631" s="60">
        <v>44297.62</v>
      </c>
      <c r="G631" s="60">
        <v>54000</v>
      </c>
      <c r="H631" s="60">
        <v>56000</v>
      </c>
      <c r="I631" s="60">
        <v>57800</v>
      </c>
      <c r="HS631" s="138"/>
      <c r="HT631" s="138"/>
      <c r="HU631" s="138"/>
      <c r="HV631" s="138"/>
      <c r="HW631" s="138"/>
      <c r="HX631" s="138"/>
      <c r="HY631" s="138"/>
      <c r="HZ631" s="138"/>
      <c r="IA631" s="138"/>
      <c r="IB631" s="138"/>
      <c r="IC631" s="138"/>
      <c r="ID631" s="138"/>
      <c r="IE631" s="138"/>
      <c r="IF631" s="138"/>
      <c r="IG631" s="138"/>
      <c r="IH631" s="138"/>
      <c r="II631" s="138"/>
    </row>
    <row r="632" spans="1:243" s="201" customFormat="1" ht="17.25" customHeight="1">
      <c r="A632" s="99" t="s">
        <v>2821</v>
      </c>
      <c r="B632" s="116" t="s">
        <v>2822</v>
      </c>
      <c r="C632" s="139"/>
      <c r="D632" s="58"/>
      <c r="E632" s="58">
        <f t="shared" ref="E632:I634" si="160">E633</f>
        <v>52980.5</v>
      </c>
      <c r="F632" s="58">
        <f t="shared" si="160"/>
        <v>60446.59</v>
      </c>
      <c r="G632" s="58">
        <f t="shared" si="160"/>
        <v>39500</v>
      </c>
      <c r="H632" s="58">
        <f t="shared" si="160"/>
        <v>36800</v>
      </c>
      <c r="I632" s="58">
        <f t="shared" si="160"/>
        <v>38000</v>
      </c>
      <c r="J632" s="200"/>
      <c r="K632" s="200"/>
      <c r="L632" s="200"/>
      <c r="M632" s="200"/>
      <c r="N632" s="200"/>
      <c r="O632" s="200"/>
      <c r="P632" s="200"/>
      <c r="Q632" s="200"/>
      <c r="R632" s="200"/>
      <c r="S632" s="200"/>
      <c r="T632" s="200"/>
      <c r="U632" s="200"/>
      <c r="V632" s="200"/>
      <c r="W632" s="200"/>
      <c r="X632" s="200"/>
      <c r="Y632" s="200"/>
      <c r="Z632" s="200"/>
      <c r="AA632" s="200"/>
      <c r="AB632" s="200"/>
      <c r="AC632" s="200"/>
      <c r="AD632" s="200"/>
      <c r="AE632" s="200"/>
      <c r="AF632" s="200"/>
      <c r="AG632" s="200"/>
      <c r="AH632" s="200"/>
      <c r="AI632" s="200"/>
      <c r="AJ632" s="200"/>
      <c r="AK632" s="200"/>
      <c r="AL632" s="200"/>
      <c r="AM632" s="200"/>
      <c r="AN632" s="200"/>
      <c r="AO632" s="200"/>
      <c r="AP632" s="200"/>
      <c r="AQ632" s="200"/>
      <c r="AR632" s="200"/>
      <c r="AS632" s="200"/>
      <c r="AT632" s="200"/>
      <c r="AU632" s="200"/>
      <c r="AV632" s="200"/>
      <c r="AW632" s="200"/>
      <c r="AX632" s="200"/>
      <c r="AY632" s="200"/>
      <c r="AZ632" s="200"/>
      <c r="BA632" s="200"/>
      <c r="BB632" s="200"/>
      <c r="BC632" s="200"/>
      <c r="BD632" s="200"/>
      <c r="BE632" s="200"/>
      <c r="BF632" s="200"/>
      <c r="BG632" s="200"/>
      <c r="BH632" s="200"/>
      <c r="BI632" s="200"/>
      <c r="BJ632" s="200"/>
      <c r="BK632" s="200"/>
      <c r="BL632" s="200"/>
      <c r="BM632" s="200"/>
      <c r="BN632" s="200"/>
      <c r="BO632" s="200"/>
      <c r="BP632" s="200"/>
      <c r="BQ632" s="200"/>
      <c r="BR632" s="200"/>
      <c r="BS632" s="200"/>
      <c r="BT632" s="200"/>
      <c r="BU632" s="200"/>
      <c r="BV632" s="200"/>
      <c r="BW632" s="200"/>
      <c r="BX632" s="200"/>
      <c r="BY632" s="200"/>
      <c r="BZ632" s="200"/>
      <c r="CA632" s="200"/>
      <c r="CB632" s="200"/>
      <c r="CC632" s="200"/>
      <c r="CD632" s="200"/>
      <c r="CE632" s="200"/>
      <c r="CF632" s="200"/>
      <c r="CG632" s="200"/>
      <c r="CH632" s="200"/>
      <c r="CI632" s="200"/>
      <c r="CJ632" s="200"/>
      <c r="CK632" s="200"/>
      <c r="CL632" s="200"/>
      <c r="CM632" s="200"/>
      <c r="CN632" s="200"/>
      <c r="CO632" s="200"/>
      <c r="CP632" s="200"/>
      <c r="CQ632" s="200"/>
      <c r="CR632" s="200"/>
      <c r="CS632" s="200"/>
      <c r="CT632" s="200"/>
      <c r="CU632" s="200"/>
      <c r="CV632" s="200"/>
      <c r="CW632" s="200"/>
      <c r="CX632" s="200"/>
      <c r="CY632" s="200"/>
      <c r="CZ632" s="200"/>
      <c r="DA632" s="200"/>
      <c r="DB632" s="200"/>
      <c r="DC632" s="200"/>
      <c r="DD632" s="200"/>
      <c r="DE632" s="200"/>
      <c r="DF632" s="200"/>
      <c r="DG632" s="200"/>
      <c r="DH632" s="200"/>
      <c r="DI632" s="200"/>
      <c r="DJ632" s="200"/>
      <c r="DK632" s="200"/>
      <c r="DL632" s="200"/>
      <c r="DM632" s="200"/>
      <c r="DN632" s="200"/>
      <c r="DO632" s="200"/>
      <c r="DP632" s="200"/>
      <c r="DQ632" s="200"/>
      <c r="DR632" s="200"/>
      <c r="DS632" s="200"/>
      <c r="DT632" s="200"/>
      <c r="DU632" s="200"/>
      <c r="DV632" s="200"/>
      <c r="DW632" s="200"/>
      <c r="DX632" s="200"/>
      <c r="DY632" s="200"/>
      <c r="DZ632" s="200"/>
      <c r="EA632" s="200"/>
      <c r="EB632" s="200"/>
      <c r="EC632" s="200"/>
      <c r="ED632" s="200"/>
      <c r="EE632" s="200"/>
      <c r="EF632" s="200"/>
      <c r="EG632" s="200"/>
      <c r="EH632" s="200"/>
      <c r="EI632" s="200"/>
      <c r="EJ632" s="200"/>
      <c r="EK632" s="200"/>
      <c r="EL632" s="200"/>
      <c r="EM632" s="200"/>
      <c r="EN632" s="200"/>
      <c r="EO632" s="200"/>
      <c r="EP632" s="200"/>
      <c r="EQ632" s="200"/>
      <c r="ER632" s="200"/>
      <c r="ES632" s="200"/>
      <c r="ET632" s="200"/>
      <c r="EU632" s="200"/>
      <c r="EV632" s="200"/>
      <c r="EW632" s="200"/>
      <c r="EX632" s="200"/>
      <c r="EY632" s="200"/>
      <c r="EZ632" s="200"/>
      <c r="FA632" s="200"/>
      <c r="FB632" s="200"/>
      <c r="FC632" s="200"/>
      <c r="FD632" s="200"/>
      <c r="FE632" s="200"/>
      <c r="FF632" s="200"/>
      <c r="FG632" s="200"/>
      <c r="FH632" s="200"/>
      <c r="FI632" s="200"/>
      <c r="FJ632" s="200"/>
      <c r="FK632" s="200"/>
      <c r="FL632" s="200"/>
      <c r="FM632" s="200"/>
      <c r="FN632" s="200"/>
      <c r="FO632" s="200"/>
      <c r="FP632" s="200"/>
      <c r="FQ632" s="200"/>
      <c r="FR632" s="200"/>
      <c r="FS632" s="200"/>
      <c r="FT632" s="200"/>
      <c r="FU632" s="200"/>
      <c r="FV632" s="200"/>
      <c r="FW632" s="200"/>
      <c r="FX632" s="200"/>
      <c r="FY632" s="200"/>
      <c r="FZ632" s="200"/>
      <c r="GA632" s="200"/>
      <c r="GB632" s="200"/>
      <c r="GC632" s="200"/>
      <c r="GD632" s="200"/>
      <c r="GE632" s="200"/>
      <c r="GF632" s="200"/>
      <c r="GG632" s="200"/>
      <c r="GH632" s="200"/>
      <c r="GI632" s="200"/>
      <c r="GJ632" s="200"/>
      <c r="GK632" s="200"/>
      <c r="GL632" s="200"/>
      <c r="GM632" s="200"/>
      <c r="GN632" s="200"/>
      <c r="GO632" s="200"/>
      <c r="GP632" s="200"/>
      <c r="GQ632" s="200"/>
      <c r="GR632" s="200"/>
      <c r="GS632" s="200"/>
      <c r="GT632" s="200"/>
      <c r="GU632" s="200"/>
      <c r="GV632" s="200"/>
      <c r="GW632" s="200"/>
      <c r="GX632" s="200"/>
      <c r="GY632" s="200"/>
      <c r="GZ632" s="200"/>
      <c r="HA632" s="200"/>
      <c r="HB632" s="200"/>
      <c r="HC632" s="200"/>
      <c r="HD632" s="200"/>
      <c r="HE632" s="200"/>
      <c r="HF632" s="200"/>
      <c r="HG632" s="200"/>
      <c r="HH632" s="200"/>
      <c r="HI632" s="200"/>
      <c r="HJ632" s="200"/>
      <c r="HK632" s="200"/>
      <c r="HL632" s="200"/>
      <c r="HM632" s="200"/>
      <c r="HN632" s="200"/>
      <c r="HO632" s="200"/>
      <c r="HP632" s="200"/>
      <c r="HQ632" s="200"/>
      <c r="HR632" s="200"/>
    </row>
    <row r="633" spans="1:243" s="201" customFormat="1" ht="17.25" customHeight="1">
      <c r="A633" s="99" t="s">
        <v>2823</v>
      </c>
      <c r="B633" s="116" t="s">
        <v>2822</v>
      </c>
      <c r="C633" s="139"/>
      <c r="D633" s="58"/>
      <c r="E633" s="58">
        <f t="shared" si="160"/>
        <v>52980.5</v>
      </c>
      <c r="F633" s="58">
        <f t="shared" si="160"/>
        <v>60446.59</v>
      </c>
      <c r="G633" s="58">
        <f t="shared" si="160"/>
        <v>39500</v>
      </c>
      <c r="H633" s="58">
        <f t="shared" si="160"/>
        <v>36800</v>
      </c>
      <c r="I633" s="58">
        <f t="shared" si="160"/>
        <v>38000</v>
      </c>
      <c r="J633" s="200"/>
      <c r="K633" s="200"/>
      <c r="L633" s="200"/>
      <c r="M633" s="200"/>
      <c r="N633" s="200"/>
      <c r="O633" s="200"/>
      <c r="P633" s="200"/>
      <c r="Q633" s="200"/>
      <c r="R633" s="200"/>
      <c r="S633" s="200"/>
      <c r="T633" s="200"/>
      <c r="U633" s="200"/>
      <c r="V633" s="200"/>
      <c r="W633" s="200"/>
      <c r="X633" s="200"/>
      <c r="Y633" s="200"/>
      <c r="Z633" s="200"/>
      <c r="AA633" s="200"/>
      <c r="AB633" s="200"/>
      <c r="AC633" s="200"/>
      <c r="AD633" s="200"/>
      <c r="AE633" s="200"/>
      <c r="AF633" s="200"/>
      <c r="AG633" s="200"/>
      <c r="AH633" s="200"/>
      <c r="AI633" s="200"/>
      <c r="AJ633" s="200"/>
      <c r="AK633" s="200"/>
      <c r="AL633" s="200"/>
      <c r="AM633" s="200"/>
      <c r="AN633" s="200"/>
      <c r="AO633" s="200"/>
      <c r="AP633" s="200"/>
      <c r="AQ633" s="200"/>
      <c r="AR633" s="200"/>
      <c r="AS633" s="200"/>
      <c r="AT633" s="200"/>
      <c r="AU633" s="200"/>
      <c r="AV633" s="200"/>
      <c r="AW633" s="200"/>
      <c r="AX633" s="200"/>
      <c r="AY633" s="200"/>
      <c r="AZ633" s="200"/>
      <c r="BA633" s="200"/>
      <c r="BB633" s="200"/>
      <c r="BC633" s="200"/>
      <c r="BD633" s="200"/>
      <c r="BE633" s="200"/>
      <c r="BF633" s="200"/>
      <c r="BG633" s="200"/>
      <c r="BH633" s="200"/>
      <c r="BI633" s="200"/>
      <c r="BJ633" s="200"/>
      <c r="BK633" s="200"/>
      <c r="BL633" s="200"/>
      <c r="BM633" s="200"/>
      <c r="BN633" s="200"/>
      <c r="BO633" s="200"/>
      <c r="BP633" s="200"/>
      <c r="BQ633" s="200"/>
      <c r="BR633" s="200"/>
      <c r="BS633" s="200"/>
      <c r="BT633" s="200"/>
      <c r="BU633" s="200"/>
      <c r="BV633" s="200"/>
      <c r="BW633" s="200"/>
      <c r="BX633" s="200"/>
      <c r="BY633" s="200"/>
      <c r="BZ633" s="200"/>
      <c r="CA633" s="200"/>
      <c r="CB633" s="200"/>
      <c r="CC633" s="200"/>
      <c r="CD633" s="200"/>
      <c r="CE633" s="200"/>
      <c r="CF633" s="200"/>
      <c r="CG633" s="200"/>
      <c r="CH633" s="200"/>
      <c r="CI633" s="200"/>
      <c r="CJ633" s="200"/>
      <c r="CK633" s="200"/>
      <c r="CL633" s="200"/>
      <c r="CM633" s="200"/>
      <c r="CN633" s="200"/>
      <c r="CO633" s="200"/>
      <c r="CP633" s="200"/>
      <c r="CQ633" s="200"/>
      <c r="CR633" s="200"/>
      <c r="CS633" s="200"/>
      <c r="CT633" s="200"/>
      <c r="CU633" s="200"/>
      <c r="CV633" s="200"/>
      <c r="CW633" s="200"/>
      <c r="CX633" s="200"/>
      <c r="CY633" s="200"/>
      <c r="CZ633" s="200"/>
      <c r="DA633" s="200"/>
      <c r="DB633" s="200"/>
      <c r="DC633" s="200"/>
      <c r="DD633" s="200"/>
      <c r="DE633" s="200"/>
      <c r="DF633" s="200"/>
      <c r="DG633" s="200"/>
      <c r="DH633" s="200"/>
      <c r="DI633" s="200"/>
      <c r="DJ633" s="200"/>
      <c r="DK633" s="200"/>
      <c r="DL633" s="200"/>
      <c r="DM633" s="200"/>
      <c r="DN633" s="200"/>
      <c r="DO633" s="200"/>
      <c r="DP633" s="200"/>
      <c r="DQ633" s="200"/>
      <c r="DR633" s="200"/>
      <c r="DS633" s="200"/>
      <c r="DT633" s="200"/>
      <c r="DU633" s="200"/>
      <c r="DV633" s="200"/>
      <c r="DW633" s="200"/>
      <c r="DX633" s="200"/>
      <c r="DY633" s="200"/>
      <c r="DZ633" s="200"/>
      <c r="EA633" s="200"/>
      <c r="EB633" s="200"/>
      <c r="EC633" s="200"/>
      <c r="ED633" s="200"/>
      <c r="EE633" s="200"/>
      <c r="EF633" s="200"/>
      <c r="EG633" s="200"/>
      <c r="EH633" s="200"/>
      <c r="EI633" s="200"/>
      <c r="EJ633" s="200"/>
      <c r="EK633" s="200"/>
      <c r="EL633" s="200"/>
      <c r="EM633" s="200"/>
      <c r="EN633" s="200"/>
      <c r="EO633" s="200"/>
      <c r="EP633" s="200"/>
      <c r="EQ633" s="200"/>
      <c r="ER633" s="200"/>
      <c r="ES633" s="200"/>
      <c r="ET633" s="200"/>
      <c r="EU633" s="200"/>
      <c r="EV633" s="200"/>
      <c r="EW633" s="200"/>
      <c r="EX633" s="200"/>
      <c r="EY633" s="200"/>
      <c r="EZ633" s="200"/>
      <c r="FA633" s="200"/>
      <c r="FB633" s="200"/>
      <c r="FC633" s="200"/>
      <c r="FD633" s="200"/>
      <c r="FE633" s="200"/>
      <c r="FF633" s="200"/>
      <c r="FG633" s="200"/>
      <c r="FH633" s="200"/>
      <c r="FI633" s="200"/>
      <c r="FJ633" s="200"/>
      <c r="FK633" s="200"/>
      <c r="FL633" s="200"/>
      <c r="FM633" s="200"/>
      <c r="FN633" s="200"/>
      <c r="FO633" s="200"/>
      <c r="FP633" s="200"/>
      <c r="FQ633" s="200"/>
      <c r="FR633" s="200"/>
      <c r="FS633" s="200"/>
      <c r="FT633" s="200"/>
      <c r="FU633" s="200"/>
      <c r="FV633" s="200"/>
      <c r="FW633" s="200"/>
      <c r="FX633" s="200"/>
      <c r="FY633" s="200"/>
      <c r="FZ633" s="200"/>
      <c r="GA633" s="200"/>
      <c r="GB633" s="200"/>
      <c r="GC633" s="200"/>
      <c r="GD633" s="200"/>
      <c r="GE633" s="200"/>
      <c r="GF633" s="200"/>
      <c r="GG633" s="200"/>
      <c r="GH633" s="200"/>
      <c r="GI633" s="200"/>
      <c r="GJ633" s="200"/>
      <c r="GK633" s="200"/>
      <c r="GL633" s="200"/>
      <c r="GM633" s="200"/>
      <c r="GN633" s="200"/>
      <c r="GO633" s="200"/>
      <c r="GP633" s="200"/>
      <c r="GQ633" s="200"/>
      <c r="GR633" s="200"/>
      <c r="GS633" s="200"/>
      <c r="GT633" s="200"/>
      <c r="GU633" s="200"/>
      <c r="GV633" s="200"/>
      <c r="GW633" s="200"/>
      <c r="GX633" s="200"/>
      <c r="GY633" s="200"/>
      <c r="GZ633" s="200"/>
      <c r="HA633" s="200"/>
      <c r="HB633" s="200"/>
      <c r="HC633" s="200"/>
      <c r="HD633" s="200"/>
      <c r="HE633" s="200"/>
      <c r="HF633" s="200"/>
      <c r="HG633" s="200"/>
      <c r="HH633" s="200"/>
      <c r="HI633" s="200"/>
      <c r="HJ633" s="200"/>
      <c r="HK633" s="200"/>
      <c r="HL633" s="200"/>
      <c r="HM633" s="200"/>
      <c r="HN633" s="200"/>
      <c r="HO633" s="200"/>
      <c r="HP633" s="200"/>
      <c r="HQ633" s="200"/>
      <c r="HR633" s="200"/>
    </row>
    <row r="634" spans="1:243" s="201" customFormat="1" ht="17.25" customHeight="1">
      <c r="A634" s="99" t="s">
        <v>2824</v>
      </c>
      <c r="B634" s="116" t="s">
        <v>2825</v>
      </c>
      <c r="C634" s="139"/>
      <c r="D634" s="58"/>
      <c r="E634" s="58">
        <f t="shared" si="160"/>
        <v>52980.5</v>
      </c>
      <c r="F634" s="58">
        <f t="shared" si="160"/>
        <v>60446.59</v>
      </c>
      <c r="G634" s="58">
        <f t="shared" si="160"/>
        <v>39500</v>
      </c>
      <c r="H634" s="58">
        <f t="shared" si="160"/>
        <v>36800</v>
      </c>
      <c r="I634" s="58">
        <f t="shared" si="160"/>
        <v>38000</v>
      </c>
      <c r="J634" s="200"/>
      <c r="K634" s="200"/>
      <c r="L634" s="200"/>
      <c r="M634" s="200"/>
      <c r="N634" s="200"/>
      <c r="O634" s="200"/>
      <c r="P634" s="200"/>
      <c r="Q634" s="200"/>
      <c r="R634" s="200"/>
      <c r="S634" s="200"/>
      <c r="T634" s="200"/>
      <c r="U634" s="200"/>
      <c r="V634" s="200"/>
      <c r="W634" s="200"/>
      <c r="X634" s="200"/>
      <c r="Y634" s="200"/>
      <c r="Z634" s="200"/>
      <c r="AA634" s="200"/>
      <c r="AB634" s="200"/>
      <c r="AC634" s="200"/>
      <c r="AD634" s="200"/>
      <c r="AE634" s="200"/>
      <c r="AF634" s="200"/>
      <c r="AG634" s="200"/>
      <c r="AH634" s="200"/>
      <c r="AI634" s="200"/>
      <c r="AJ634" s="200"/>
      <c r="AK634" s="200"/>
      <c r="AL634" s="200"/>
      <c r="AM634" s="200"/>
      <c r="AN634" s="200"/>
      <c r="AO634" s="200"/>
      <c r="AP634" s="200"/>
      <c r="AQ634" s="200"/>
      <c r="AR634" s="200"/>
      <c r="AS634" s="200"/>
      <c r="AT634" s="200"/>
      <c r="AU634" s="200"/>
      <c r="AV634" s="200"/>
      <c r="AW634" s="200"/>
      <c r="AX634" s="200"/>
      <c r="AY634" s="200"/>
      <c r="AZ634" s="200"/>
      <c r="BA634" s="200"/>
      <c r="BB634" s="200"/>
      <c r="BC634" s="200"/>
      <c r="BD634" s="200"/>
      <c r="BE634" s="200"/>
      <c r="BF634" s="200"/>
      <c r="BG634" s="200"/>
      <c r="BH634" s="200"/>
      <c r="BI634" s="200"/>
      <c r="BJ634" s="200"/>
      <c r="BK634" s="200"/>
      <c r="BL634" s="200"/>
      <c r="BM634" s="200"/>
      <c r="BN634" s="200"/>
      <c r="BO634" s="200"/>
      <c r="BP634" s="200"/>
      <c r="BQ634" s="200"/>
      <c r="BR634" s="200"/>
      <c r="BS634" s="200"/>
      <c r="BT634" s="200"/>
      <c r="BU634" s="200"/>
      <c r="BV634" s="200"/>
      <c r="BW634" s="200"/>
      <c r="BX634" s="200"/>
      <c r="BY634" s="200"/>
      <c r="BZ634" s="200"/>
      <c r="CA634" s="200"/>
      <c r="CB634" s="200"/>
      <c r="CC634" s="200"/>
      <c r="CD634" s="200"/>
      <c r="CE634" s="200"/>
      <c r="CF634" s="200"/>
      <c r="CG634" s="200"/>
      <c r="CH634" s="200"/>
      <c r="CI634" s="200"/>
      <c r="CJ634" s="200"/>
      <c r="CK634" s="200"/>
      <c r="CL634" s="200"/>
      <c r="CM634" s="200"/>
      <c r="CN634" s="200"/>
      <c r="CO634" s="200"/>
      <c r="CP634" s="200"/>
      <c r="CQ634" s="200"/>
      <c r="CR634" s="200"/>
      <c r="CS634" s="200"/>
      <c r="CT634" s="200"/>
      <c r="CU634" s="200"/>
      <c r="CV634" s="200"/>
      <c r="CW634" s="200"/>
      <c r="CX634" s="200"/>
      <c r="CY634" s="200"/>
      <c r="CZ634" s="200"/>
      <c r="DA634" s="200"/>
      <c r="DB634" s="200"/>
      <c r="DC634" s="200"/>
      <c r="DD634" s="200"/>
      <c r="DE634" s="200"/>
      <c r="DF634" s="200"/>
      <c r="DG634" s="200"/>
      <c r="DH634" s="200"/>
      <c r="DI634" s="200"/>
      <c r="DJ634" s="200"/>
      <c r="DK634" s="200"/>
      <c r="DL634" s="200"/>
      <c r="DM634" s="200"/>
      <c r="DN634" s="200"/>
      <c r="DO634" s="200"/>
      <c r="DP634" s="200"/>
      <c r="DQ634" s="200"/>
      <c r="DR634" s="200"/>
      <c r="DS634" s="200"/>
      <c r="DT634" s="200"/>
      <c r="DU634" s="200"/>
      <c r="DV634" s="200"/>
      <c r="DW634" s="200"/>
      <c r="DX634" s="200"/>
      <c r="DY634" s="200"/>
      <c r="DZ634" s="200"/>
      <c r="EA634" s="200"/>
      <c r="EB634" s="200"/>
      <c r="EC634" s="200"/>
      <c r="ED634" s="200"/>
      <c r="EE634" s="200"/>
      <c r="EF634" s="200"/>
      <c r="EG634" s="200"/>
      <c r="EH634" s="200"/>
      <c r="EI634" s="200"/>
      <c r="EJ634" s="200"/>
      <c r="EK634" s="200"/>
      <c r="EL634" s="200"/>
      <c r="EM634" s="200"/>
      <c r="EN634" s="200"/>
      <c r="EO634" s="200"/>
      <c r="EP634" s="200"/>
      <c r="EQ634" s="200"/>
      <c r="ER634" s="200"/>
      <c r="ES634" s="200"/>
      <c r="ET634" s="200"/>
      <c r="EU634" s="200"/>
      <c r="EV634" s="200"/>
      <c r="EW634" s="200"/>
      <c r="EX634" s="200"/>
      <c r="EY634" s="200"/>
      <c r="EZ634" s="200"/>
      <c r="FA634" s="200"/>
      <c r="FB634" s="200"/>
      <c r="FC634" s="200"/>
      <c r="FD634" s="200"/>
      <c r="FE634" s="200"/>
      <c r="FF634" s="200"/>
      <c r="FG634" s="200"/>
      <c r="FH634" s="200"/>
      <c r="FI634" s="200"/>
      <c r="FJ634" s="200"/>
      <c r="FK634" s="200"/>
      <c r="FL634" s="200"/>
      <c r="FM634" s="200"/>
      <c r="FN634" s="200"/>
      <c r="FO634" s="200"/>
      <c r="FP634" s="200"/>
      <c r="FQ634" s="200"/>
      <c r="FR634" s="200"/>
      <c r="FS634" s="200"/>
      <c r="FT634" s="200"/>
      <c r="FU634" s="200"/>
      <c r="FV634" s="200"/>
      <c r="FW634" s="200"/>
      <c r="FX634" s="200"/>
      <c r="FY634" s="200"/>
      <c r="FZ634" s="200"/>
      <c r="GA634" s="200"/>
      <c r="GB634" s="200"/>
      <c r="GC634" s="200"/>
      <c r="GD634" s="200"/>
      <c r="GE634" s="200"/>
      <c r="GF634" s="200"/>
      <c r="GG634" s="200"/>
      <c r="GH634" s="200"/>
      <c r="GI634" s="200"/>
      <c r="GJ634" s="200"/>
      <c r="GK634" s="200"/>
      <c r="GL634" s="200"/>
      <c r="GM634" s="200"/>
      <c r="GN634" s="200"/>
      <c r="GO634" s="200"/>
      <c r="GP634" s="200"/>
      <c r="GQ634" s="200"/>
      <c r="GR634" s="200"/>
      <c r="GS634" s="200"/>
      <c r="GT634" s="200"/>
      <c r="GU634" s="200"/>
      <c r="GV634" s="200"/>
      <c r="GW634" s="200"/>
      <c r="GX634" s="200"/>
      <c r="GY634" s="200"/>
      <c r="GZ634" s="200"/>
      <c r="HA634" s="200"/>
      <c r="HB634" s="200"/>
      <c r="HC634" s="200"/>
      <c r="HD634" s="200"/>
      <c r="HE634" s="200"/>
      <c r="HF634" s="200"/>
      <c r="HG634" s="200"/>
      <c r="HH634" s="200"/>
      <c r="HI634" s="200"/>
      <c r="HJ634" s="200"/>
      <c r="HK634" s="200"/>
      <c r="HL634" s="200"/>
      <c r="HM634" s="200"/>
      <c r="HN634" s="200"/>
      <c r="HO634" s="200"/>
      <c r="HP634" s="200"/>
      <c r="HQ634" s="200"/>
      <c r="HR634" s="200"/>
    </row>
    <row r="635" spans="1:243" s="201" customFormat="1" ht="17.25" customHeight="1">
      <c r="A635" s="97" t="s">
        <v>2826</v>
      </c>
      <c r="B635" s="117" t="s">
        <v>2827</v>
      </c>
      <c r="C635" s="139" t="s">
        <v>2828</v>
      </c>
      <c r="D635" s="60"/>
      <c r="E635" s="60">
        <v>52980.5</v>
      </c>
      <c r="F635" s="60">
        <v>60446.59</v>
      </c>
      <c r="G635" s="60">
        <v>39500</v>
      </c>
      <c r="H635" s="60">
        <v>36800</v>
      </c>
      <c r="I635" s="60">
        <v>38000</v>
      </c>
      <c r="J635" s="200"/>
      <c r="K635" s="200"/>
      <c r="L635" s="200"/>
      <c r="M635" s="200"/>
      <c r="N635" s="200"/>
      <c r="O635" s="200"/>
      <c r="P635" s="200"/>
      <c r="Q635" s="200"/>
      <c r="R635" s="200"/>
      <c r="S635" s="200"/>
      <c r="T635" s="200"/>
      <c r="U635" s="200"/>
      <c r="V635" s="200"/>
      <c r="W635" s="200"/>
      <c r="X635" s="200"/>
      <c r="Y635" s="200"/>
      <c r="Z635" s="200"/>
      <c r="AA635" s="200"/>
      <c r="AB635" s="200"/>
      <c r="AC635" s="200"/>
      <c r="AD635" s="200"/>
      <c r="AE635" s="200"/>
      <c r="AF635" s="200"/>
      <c r="AG635" s="200"/>
      <c r="AH635" s="200"/>
      <c r="AI635" s="200"/>
      <c r="AJ635" s="200"/>
      <c r="AK635" s="200"/>
      <c r="AL635" s="200"/>
      <c r="AM635" s="200"/>
      <c r="AN635" s="200"/>
      <c r="AO635" s="200"/>
      <c r="AP635" s="200"/>
      <c r="AQ635" s="200"/>
      <c r="AR635" s="200"/>
      <c r="AS635" s="200"/>
      <c r="AT635" s="200"/>
      <c r="AU635" s="200"/>
      <c r="AV635" s="200"/>
      <c r="AW635" s="200"/>
      <c r="AX635" s="200"/>
      <c r="AY635" s="200"/>
      <c r="AZ635" s="200"/>
      <c r="BA635" s="200"/>
      <c r="BB635" s="200"/>
      <c r="BC635" s="200"/>
      <c r="BD635" s="200"/>
      <c r="BE635" s="200"/>
      <c r="BF635" s="200"/>
      <c r="BG635" s="200"/>
      <c r="BH635" s="200"/>
      <c r="BI635" s="200"/>
      <c r="BJ635" s="200"/>
      <c r="BK635" s="200"/>
      <c r="BL635" s="200"/>
      <c r="BM635" s="200"/>
      <c r="BN635" s="200"/>
      <c r="BO635" s="200"/>
      <c r="BP635" s="200"/>
      <c r="BQ635" s="200"/>
      <c r="BR635" s="200"/>
      <c r="BS635" s="200"/>
      <c r="BT635" s="200"/>
      <c r="BU635" s="200"/>
      <c r="BV635" s="200"/>
      <c r="BW635" s="200"/>
      <c r="BX635" s="200"/>
      <c r="BY635" s="200"/>
      <c r="BZ635" s="200"/>
      <c r="CA635" s="200"/>
      <c r="CB635" s="200"/>
      <c r="CC635" s="200"/>
      <c r="CD635" s="200"/>
      <c r="CE635" s="200"/>
      <c r="CF635" s="200"/>
      <c r="CG635" s="200"/>
      <c r="CH635" s="200"/>
      <c r="CI635" s="200"/>
      <c r="CJ635" s="200"/>
      <c r="CK635" s="200"/>
      <c r="CL635" s="200"/>
      <c r="CM635" s="200"/>
      <c r="CN635" s="200"/>
      <c r="CO635" s="200"/>
      <c r="CP635" s="200"/>
      <c r="CQ635" s="200"/>
      <c r="CR635" s="200"/>
      <c r="CS635" s="200"/>
      <c r="CT635" s="200"/>
      <c r="CU635" s="200"/>
      <c r="CV635" s="200"/>
      <c r="CW635" s="200"/>
      <c r="CX635" s="200"/>
      <c r="CY635" s="200"/>
      <c r="CZ635" s="200"/>
      <c r="DA635" s="200"/>
      <c r="DB635" s="200"/>
      <c r="DC635" s="200"/>
      <c r="DD635" s="200"/>
      <c r="DE635" s="200"/>
      <c r="DF635" s="200"/>
      <c r="DG635" s="200"/>
      <c r="DH635" s="200"/>
      <c r="DI635" s="200"/>
      <c r="DJ635" s="200"/>
      <c r="DK635" s="200"/>
      <c r="DL635" s="200"/>
      <c r="DM635" s="200"/>
      <c r="DN635" s="200"/>
      <c r="DO635" s="200"/>
      <c r="DP635" s="200"/>
      <c r="DQ635" s="200"/>
      <c r="DR635" s="200"/>
      <c r="DS635" s="200"/>
      <c r="DT635" s="200"/>
      <c r="DU635" s="200"/>
      <c r="DV635" s="200"/>
      <c r="DW635" s="200"/>
      <c r="DX635" s="200"/>
      <c r="DY635" s="200"/>
      <c r="DZ635" s="200"/>
      <c r="EA635" s="200"/>
      <c r="EB635" s="200"/>
      <c r="EC635" s="200"/>
      <c r="ED635" s="200"/>
      <c r="EE635" s="200"/>
      <c r="EF635" s="200"/>
      <c r="EG635" s="200"/>
      <c r="EH635" s="200"/>
      <c r="EI635" s="200"/>
      <c r="EJ635" s="200"/>
      <c r="EK635" s="200"/>
      <c r="EL635" s="200"/>
      <c r="EM635" s="200"/>
      <c r="EN635" s="200"/>
      <c r="EO635" s="200"/>
      <c r="EP635" s="200"/>
      <c r="EQ635" s="200"/>
      <c r="ER635" s="200"/>
      <c r="ES635" s="200"/>
      <c r="ET635" s="200"/>
      <c r="EU635" s="200"/>
      <c r="EV635" s="200"/>
      <c r="EW635" s="200"/>
      <c r="EX635" s="200"/>
      <c r="EY635" s="200"/>
      <c r="EZ635" s="200"/>
      <c r="FA635" s="200"/>
      <c r="FB635" s="200"/>
      <c r="FC635" s="200"/>
      <c r="FD635" s="200"/>
      <c r="FE635" s="200"/>
      <c r="FF635" s="200"/>
      <c r="FG635" s="200"/>
      <c r="FH635" s="200"/>
      <c r="FI635" s="200"/>
      <c r="FJ635" s="200"/>
      <c r="FK635" s="200"/>
      <c r="FL635" s="200"/>
      <c r="FM635" s="200"/>
      <c r="FN635" s="200"/>
      <c r="FO635" s="200"/>
      <c r="FP635" s="200"/>
      <c r="FQ635" s="200"/>
      <c r="FR635" s="200"/>
      <c r="FS635" s="200"/>
      <c r="FT635" s="200"/>
      <c r="FU635" s="200"/>
      <c r="FV635" s="200"/>
      <c r="FW635" s="200"/>
      <c r="FX635" s="200"/>
      <c r="FY635" s="200"/>
      <c r="FZ635" s="200"/>
      <c r="GA635" s="200"/>
      <c r="GB635" s="200"/>
      <c r="GC635" s="200"/>
      <c r="GD635" s="200"/>
      <c r="GE635" s="200"/>
      <c r="GF635" s="200"/>
      <c r="GG635" s="200"/>
      <c r="GH635" s="200"/>
      <c r="GI635" s="200"/>
      <c r="GJ635" s="200"/>
      <c r="GK635" s="200"/>
      <c r="GL635" s="200"/>
      <c r="GM635" s="200"/>
      <c r="GN635" s="200"/>
      <c r="GO635" s="200"/>
      <c r="GP635" s="200"/>
      <c r="GQ635" s="200"/>
      <c r="GR635" s="200"/>
      <c r="GS635" s="200"/>
      <c r="GT635" s="200"/>
      <c r="GU635" s="200"/>
      <c r="GV635" s="200"/>
      <c r="GW635" s="200"/>
      <c r="GX635" s="200"/>
      <c r="GY635" s="200"/>
      <c r="GZ635" s="200"/>
      <c r="HA635" s="200"/>
      <c r="HB635" s="200"/>
      <c r="HC635" s="200"/>
      <c r="HD635" s="200"/>
      <c r="HE635" s="200"/>
      <c r="HF635" s="200"/>
      <c r="HG635" s="200"/>
      <c r="HH635" s="200"/>
      <c r="HI635" s="200"/>
      <c r="HJ635" s="200"/>
      <c r="HK635" s="200"/>
      <c r="HL635" s="200"/>
      <c r="HM635" s="200"/>
      <c r="HN635" s="200"/>
      <c r="HO635" s="200"/>
      <c r="HP635" s="200"/>
      <c r="HQ635" s="200"/>
      <c r="HR635" s="200"/>
    </row>
    <row r="636" spans="1:243" s="20" customFormat="1" ht="15.75" customHeight="1">
      <c r="A636" s="99" t="s">
        <v>2829</v>
      </c>
      <c r="B636" s="116" t="s">
        <v>2830</v>
      </c>
      <c r="C636" s="139"/>
      <c r="D636" s="58">
        <f t="shared" ref="D636:I636" si="161">D637</f>
        <v>430031.11</v>
      </c>
      <c r="E636" s="58">
        <f t="shared" si="161"/>
        <v>259918.61</v>
      </c>
      <c r="F636" s="58">
        <f t="shared" si="161"/>
        <v>611584.41</v>
      </c>
      <c r="G636" s="58">
        <f t="shared" si="161"/>
        <v>112500</v>
      </c>
      <c r="H636" s="58">
        <f t="shared" si="161"/>
        <v>116300</v>
      </c>
      <c r="I636" s="58">
        <f t="shared" si="161"/>
        <v>120000</v>
      </c>
      <c r="HS636" s="106"/>
      <c r="HT636" s="106"/>
      <c r="HU636" s="106"/>
      <c r="HV636" s="106"/>
      <c r="HW636" s="106"/>
      <c r="HX636" s="106"/>
      <c r="HY636" s="106"/>
      <c r="HZ636" s="106"/>
      <c r="IA636" s="106"/>
      <c r="IB636" s="106"/>
      <c r="IC636" s="106"/>
      <c r="ID636" s="106"/>
      <c r="IE636" s="106"/>
      <c r="IF636" s="106"/>
      <c r="IG636" s="106"/>
      <c r="IH636" s="106"/>
      <c r="II636" s="106"/>
    </row>
    <row r="637" spans="1:243" ht="21.75" customHeight="1">
      <c r="A637" s="99" t="s">
        <v>3727</v>
      </c>
      <c r="B637" s="116" t="s">
        <v>3805</v>
      </c>
      <c r="C637" s="139"/>
      <c r="D637" s="58">
        <f t="shared" ref="D637:I637" si="162">D640</f>
        <v>430031.11</v>
      </c>
      <c r="E637" s="58">
        <f t="shared" si="162"/>
        <v>259918.61</v>
      </c>
      <c r="F637" s="58">
        <f t="shared" si="162"/>
        <v>611584.41</v>
      </c>
      <c r="G637" s="58">
        <f t="shared" si="162"/>
        <v>112500</v>
      </c>
      <c r="H637" s="58">
        <f t="shared" si="162"/>
        <v>116300</v>
      </c>
      <c r="I637" s="58">
        <f t="shared" si="162"/>
        <v>120000</v>
      </c>
    </row>
    <row r="638" spans="1:243" ht="21.75" customHeight="1">
      <c r="A638" s="99" t="s">
        <v>3729</v>
      </c>
      <c r="B638" s="116" t="s">
        <v>3806</v>
      </c>
      <c r="C638" s="139"/>
      <c r="D638" s="58">
        <f>D639</f>
        <v>430031.11</v>
      </c>
      <c r="E638" s="58">
        <f t="shared" ref="E638:I639" si="163">E639</f>
        <v>259918.61</v>
      </c>
      <c r="F638" s="58">
        <f t="shared" si="163"/>
        <v>611584.41</v>
      </c>
      <c r="G638" s="58">
        <f t="shared" si="163"/>
        <v>112500</v>
      </c>
      <c r="H638" s="58">
        <f t="shared" si="163"/>
        <v>116300</v>
      </c>
      <c r="I638" s="58">
        <f t="shared" si="163"/>
        <v>120000</v>
      </c>
    </row>
    <row r="639" spans="1:243" ht="21.75" customHeight="1">
      <c r="A639" s="99" t="s">
        <v>3731</v>
      </c>
      <c r="B639" s="116" t="s">
        <v>3806</v>
      </c>
      <c r="C639" s="139"/>
      <c r="D639" s="58">
        <f>D640</f>
        <v>430031.11</v>
      </c>
      <c r="E639" s="58">
        <f t="shared" si="163"/>
        <v>259918.61</v>
      </c>
      <c r="F639" s="58">
        <f t="shared" si="163"/>
        <v>611584.41</v>
      </c>
      <c r="G639" s="58">
        <f t="shared" si="163"/>
        <v>112500</v>
      </c>
      <c r="H639" s="58">
        <f t="shared" si="163"/>
        <v>116300</v>
      </c>
      <c r="I639" s="58">
        <f t="shared" si="163"/>
        <v>120000</v>
      </c>
    </row>
    <row r="640" spans="1:243" s="107" customFormat="1" ht="24" customHeight="1">
      <c r="A640" s="99" t="s">
        <v>3732</v>
      </c>
      <c r="B640" s="116" t="s">
        <v>3807</v>
      </c>
      <c r="C640" s="139"/>
      <c r="D640" s="58">
        <f t="shared" ref="D640:I640" si="164">SUM(D641:D642)</f>
        <v>430031.11</v>
      </c>
      <c r="E640" s="58">
        <f t="shared" si="164"/>
        <v>259918.61</v>
      </c>
      <c r="F640" s="58">
        <f>SUM(F641:F643)</f>
        <v>611584.41</v>
      </c>
      <c r="G640" s="58">
        <f t="shared" si="164"/>
        <v>112500</v>
      </c>
      <c r="H640" s="58">
        <f t="shared" si="164"/>
        <v>116300</v>
      </c>
      <c r="I640" s="58">
        <f t="shared" si="164"/>
        <v>120000</v>
      </c>
      <c r="HS640" s="106"/>
      <c r="HT640" s="106"/>
      <c r="HU640" s="106"/>
      <c r="HV640" s="106"/>
      <c r="HW640" s="106"/>
      <c r="HX640" s="106"/>
      <c r="HY640" s="106"/>
      <c r="HZ640" s="106"/>
      <c r="IA640" s="106"/>
      <c r="IB640" s="106"/>
      <c r="IC640" s="106"/>
      <c r="ID640" s="106"/>
      <c r="IE640" s="106"/>
      <c r="IF640" s="106"/>
      <c r="IG640" s="106"/>
      <c r="IH640" s="106"/>
      <c r="II640" s="106"/>
    </row>
    <row r="641" spans="1:243" s="140" customFormat="1" ht="21.75" customHeight="1">
      <c r="A641" s="99" t="s">
        <v>3726</v>
      </c>
      <c r="B641" s="116" t="s">
        <v>2831</v>
      </c>
      <c r="C641" s="139" t="s">
        <v>218</v>
      </c>
      <c r="D641" s="58">
        <v>170031.11</v>
      </c>
      <c r="E641" s="58">
        <v>162467.21</v>
      </c>
      <c r="F641" s="58">
        <v>100000</v>
      </c>
      <c r="G641" s="60">
        <v>104000</v>
      </c>
      <c r="H641" s="60">
        <v>107600</v>
      </c>
      <c r="I641" s="60">
        <v>111000</v>
      </c>
      <c r="HS641" s="138"/>
      <c r="HT641" s="138"/>
      <c r="HU641" s="138"/>
      <c r="HV641" s="138"/>
      <c r="HW641" s="138"/>
      <c r="HX641" s="138"/>
      <c r="HY641" s="138"/>
      <c r="HZ641" s="138"/>
      <c r="IA641" s="138"/>
      <c r="IB641" s="138"/>
      <c r="IC641" s="138"/>
      <c r="ID641" s="138"/>
      <c r="IE641" s="138"/>
      <c r="IF641" s="138"/>
      <c r="IG641" s="138"/>
      <c r="IH641" s="138"/>
      <c r="II641" s="138"/>
    </row>
    <row r="642" spans="1:243" s="140" customFormat="1" ht="18.75" customHeight="1">
      <c r="A642" s="99" t="s">
        <v>3725</v>
      </c>
      <c r="B642" s="116" t="s">
        <v>2832</v>
      </c>
      <c r="C642" s="139" t="s">
        <v>221</v>
      </c>
      <c r="D642" s="58">
        <v>260000</v>
      </c>
      <c r="E642" s="58">
        <v>97451.4</v>
      </c>
      <c r="F642" s="58">
        <v>8135.8</v>
      </c>
      <c r="G642" s="58">
        <v>8500</v>
      </c>
      <c r="H642" s="58">
        <v>8700</v>
      </c>
      <c r="I642" s="58">
        <v>9000</v>
      </c>
      <c r="HS642" s="138"/>
      <c r="HT642" s="138"/>
      <c r="HU642" s="138"/>
      <c r="HV642" s="138"/>
      <c r="HW642" s="138"/>
      <c r="HX642" s="138"/>
      <c r="HY642" s="138"/>
      <c r="HZ642" s="138"/>
      <c r="IA642" s="138"/>
      <c r="IB642" s="138"/>
      <c r="IC642" s="138"/>
      <c r="ID642" s="138"/>
      <c r="IE642" s="138"/>
      <c r="IF642" s="138"/>
      <c r="IG642" s="138"/>
      <c r="IH642" s="138"/>
      <c r="II642" s="138"/>
    </row>
    <row r="643" spans="1:243" s="140" customFormat="1" ht="17.25" customHeight="1">
      <c r="A643" s="99" t="s">
        <v>3723</v>
      </c>
      <c r="B643" s="116" t="s">
        <v>3724</v>
      </c>
      <c r="C643" s="139" t="s">
        <v>3719</v>
      </c>
      <c r="D643" s="58"/>
      <c r="E643" s="58"/>
      <c r="F643" s="58">
        <v>503448.61</v>
      </c>
      <c r="G643" s="58"/>
      <c r="H643" s="58"/>
      <c r="I643" s="58"/>
      <c r="HS643" s="138"/>
      <c r="HT643" s="138"/>
      <c r="HU643" s="138"/>
      <c r="HV643" s="138"/>
      <c r="HW643" s="138"/>
      <c r="HX643" s="138"/>
      <c r="HY643" s="138"/>
      <c r="HZ643" s="138"/>
      <c r="IA643" s="138"/>
      <c r="IB643" s="138"/>
      <c r="IC643" s="138"/>
      <c r="ID643" s="138"/>
      <c r="IE643" s="138"/>
      <c r="IF643" s="138"/>
      <c r="IG643" s="138"/>
      <c r="IH643" s="138"/>
      <c r="II643" s="138"/>
    </row>
    <row r="644" spans="1:243" s="20" customFormat="1" ht="21.75" customHeight="1">
      <c r="A644" s="99" t="s">
        <v>2833</v>
      </c>
      <c r="B644" s="116" t="s">
        <v>2834</v>
      </c>
      <c r="C644" s="139"/>
      <c r="D644" s="58">
        <f t="shared" ref="D644:I647" si="165">D645</f>
        <v>96271012.620000005</v>
      </c>
      <c r="E644" s="58">
        <f t="shared" si="165"/>
        <v>101441535.06999999</v>
      </c>
      <c r="F644" s="58">
        <f t="shared" si="165"/>
        <v>99680539.349999994</v>
      </c>
      <c r="G644" s="58">
        <f t="shared" si="165"/>
        <v>109982000</v>
      </c>
      <c r="H644" s="58">
        <f t="shared" si="165"/>
        <v>114125000</v>
      </c>
      <c r="I644" s="58">
        <f t="shared" si="165"/>
        <v>117834000</v>
      </c>
      <c r="HS644" s="106"/>
      <c r="HT644" s="106"/>
      <c r="HU644" s="106"/>
      <c r="HV644" s="106"/>
      <c r="HW644" s="106"/>
      <c r="HX644" s="106"/>
      <c r="HY644" s="106"/>
      <c r="HZ644" s="106"/>
      <c r="IA644" s="106"/>
      <c r="IB644" s="106"/>
      <c r="IC644" s="106"/>
      <c r="ID644" s="106"/>
      <c r="IE644" s="106"/>
      <c r="IF644" s="106"/>
      <c r="IG644" s="106"/>
      <c r="IH644" s="106"/>
      <c r="II644" s="106"/>
    </row>
    <row r="645" spans="1:243" ht="18.75" customHeight="1">
      <c r="A645" s="99" t="s">
        <v>2835</v>
      </c>
      <c r="B645" s="116" t="s">
        <v>2836</v>
      </c>
      <c r="C645" s="139"/>
      <c r="D645" s="58">
        <f t="shared" si="165"/>
        <v>96271012.620000005</v>
      </c>
      <c r="E645" s="58">
        <f t="shared" si="165"/>
        <v>101441535.06999999</v>
      </c>
      <c r="F645" s="58">
        <f t="shared" si="165"/>
        <v>99680539.349999994</v>
      </c>
      <c r="G645" s="58">
        <f t="shared" si="165"/>
        <v>109982000</v>
      </c>
      <c r="H645" s="58">
        <f t="shared" si="165"/>
        <v>114125000</v>
      </c>
      <c r="I645" s="58">
        <f t="shared" si="165"/>
        <v>117834000</v>
      </c>
    </row>
    <row r="646" spans="1:243" s="107" customFormat="1" ht="22.5" customHeight="1">
      <c r="A646" s="99" t="s">
        <v>2837</v>
      </c>
      <c r="B646" s="116" t="s">
        <v>2838</v>
      </c>
      <c r="C646" s="139"/>
      <c r="D646" s="58">
        <f t="shared" si="165"/>
        <v>96271012.620000005</v>
      </c>
      <c r="E646" s="58">
        <f t="shared" si="165"/>
        <v>101441535.06999999</v>
      </c>
      <c r="F646" s="58">
        <f t="shared" si="165"/>
        <v>99680539.349999994</v>
      </c>
      <c r="G646" s="58">
        <f t="shared" si="165"/>
        <v>109982000</v>
      </c>
      <c r="H646" s="58">
        <f t="shared" si="165"/>
        <v>114125000</v>
      </c>
      <c r="I646" s="58">
        <f t="shared" si="165"/>
        <v>117834000</v>
      </c>
      <c r="HS646" s="106"/>
      <c r="HT646" s="106"/>
      <c r="HU646" s="106"/>
      <c r="HV646" s="106"/>
      <c r="HW646" s="106"/>
      <c r="HX646" s="106"/>
      <c r="HY646" s="106"/>
      <c r="HZ646" s="106"/>
      <c r="IA646" s="106"/>
      <c r="IB646" s="106"/>
      <c r="IC646" s="106"/>
      <c r="ID646" s="106"/>
      <c r="IE646" s="106"/>
      <c r="IF646" s="106"/>
      <c r="IG646" s="106"/>
      <c r="IH646" s="106"/>
      <c r="II646" s="106"/>
    </row>
    <row r="647" spans="1:243" s="107" customFormat="1" ht="22.5" customHeight="1">
      <c r="A647" s="99" t="s">
        <v>2839</v>
      </c>
      <c r="B647" s="116" t="s">
        <v>2838</v>
      </c>
      <c r="C647" s="139"/>
      <c r="D647" s="58">
        <f t="shared" si="165"/>
        <v>96271012.620000005</v>
      </c>
      <c r="E647" s="58">
        <f t="shared" si="165"/>
        <v>101441535.06999999</v>
      </c>
      <c r="F647" s="58">
        <f t="shared" si="165"/>
        <v>99680539.349999994</v>
      </c>
      <c r="G647" s="58">
        <f t="shared" si="165"/>
        <v>109982000</v>
      </c>
      <c r="H647" s="58">
        <f t="shared" si="165"/>
        <v>114125000</v>
      </c>
      <c r="I647" s="58">
        <f t="shared" si="165"/>
        <v>117834000</v>
      </c>
      <c r="HS647" s="106"/>
      <c r="HT647" s="106"/>
      <c r="HU647" s="106"/>
      <c r="HV647" s="106"/>
      <c r="HW647" s="106"/>
      <c r="HX647" s="106"/>
      <c r="HY647" s="106"/>
      <c r="HZ647" s="106"/>
      <c r="IA647" s="106"/>
      <c r="IB647" s="106"/>
      <c r="IC647" s="106"/>
      <c r="ID647" s="106"/>
      <c r="IE647" s="106"/>
      <c r="IF647" s="106"/>
      <c r="IG647" s="106"/>
      <c r="IH647" s="106"/>
      <c r="II647" s="106"/>
    </row>
    <row r="648" spans="1:243" s="140" customFormat="1" ht="22.5" customHeight="1">
      <c r="A648" s="222" t="s">
        <v>2840</v>
      </c>
      <c r="B648" s="221" t="s">
        <v>2841</v>
      </c>
      <c r="C648" s="139" t="s">
        <v>249</v>
      </c>
      <c r="D648" s="58">
        <v>96271012.620000005</v>
      </c>
      <c r="E648" s="58">
        <v>101441535.06999999</v>
      </c>
      <c r="F648" s="58">
        <v>99680539.349999994</v>
      </c>
      <c r="G648" s="58">
        <v>109982000</v>
      </c>
      <c r="H648" s="58">
        <v>114125000</v>
      </c>
      <c r="I648" s="58">
        <v>117834000</v>
      </c>
      <c r="HS648" s="138"/>
      <c r="HT648" s="138"/>
      <c r="HU648" s="138"/>
      <c r="HV648" s="138"/>
      <c r="HW648" s="138"/>
      <c r="HX648" s="138"/>
      <c r="HY648" s="138"/>
      <c r="HZ648" s="138"/>
      <c r="IA648" s="138"/>
      <c r="IB648" s="138"/>
      <c r="IC648" s="138"/>
      <c r="ID648" s="138"/>
      <c r="IE648" s="138"/>
      <c r="IF648" s="138"/>
      <c r="IG648" s="138"/>
      <c r="IH648" s="138"/>
      <c r="II648" s="138"/>
    </row>
    <row r="649" spans="1:243" s="20" customFormat="1" ht="16.5" customHeight="1">
      <c r="A649" s="99" t="s">
        <v>2842</v>
      </c>
      <c r="B649" s="116" t="s">
        <v>2843</v>
      </c>
      <c r="C649" s="139"/>
      <c r="D649" s="58">
        <f t="shared" ref="D649:I649" si="166">D650</f>
        <v>955691.04</v>
      </c>
      <c r="E649" s="58">
        <f t="shared" si="166"/>
        <v>1123634.55</v>
      </c>
      <c r="F649" s="58">
        <f t="shared" si="166"/>
        <v>509707.34</v>
      </c>
      <c r="G649" s="58">
        <f t="shared" si="166"/>
        <v>287100</v>
      </c>
      <c r="H649" s="58">
        <f t="shared" si="166"/>
        <v>297600</v>
      </c>
      <c r="I649" s="58">
        <f t="shared" si="166"/>
        <v>308000</v>
      </c>
      <c r="HS649" s="106"/>
      <c r="HT649" s="106"/>
      <c r="HU649" s="106"/>
      <c r="HV649" s="106"/>
      <c r="HW649" s="106"/>
      <c r="HX649" s="106"/>
      <c r="HY649" s="106"/>
      <c r="HZ649" s="106"/>
      <c r="IA649" s="106"/>
      <c r="IB649" s="106"/>
      <c r="IC649" s="106"/>
      <c r="ID649" s="106"/>
      <c r="IE649" s="106"/>
      <c r="IF649" s="106"/>
      <c r="IG649" s="106"/>
      <c r="IH649" s="106"/>
      <c r="II649" s="106"/>
    </row>
    <row r="650" spans="1:243" ht="22.5" customHeight="1">
      <c r="A650" s="99" t="s">
        <v>3809</v>
      </c>
      <c r="B650" s="116" t="s">
        <v>3808</v>
      </c>
      <c r="C650" s="139"/>
      <c r="D650" s="58">
        <f t="shared" ref="D650:I650" si="167">D653</f>
        <v>955691.04</v>
      </c>
      <c r="E650" s="58">
        <f t="shared" si="167"/>
        <v>1123634.55</v>
      </c>
      <c r="F650" s="58">
        <f t="shared" si="167"/>
        <v>509707.34</v>
      </c>
      <c r="G650" s="58">
        <f t="shared" si="167"/>
        <v>287100</v>
      </c>
      <c r="H650" s="58">
        <f t="shared" si="167"/>
        <v>297600</v>
      </c>
      <c r="I650" s="58">
        <f t="shared" si="167"/>
        <v>308000</v>
      </c>
    </row>
    <row r="651" spans="1:243" ht="22.5" hidden="1" customHeight="1">
      <c r="A651" s="99" t="s">
        <v>3810</v>
      </c>
      <c r="B651" s="116" t="s">
        <v>3808</v>
      </c>
      <c r="C651" s="139"/>
      <c r="D651" s="58"/>
      <c r="E651" s="58"/>
      <c r="F651" s="58"/>
      <c r="G651" s="58"/>
      <c r="H651" s="58"/>
      <c r="I651" s="58"/>
    </row>
    <row r="652" spans="1:243" ht="22.5" hidden="1" customHeight="1">
      <c r="A652" s="99" t="s">
        <v>3811</v>
      </c>
      <c r="B652" s="116" t="s">
        <v>3812</v>
      </c>
      <c r="C652" s="139"/>
      <c r="D652" s="58"/>
      <c r="E652" s="58"/>
      <c r="F652" s="58"/>
      <c r="G652" s="58"/>
      <c r="H652" s="58"/>
      <c r="I652" s="58"/>
    </row>
    <row r="653" spans="1:243" s="107" customFormat="1" ht="21.75" customHeight="1">
      <c r="A653" s="99" t="s">
        <v>3814</v>
      </c>
      <c r="B653" s="116" t="s">
        <v>3813</v>
      </c>
      <c r="C653" s="139"/>
      <c r="D653" s="58">
        <f>SUM(D654:D655)</f>
        <v>955691.04</v>
      </c>
      <c r="E653" s="58">
        <f>SUM(E654:E656)</f>
        <v>1123634.55</v>
      </c>
      <c r="F653" s="58">
        <f>SUM(F654:F656)</f>
        <v>509707.34</v>
      </c>
      <c r="G653" s="58">
        <f>SUM(G654:G656)</f>
        <v>287100</v>
      </c>
      <c r="H653" s="58">
        <f>SUM(H654:H656)</f>
        <v>297600</v>
      </c>
      <c r="I653" s="58">
        <f>SUM(I654:I656)</f>
        <v>308000</v>
      </c>
      <c r="HS653" s="106"/>
      <c r="HT653" s="106"/>
      <c r="HU653" s="106"/>
      <c r="HV653" s="106"/>
      <c r="HW653" s="106"/>
      <c r="HX653" s="106"/>
      <c r="HY653" s="106"/>
      <c r="HZ653" s="106"/>
      <c r="IA653" s="106"/>
      <c r="IB653" s="106"/>
      <c r="IC653" s="106"/>
      <c r="ID653" s="106"/>
      <c r="IE653" s="106"/>
      <c r="IF653" s="106"/>
      <c r="IG653" s="106"/>
      <c r="IH653" s="106"/>
      <c r="II653" s="106"/>
    </row>
    <row r="654" spans="1:243" s="140" customFormat="1" ht="22.5" hidden="1" customHeight="1">
      <c r="A654" s="99" t="s">
        <v>3815</v>
      </c>
      <c r="B654" s="116" t="s">
        <v>2848</v>
      </c>
      <c r="C654" s="139" t="s">
        <v>218</v>
      </c>
      <c r="D654" s="58">
        <v>750434.04</v>
      </c>
      <c r="E654" s="58">
        <v>846385.55</v>
      </c>
      <c r="F654" s="58">
        <v>15038.13</v>
      </c>
      <c r="G654" s="58">
        <v>15600</v>
      </c>
      <c r="H654" s="58">
        <v>16000</v>
      </c>
      <c r="I654" s="58">
        <v>17000</v>
      </c>
      <c r="HS654" s="138"/>
      <c r="HT654" s="138"/>
      <c r="HU654" s="138"/>
      <c r="HV654" s="138"/>
      <c r="HW654" s="138"/>
      <c r="HX654" s="138"/>
      <c r="HY654" s="138"/>
      <c r="HZ654" s="138"/>
      <c r="IA654" s="138"/>
      <c r="IB654" s="138"/>
      <c r="IC654" s="138"/>
      <c r="ID654" s="138"/>
      <c r="IE654" s="138"/>
      <c r="IF654" s="138"/>
      <c r="IG654" s="138"/>
      <c r="IH654" s="138"/>
      <c r="II654" s="138"/>
    </row>
    <row r="655" spans="1:243" s="140" customFormat="1" ht="16.5" hidden="1" customHeight="1">
      <c r="A655" s="99" t="s">
        <v>3816</v>
      </c>
      <c r="B655" s="116" t="s">
        <v>2850</v>
      </c>
      <c r="C655" s="139" t="s">
        <v>221</v>
      </c>
      <c r="D655" s="58">
        <v>205257</v>
      </c>
      <c r="E655" s="58">
        <v>261739</v>
      </c>
      <c r="F655" s="58">
        <v>494669.21</v>
      </c>
      <c r="G655" s="58">
        <v>271500</v>
      </c>
      <c r="H655" s="58">
        <v>281600</v>
      </c>
      <c r="I655" s="58">
        <v>291000</v>
      </c>
      <c r="HS655" s="138"/>
      <c r="HT655" s="138"/>
      <c r="HU655" s="138"/>
      <c r="HV655" s="138"/>
      <c r="HW655" s="138"/>
      <c r="HX655" s="138"/>
      <c r="HY655" s="138"/>
      <c r="HZ655" s="138"/>
      <c r="IA655" s="138"/>
      <c r="IB655" s="138"/>
      <c r="IC655" s="138"/>
      <c r="ID655" s="138"/>
      <c r="IE655" s="138"/>
      <c r="IF655" s="138"/>
      <c r="IG655" s="138"/>
      <c r="IH655" s="138"/>
      <c r="II655" s="138"/>
    </row>
    <row r="656" spans="1:243" s="140" customFormat="1" ht="16.5" hidden="1" customHeight="1">
      <c r="A656" s="99" t="s">
        <v>3817</v>
      </c>
      <c r="B656" s="116" t="s">
        <v>3637</v>
      </c>
      <c r="C656" s="139" t="s">
        <v>3437</v>
      </c>
      <c r="D656" s="58"/>
      <c r="E656" s="58">
        <v>15510</v>
      </c>
      <c r="F656" s="58">
        <v>0</v>
      </c>
      <c r="G656" s="58"/>
      <c r="H656" s="58"/>
      <c r="I656" s="58"/>
      <c r="HS656" s="138"/>
      <c r="HT656" s="138"/>
      <c r="HU656" s="138"/>
      <c r="HV656" s="138"/>
      <c r="HW656" s="138"/>
      <c r="HX656" s="138"/>
      <c r="HY656" s="138"/>
      <c r="HZ656" s="138"/>
      <c r="IA656" s="138"/>
      <c r="IB656" s="138"/>
      <c r="IC656" s="138"/>
      <c r="ID656" s="138"/>
      <c r="IE656" s="138"/>
      <c r="IF656" s="138"/>
      <c r="IG656" s="138"/>
      <c r="IH656" s="138"/>
      <c r="II656" s="138"/>
    </row>
    <row r="657" spans="1:243" ht="14.25" customHeight="1">
      <c r="A657" s="129" t="s">
        <v>2851</v>
      </c>
      <c r="B657" s="130" t="s">
        <v>2852</v>
      </c>
      <c r="C657" s="242"/>
      <c r="D657" s="128">
        <f t="shared" ref="D657:I657" si="168">SUM(D658+D716+D812)</f>
        <v>31106820.380000003</v>
      </c>
      <c r="E657" s="128">
        <f t="shared" si="168"/>
        <v>16219792.52</v>
      </c>
      <c r="F657" s="128">
        <f t="shared" si="168"/>
        <v>14332800.479999999</v>
      </c>
      <c r="G657" s="128">
        <f t="shared" si="168"/>
        <v>14356400</v>
      </c>
      <c r="H657" s="128">
        <f t="shared" si="168"/>
        <v>15017100</v>
      </c>
      <c r="I657" s="128">
        <f t="shared" si="168"/>
        <v>13061000</v>
      </c>
    </row>
    <row r="658" spans="1:243" ht="14.25" customHeight="1">
      <c r="A658" s="99" t="s">
        <v>2853</v>
      </c>
      <c r="B658" s="116" t="s">
        <v>2854</v>
      </c>
      <c r="C658" s="242"/>
      <c r="D658" s="128">
        <f t="shared" ref="D658:I658" si="169">D659+D704+D710</f>
        <v>2880144.57</v>
      </c>
      <c r="E658" s="128">
        <f t="shared" si="169"/>
        <v>3607985.3799999994</v>
      </c>
      <c r="F658" s="128">
        <f>F659+F704+F710</f>
        <v>3812315.31</v>
      </c>
      <c r="G658" s="128">
        <f t="shared" si="169"/>
        <v>5756800</v>
      </c>
      <c r="H658" s="128">
        <f t="shared" si="169"/>
        <v>5971350</v>
      </c>
      <c r="I658" s="128">
        <f t="shared" si="169"/>
        <v>6168800</v>
      </c>
    </row>
    <row r="659" spans="1:243" ht="14.25" customHeight="1">
      <c r="A659" s="99" t="s">
        <v>2855</v>
      </c>
      <c r="B659" s="116" t="s">
        <v>2856</v>
      </c>
      <c r="C659" s="242"/>
      <c r="D659" s="128">
        <f t="shared" ref="D659:I659" si="170">D660</f>
        <v>2667592.6999999997</v>
      </c>
      <c r="E659" s="128">
        <f t="shared" si="170"/>
        <v>3345638.0299999993</v>
      </c>
      <c r="F659" s="128">
        <f t="shared" si="170"/>
        <v>3671120.83</v>
      </c>
      <c r="G659" s="128">
        <f t="shared" si="170"/>
        <v>5610000</v>
      </c>
      <c r="H659" s="128">
        <f t="shared" si="170"/>
        <v>5819450</v>
      </c>
      <c r="I659" s="128">
        <f t="shared" si="170"/>
        <v>6011700</v>
      </c>
    </row>
    <row r="660" spans="1:243" ht="14.25" customHeight="1">
      <c r="A660" s="99" t="s">
        <v>2857</v>
      </c>
      <c r="B660" s="116" t="s">
        <v>2856</v>
      </c>
      <c r="C660" s="242"/>
      <c r="D660" s="128">
        <f t="shared" ref="D660:I660" si="171">SUM(D661+D674+D684+D694)</f>
        <v>2667592.6999999997</v>
      </c>
      <c r="E660" s="128">
        <f t="shared" si="171"/>
        <v>3345638.0299999993</v>
      </c>
      <c r="F660" s="128">
        <f t="shared" si="171"/>
        <v>3671120.83</v>
      </c>
      <c r="G660" s="128">
        <f t="shared" si="171"/>
        <v>5610000</v>
      </c>
      <c r="H660" s="128">
        <f t="shared" si="171"/>
        <v>5819450</v>
      </c>
      <c r="I660" s="128">
        <f t="shared" si="171"/>
        <v>6011700</v>
      </c>
    </row>
    <row r="661" spans="1:243" s="20" customFormat="1" ht="13.5" customHeight="1">
      <c r="A661" s="222" t="s">
        <v>2858</v>
      </c>
      <c r="B661" s="221" t="s">
        <v>2859</v>
      </c>
      <c r="C661" s="139"/>
      <c r="D661" s="58">
        <f t="shared" ref="D661:I661" si="172">SUM(D662:D665,D672)</f>
        <v>2330202.98</v>
      </c>
      <c r="E661" s="58">
        <f t="shared" si="172"/>
        <v>2589572.3099999996</v>
      </c>
      <c r="F661" s="58">
        <f t="shared" si="172"/>
        <v>3283701.79</v>
      </c>
      <c r="G661" s="58">
        <f t="shared" si="172"/>
        <v>5208700</v>
      </c>
      <c r="H661" s="58">
        <f t="shared" si="172"/>
        <v>5403150</v>
      </c>
      <c r="I661" s="58">
        <f t="shared" si="172"/>
        <v>5582000</v>
      </c>
      <c r="HS661" s="106"/>
      <c r="HT661" s="106"/>
      <c r="HU661" s="106"/>
      <c r="HV661" s="106"/>
      <c r="HW661" s="106"/>
      <c r="HX661" s="106"/>
      <c r="HY661" s="106"/>
      <c r="HZ661" s="106"/>
      <c r="IA661" s="106"/>
      <c r="IB661" s="106"/>
      <c r="IC661" s="106"/>
      <c r="ID661" s="106"/>
      <c r="IE661" s="106"/>
      <c r="IF661" s="106"/>
      <c r="IG661" s="106"/>
      <c r="IH661" s="106"/>
      <c r="II661" s="106"/>
    </row>
    <row r="662" spans="1:243">
      <c r="A662" s="97" t="s">
        <v>2860</v>
      </c>
      <c r="B662" s="117" t="s">
        <v>2861</v>
      </c>
      <c r="C662" s="139" t="s">
        <v>123</v>
      </c>
      <c r="D662" s="60">
        <v>24571.38</v>
      </c>
      <c r="E662" s="60">
        <v>184995.96</v>
      </c>
      <c r="F662" s="60">
        <v>35739.99</v>
      </c>
      <c r="G662" s="60">
        <v>37200</v>
      </c>
      <c r="H662" s="60">
        <v>38500</v>
      </c>
      <c r="I662" s="60">
        <v>39700</v>
      </c>
    </row>
    <row r="663" spans="1:243">
      <c r="A663" s="97" t="s">
        <v>2862</v>
      </c>
      <c r="B663" s="116" t="s">
        <v>2863</v>
      </c>
      <c r="C663" s="139" t="s">
        <v>581</v>
      </c>
      <c r="D663" s="60">
        <v>0</v>
      </c>
      <c r="E663" s="60"/>
      <c r="F663" s="60"/>
      <c r="G663" s="60"/>
      <c r="H663" s="60"/>
      <c r="I663" s="60"/>
    </row>
    <row r="664" spans="1:243" s="138" customFormat="1">
      <c r="A664" s="97" t="s">
        <v>2864</v>
      </c>
      <c r="B664" s="116" t="s">
        <v>2865</v>
      </c>
      <c r="C664" s="139" t="s">
        <v>542</v>
      </c>
      <c r="D664" s="60">
        <v>2035816.43</v>
      </c>
      <c r="E664" s="60">
        <v>2164747.61</v>
      </c>
      <c r="F664" s="60">
        <v>3171132.11</v>
      </c>
      <c r="G664" s="60">
        <v>4929000</v>
      </c>
      <c r="H664" s="60">
        <v>5114000</v>
      </c>
      <c r="I664" s="60">
        <v>5283000</v>
      </c>
      <c r="J664" s="140"/>
      <c r="K664" s="140"/>
      <c r="L664" s="140"/>
      <c r="M664" s="140"/>
      <c r="N664" s="140"/>
      <c r="O664" s="140"/>
      <c r="P664" s="140"/>
      <c r="Q664" s="140"/>
      <c r="R664" s="140"/>
      <c r="S664" s="140"/>
      <c r="T664" s="140"/>
      <c r="U664" s="140"/>
      <c r="V664" s="140"/>
      <c r="W664" s="140"/>
      <c r="X664" s="140"/>
      <c r="Y664" s="140"/>
      <c r="Z664" s="140"/>
      <c r="AA664" s="140"/>
      <c r="AB664" s="140"/>
      <c r="AC664" s="140"/>
      <c r="AD664" s="140"/>
      <c r="AE664" s="140"/>
      <c r="AF664" s="140"/>
      <c r="AG664" s="140"/>
      <c r="AH664" s="140"/>
      <c r="AI664" s="140"/>
      <c r="AJ664" s="140"/>
      <c r="AK664" s="140"/>
      <c r="AL664" s="140"/>
      <c r="AM664" s="140"/>
      <c r="AN664" s="140"/>
      <c r="AO664" s="140"/>
      <c r="AP664" s="140"/>
      <c r="AQ664" s="140"/>
      <c r="AR664" s="140"/>
      <c r="AS664" s="140"/>
      <c r="AT664" s="140"/>
      <c r="AU664" s="140"/>
      <c r="AV664" s="140"/>
      <c r="AW664" s="140"/>
      <c r="AX664" s="140"/>
      <c r="AY664" s="140"/>
      <c r="AZ664" s="140"/>
      <c r="BA664" s="140"/>
      <c r="BB664" s="140"/>
      <c r="BC664" s="140"/>
      <c r="BD664" s="140"/>
      <c r="BE664" s="140"/>
      <c r="BF664" s="140"/>
      <c r="BG664" s="140"/>
      <c r="BH664" s="140"/>
      <c r="BI664" s="140"/>
      <c r="BJ664" s="140"/>
      <c r="BK664" s="140"/>
      <c r="BL664" s="140"/>
      <c r="BM664" s="140"/>
      <c r="BN664" s="140"/>
      <c r="BO664" s="140"/>
      <c r="BP664" s="140"/>
      <c r="BQ664" s="140"/>
      <c r="BR664" s="140"/>
      <c r="BS664" s="140"/>
      <c r="BT664" s="140"/>
      <c r="BU664" s="140"/>
      <c r="BV664" s="140"/>
      <c r="BW664" s="140"/>
      <c r="BX664" s="140"/>
      <c r="BY664" s="140"/>
      <c r="BZ664" s="140"/>
      <c r="CA664" s="140"/>
      <c r="CB664" s="140"/>
      <c r="CC664" s="140"/>
      <c r="CD664" s="140"/>
      <c r="CE664" s="140"/>
      <c r="CF664" s="140"/>
      <c r="CG664" s="140"/>
      <c r="CH664" s="140"/>
      <c r="CI664" s="140"/>
      <c r="CJ664" s="140"/>
      <c r="CK664" s="140"/>
      <c r="CL664" s="140"/>
      <c r="CM664" s="140"/>
      <c r="CN664" s="140"/>
      <c r="CO664" s="140"/>
      <c r="CP664" s="140"/>
      <c r="CQ664" s="140"/>
      <c r="CR664" s="140"/>
      <c r="CS664" s="140"/>
      <c r="CT664" s="140"/>
      <c r="CU664" s="140"/>
      <c r="CV664" s="140"/>
      <c r="CW664" s="140"/>
      <c r="CX664" s="140"/>
      <c r="CY664" s="140"/>
      <c r="CZ664" s="140"/>
      <c r="DA664" s="140"/>
      <c r="DB664" s="140"/>
      <c r="DC664" s="140"/>
      <c r="DD664" s="140"/>
      <c r="DE664" s="140"/>
      <c r="DF664" s="140"/>
      <c r="DG664" s="140"/>
      <c r="DH664" s="140"/>
      <c r="DI664" s="140"/>
      <c r="DJ664" s="140"/>
      <c r="DK664" s="140"/>
      <c r="DL664" s="140"/>
      <c r="DM664" s="140"/>
      <c r="DN664" s="140"/>
      <c r="DO664" s="140"/>
      <c r="DP664" s="140"/>
      <c r="DQ664" s="140"/>
      <c r="DR664" s="140"/>
      <c r="DS664" s="140"/>
      <c r="DT664" s="140"/>
      <c r="DU664" s="140"/>
      <c r="DV664" s="140"/>
      <c r="DW664" s="140"/>
      <c r="DX664" s="140"/>
      <c r="DY664" s="140"/>
      <c r="DZ664" s="140"/>
      <c r="EA664" s="140"/>
      <c r="EB664" s="140"/>
      <c r="EC664" s="140"/>
      <c r="ED664" s="140"/>
      <c r="EE664" s="140"/>
      <c r="EF664" s="140"/>
      <c r="EG664" s="140"/>
      <c r="EH664" s="140"/>
      <c r="EI664" s="140"/>
      <c r="EJ664" s="140"/>
      <c r="EK664" s="140"/>
      <c r="EL664" s="140"/>
      <c r="EM664" s="140"/>
      <c r="EN664" s="140"/>
      <c r="EO664" s="140"/>
      <c r="EP664" s="140"/>
      <c r="EQ664" s="140"/>
      <c r="ER664" s="140"/>
      <c r="ES664" s="140"/>
      <c r="ET664" s="140"/>
      <c r="EU664" s="140"/>
      <c r="EV664" s="140"/>
      <c r="EW664" s="140"/>
      <c r="EX664" s="140"/>
      <c r="EY664" s="140"/>
      <c r="EZ664" s="140"/>
      <c r="FA664" s="140"/>
      <c r="FB664" s="140"/>
      <c r="FC664" s="140"/>
      <c r="FD664" s="140"/>
      <c r="FE664" s="140"/>
      <c r="FF664" s="140"/>
      <c r="FG664" s="140"/>
      <c r="FH664" s="140"/>
      <c r="FI664" s="140"/>
      <c r="FJ664" s="140"/>
      <c r="FK664" s="140"/>
      <c r="FL664" s="140"/>
      <c r="FM664" s="140"/>
      <c r="FN664" s="140"/>
      <c r="FO664" s="140"/>
      <c r="FP664" s="140"/>
      <c r="FQ664" s="140"/>
      <c r="FR664" s="140"/>
      <c r="FS664" s="140"/>
      <c r="FT664" s="140"/>
      <c r="FU664" s="140"/>
      <c r="FV664" s="140"/>
      <c r="FW664" s="140"/>
      <c r="FX664" s="140"/>
      <c r="FY664" s="140"/>
      <c r="FZ664" s="140"/>
      <c r="GA664" s="140"/>
      <c r="GB664" s="140"/>
      <c r="GC664" s="140"/>
      <c r="GD664" s="140"/>
      <c r="GE664" s="140"/>
      <c r="GF664" s="140"/>
      <c r="GG664" s="140"/>
      <c r="GH664" s="140"/>
      <c r="GI664" s="140"/>
      <c r="GJ664" s="140"/>
      <c r="GK664" s="140"/>
      <c r="GL664" s="140"/>
      <c r="GM664" s="140"/>
      <c r="GN664" s="140"/>
      <c r="GO664" s="140"/>
      <c r="GP664" s="140"/>
      <c r="GQ664" s="140"/>
      <c r="GR664" s="140"/>
      <c r="GS664" s="140"/>
      <c r="GT664" s="140"/>
      <c r="GU664" s="140"/>
      <c r="GV664" s="140"/>
      <c r="GW664" s="140"/>
      <c r="GX664" s="140"/>
      <c r="GY664" s="140"/>
      <c r="GZ664" s="140"/>
      <c r="HA664" s="140"/>
      <c r="HB664" s="140"/>
      <c r="HC664" s="140"/>
      <c r="HD664" s="140"/>
      <c r="HE664" s="140"/>
      <c r="HF664" s="140"/>
      <c r="HG664" s="140"/>
      <c r="HH664" s="140"/>
      <c r="HI664" s="140"/>
      <c r="HJ664" s="140"/>
      <c r="HK664" s="140"/>
      <c r="HL664" s="140"/>
      <c r="HM664" s="140"/>
      <c r="HN664" s="140"/>
      <c r="HO664" s="140"/>
      <c r="HP664" s="140"/>
      <c r="HQ664" s="140"/>
      <c r="HR664" s="140"/>
    </row>
    <row r="665" spans="1:243" s="138" customFormat="1" hidden="1">
      <c r="A665" s="97" t="s">
        <v>2866</v>
      </c>
      <c r="B665" s="117" t="s">
        <v>2867</v>
      </c>
      <c r="C665" s="139"/>
      <c r="D665" s="58">
        <f t="shared" ref="D665:I665" si="173">SUM(D666:D671)</f>
        <v>242907.07</v>
      </c>
      <c r="E665" s="58">
        <f t="shared" si="173"/>
        <v>239828.74</v>
      </c>
      <c r="F665" s="58">
        <f>SUM(F666:F671)</f>
        <v>76829.69</v>
      </c>
      <c r="G665" s="58">
        <f t="shared" si="173"/>
        <v>242500</v>
      </c>
      <c r="H665" s="58">
        <f t="shared" si="173"/>
        <v>250650</v>
      </c>
      <c r="I665" s="58">
        <f t="shared" si="173"/>
        <v>259300</v>
      </c>
      <c r="J665" s="140"/>
      <c r="K665" s="140"/>
      <c r="L665" s="140"/>
      <c r="M665" s="140"/>
      <c r="N665" s="140"/>
      <c r="O665" s="140"/>
      <c r="P665" s="140"/>
      <c r="Q665" s="140"/>
      <c r="R665" s="140"/>
      <c r="S665" s="140"/>
      <c r="T665" s="140"/>
      <c r="U665" s="140"/>
      <c r="V665" s="140"/>
      <c r="W665" s="140"/>
      <c r="X665" s="140"/>
      <c r="Y665" s="140"/>
      <c r="Z665" s="140"/>
      <c r="AA665" s="140"/>
      <c r="AB665" s="140"/>
      <c r="AC665" s="140"/>
      <c r="AD665" s="140"/>
      <c r="AE665" s="140"/>
      <c r="AF665" s="140"/>
      <c r="AG665" s="140"/>
      <c r="AH665" s="140"/>
      <c r="AI665" s="140"/>
      <c r="AJ665" s="140"/>
      <c r="AK665" s="140"/>
      <c r="AL665" s="140"/>
      <c r="AM665" s="140"/>
      <c r="AN665" s="140"/>
      <c r="AO665" s="140"/>
      <c r="AP665" s="140"/>
      <c r="AQ665" s="140"/>
      <c r="AR665" s="140"/>
      <c r="AS665" s="140"/>
      <c r="AT665" s="140"/>
      <c r="AU665" s="140"/>
      <c r="AV665" s="140"/>
      <c r="AW665" s="140"/>
      <c r="AX665" s="140"/>
      <c r="AY665" s="140"/>
      <c r="AZ665" s="140"/>
      <c r="BA665" s="140"/>
      <c r="BB665" s="140"/>
      <c r="BC665" s="140"/>
      <c r="BD665" s="140"/>
      <c r="BE665" s="140"/>
      <c r="BF665" s="140"/>
      <c r="BG665" s="140"/>
      <c r="BH665" s="140"/>
      <c r="BI665" s="140"/>
      <c r="BJ665" s="140"/>
      <c r="BK665" s="140"/>
      <c r="BL665" s="140"/>
      <c r="BM665" s="140"/>
      <c r="BN665" s="140"/>
      <c r="BO665" s="140"/>
      <c r="BP665" s="140"/>
      <c r="BQ665" s="140"/>
      <c r="BR665" s="140"/>
      <c r="BS665" s="140"/>
      <c r="BT665" s="140"/>
      <c r="BU665" s="140"/>
      <c r="BV665" s="140"/>
      <c r="BW665" s="140"/>
      <c r="BX665" s="140"/>
      <c r="BY665" s="140"/>
      <c r="BZ665" s="140"/>
      <c r="CA665" s="140"/>
      <c r="CB665" s="140"/>
      <c r="CC665" s="140"/>
      <c r="CD665" s="140"/>
      <c r="CE665" s="140"/>
      <c r="CF665" s="140"/>
      <c r="CG665" s="140"/>
      <c r="CH665" s="140"/>
      <c r="CI665" s="140"/>
      <c r="CJ665" s="140"/>
      <c r="CK665" s="140"/>
      <c r="CL665" s="140"/>
      <c r="CM665" s="140"/>
      <c r="CN665" s="140"/>
      <c r="CO665" s="140"/>
      <c r="CP665" s="140"/>
      <c r="CQ665" s="140"/>
      <c r="CR665" s="140"/>
      <c r="CS665" s="140"/>
      <c r="CT665" s="140"/>
      <c r="CU665" s="140"/>
      <c r="CV665" s="140"/>
      <c r="CW665" s="140"/>
      <c r="CX665" s="140"/>
      <c r="CY665" s="140"/>
      <c r="CZ665" s="140"/>
      <c r="DA665" s="140"/>
      <c r="DB665" s="140"/>
      <c r="DC665" s="140"/>
      <c r="DD665" s="140"/>
      <c r="DE665" s="140"/>
      <c r="DF665" s="140"/>
      <c r="DG665" s="140"/>
      <c r="DH665" s="140"/>
      <c r="DI665" s="140"/>
      <c r="DJ665" s="140"/>
      <c r="DK665" s="140"/>
      <c r="DL665" s="140"/>
      <c r="DM665" s="140"/>
      <c r="DN665" s="140"/>
      <c r="DO665" s="140"/>
      <c r="DP665" s="140"/>
      <c r="DQ665" s="140"/>
      <c r="DR665" s="140"/>
      <c r="DS665" s="140"/>
      <c r="DT665" s="140"/>
      <c r="DU665" s="140"/>
      <c r="DV665" s="140"/>
      <c r="DW665" s="140"/>
      <c r="DX665" s="140"/>
      <c r="DY665" s="140"/>
      <c r="DZ665" s="140"/>
      <c r="EA665" s="140"/>
      <c r="EB665" s="140"/>
      <c r="EC665" s="140"/>
      <c r="ED665" s="140"/>
      <c r="EE665" s="140"/>
      <c r="EF665" s="140"/>
      <c r="EG665" s="140"/>
      <c r="EH665" s="140"/>
      <c r="EI665" s="140"/>
      <c r="EJ665" s="140"/>
      <c r="EK665" s="140"/>
      <c r="EL665" s="140"/>
      <c r="EM665" s="140"/>
      <c r="EN665" s="140"/>
      <c r="EO665" s="140"/>
      <c r="EP665" s="140"/>
      <c r="EQ665" s="140"/>
      <c r="ER665" s="140"/>
      <c r="ES665" s="140"/>
      <c r="ET665" s="140"/>
      <c r="EU665" s="140"/>
      <c r="EV665" s="140"/>
      <c r="EW665" s="140"/>
      <c r="EX665" s="140"/>
      <c r="EY665" s="140"/>
      <c r="EZ665" s="140"/>
      <c r="FA665" s="140"/>
      <c r="FB665" s="140"/>
      <c r="FC665" s="140"/>
      <c r="FD665" s="140"/>
      <c r="FE665" s="140"/>
      <c r="FF665" s="140"/>
      <c r="FG665" s="140"/>
      <c r="FH665" s="140"/>
      <c r="FI665" s="140"/>
      <c r="FJ665" s="140"/>
      <c r="FK665" s="140"/>
      <c r="FL665" s="140"/>
      <c r="FM665" s="140"/>
      <c r="FN665" s="140"/>
      <c r="FO665" s="140"/>
      <c r="FP665" s="140"/>
      <c r="FQ665" s="140"/>
      <c r="FR665" s="140"/>
      <c r="FS665" s="140"/>
      <c r="FT665" s="140"/>
      <c r="FU665" s="140"/>
      <c r="FV665" s="140"/>
      <c r="FW665" s="140"/>
      <c r="FX665" s="140"/>
      <c r="FY665" s="140"/>
      <c r="FZ665" s="140"/>
      <c r="GA665" s="140"/>
      <c r="GB665" s="140"/>
      <c r="GC665" s="140"/>
      <c r="GD665" s="140"/>
      <c r="GE665" s="140"/>
      <c r="GF665" s="140"/>
      <c r="GG665" s="140"/>
      <c r="GH665" s="140"/>
      <c r="GI665" s="140"/>
      <c r="GJ665" s="140"/>
      <c r="GK665" s="140"/>
      <c r="GL665" s="140"/>
      <c r="GM665" s="140"/>
      <c r="GN665" s="140"/>
      <c r="GO665" s="140"/>
      <c r="GP665" s="140"/>
      <c r="GQ665" s="140"/>
      <c r="GR665" s="140"/>
      <c r="GS665" s="140"/>
      <c r="GT665" s="140"/>
      <c r="GU665" s="140"/>
      <c r="GV665" s="140"/>
      <c r="GW665" s="140"/>
      <c r="GX665" s="140"/>
      <c r="GY665" s="140"/>
      <c r="GZ665" s="140"/>
      <c r="HA665" s="140"/>
      <c r="HB665" s="140"/>
      <c r="HC665" s="140"/>
      <c r="HD665" s="140"/>
      <c r="HE665" s="140"/>
      <c r="HF665" s="140"/>
      <c r="HG665" s="140"/>
      <c r="HH665" s="140"/>
      <c r="HI665" s="140"/>
      <c r="HJ665" s="140"/>
      <c r="HK665" s="140"/>
      <c r="HL665" s="140"/>
      <c r="HM665" s="140"/>
      <c r="HN665" s="140"/>
      <c r="HO665" s="140"/>
      <c r="HP665" s="140"/>
      <c r="HQ665" s="140"/>
      <c r="HR665" s="140"/>
    </row>
    <row r="666" spans="1:243" s="140" customFormat="1" hidden="1">
      <c r="A666" s="97" t="s">
        <v>2868</v>
      </c>
      <c r="B666" s="117" t="s">
        <v>1209</v>
      </c>
      <c r="C666" s="139" t="s">
        <v>29</v>
      </c>
      <c r="D666" s="60">
        <v>497.31</v>
      </c>
      <c r="E666" s="60">
        <v>346.66</v>
      </c>
      <c r="F666" s="60">
        <v>0</v>
      </c>
      <c r="G666" s="60">
        <f>F666*1.0375</f>
        <v>0</v>
      </c>
      <c r="H666" s="60">
        <f t="shared" ref="H666:I666" si="174">G666*1.035</f>
        <v>0</v>
      </c>
      <c r="I666" s="60">
        <f t="shared" si="174"/>
        <v>0</v>
      </c>
      <c r="HS666" s="138"/>
      <c r="HT666" s="138"/>
      <c r="HU666" s="138"/>
      <c r="HV666" s="138"/>
      <c r="HW666" s="138"/>
      <c r="HX666" s="138"/>
      <c r="HY666" s="138"/>
      <c r="HZ666" s="138"/>
      <c r="IA666" s="138"/>
      <c r="IB666" s="138"/>
      <c r="IC666" s="138"/>
      <c r="ID666" s="138"/>
      <c r="IE666" s="138"/>
      <c r="IF666" s="138"/>
      <c r="IG666" s="138"/>
      <c r="IH666" s="138"/>
      <c r="II666" s="138"/>
    </row>
    <row r="667" spans="1:243" s="140" customFormat="1" hidden="1">
      <c r="A667" s="97" t="s">
        <v>2869</v>
      </c>
      <c r="B667" s="117" t="s">
        <v>1211</v>
      </c>
      <c r="C667" s="139" t="s">
        <v>29</v>
      </c>
      <c r="D667" s="60">
        <v>25343.85</v>
      </c>
      <c r="E667" s="60">
        <v>18176.52</v>
      </c>
      <c r="F667" s="60">
        <v>4831.62</v>
      </c>
      <c r="G667" s="60">
        <v>19200</v>
      </c>
      <c r="H667" s="60">
        <v>18950</v>
      </c>
      <c r="I667" s="60">
        <v>20100</v>
      </c>
      <c r="HS667" s="138"/>
      <c r="HT667" s="138"/>
      <c r="HU667" s="138"/>
      <c r="HV667" s="138"/>
      <c r="HW667" s="138"/>
      <c r="HX667" s="138"/>
      <c r="HY667" s="138"/>
      <c r="HZ667" s="138"/>
      <c r="IA667" s="138"/>
      <c r="IB667" s="138"/>
      <c r="IC667" s="138"/>
      <c r="ID667" s="138"/>
      <c r="IE667" s="138"/>
      <c r="IF667" s="138"/>
      <c r="IG667" s="138"/>
      <c r="IH667" s="138"/>
      <c r="II667" s="138"/>
    </row>
    <row r="668" spans="1:243" s="140" customFormat="1" hidden="1">
      <c r="A668" s="97" t="s">
        <v>2870</v>
      </c>
      <c r="B668" s="117" t="s">
        <v>1213</v>
      </c>
      <c r="C668" s="139" t="s">
        <v>29</v>
      </c>
      <c r="D668" s="60">
        <v>20772.53</v>
      </c>
      <c r="E668" s="60">
        <v>10594.41</v>
      </c>
      <c r="F668" s="60">
        <v>4381.8599999999997</v>
      </c>
      <c r="G668" s="60">
        <v>11000</v>
      </c>
      <c r="H668" s="60">
        <v>11400</v>
      </c>
      <c r="I668" s="60">
        <v>11800</v>
      </c>
      <c r="HS668" s="138"/>
      <c r="HT668" s="138"/>
      <c r="HU668" s="138"/>
      <c r="HV668" s="138"/>
      <c r="HW668" s="138"/>
      <c r="HX668" s="138"/>
      <c r="HY668" s="138"/>
      <c r="HZ668" s="138"/>
      <c r="IA668" s="138"/>
      <c r="IB668" s="138"/>
      <c r="IC668" s="138"/>
      <c r="ID668" s="138"/>
      <c r="IE668" s="138"/>
      <c r="IF668" s="138"/>
      <c r="IG668" s="138"/>
      <c r="IH668" s="138"/>
      <c r="II668" s="138"/>
    </row>
    <row r="669" spans="1:243" s="140" customFormat="1" hidden="1">
      <c r="A669" s="97" t="s">
        <v>2871</v>
      </c>
      <c r="B669" s="117" t="s">
        <v>1215</v>
      </c>
      <c r="C669" s="139" t="s">
        <v>29</v>
      </c>
      <c r="D669" s="60">
        <v>70134.83</v>
      </c>
      <c r="E669" s="60">
        <v>79222.509999999995</v>
      </c>
      <c r="F669" s="60">
        <v>25724.84</v>
      </c>
      <c r="G669" s="60">
        <v>82200</v>
      </c>
      <c r="H669" s="60">
        <v>85300</v>
      </c>
      <c r="I669" s="60">
        <v>88000</v>
      </c>
      <c r="HS669" s="138"/>
      <c r="HT669" s="138"/>
      <c r="HU669" s="138"/>
      <c r="HV669" s="138"/>
      <c r="HW669" s="138"/>
      <c r="HX669" s="138"/>
      <c r="HY669" s="138"/>
      <c r="HZ669" s="138"/>
      <c r="IA669" s="138"/>
      <c r="IB669" s="138"/>
      <c r="IC669" s="138"/>
      <c r="ID669" s="138"/>
      <c r="IE669" s="138"/>
      <c r="IF669" s="138"/>
      <c r="IG669" s="138"/>
      <c r="IH669" s="138"/>
      <c r="II669" s="138"/>
    </row>
    <row r="670" spans="1:243" s="140" customFormat="1" hidden="1">
      <c r="A670" s="97" t="s">
        <v>2872</v>
      </c>
      <c r="B670" s="117" t="s">
        <v>1219</v>
      </c>
      <c r="C670" s="139" t="s">
        <v>29</v>
      </c>
      <c r="D670" s="60">
        <v>125163.93</v>
      </c>
      <c r="E670" s="60">
        <v>125428.08</v>
      </c>
      <c r="F670" s="60">
        <v>41891.370000000003</v>
      </c>
      <c r="G670" s="60">
        <v>130100</v>
      </c>
      <c r="H670" s="60">
        <v>135000</v>
      </c>
      <c r="I670" s="60">
        <v>139400</v>
      </c>
      <c r="HS670" s="138"/>
      <c r="HT670" s="138"/>
      <c r="HU670" s="138"/>
      <c r="HV670" s="138"/>
      <c r="HW670" s="138"/>
      <c r="HX670" s="138"/>
      <c r="HY670" s="138"/>
      <c r="HZ670" s="138"/>
      <c r="IA670" s="138"/>
      <c r="IB670" s="138"/>
      <c r="IC670" s="138"/>
      <c r="ID670" s="138"/>
      <c r="IE670" s="138"/>
      <c r="IF670" s="138"/>
      <c r="IG670" s="138"/>
      <c r="IH670" s="138"/>
      <c r="II670" s="138"/>
    </row>
    <row r="671" spans="1:243" s="140" customFormat="1" hidden="1">
      <c r="A671" s="97" t="s">
        <v>2873</v>
      </c>
      <c r="B671" s="117" t="s">
        <v>2874</v>
      </c>
      <c r="C671" s="139" t="s">
        <v>29</v>
      </c>
      <c r="D671" s="60">
        <v>994.62</v>
      </c>
      <c r="E671" s="60">
        <v>6060.56</v>
      </c>
      <c r="F671" s="60">
        <v>0</v>
      </c>
      <c r="G671" s="60">
        <f t="shared" ref="G671:H671" si="175">F671*1.0375</f>
        <v>0</v>
      </c>
      <c r="H671" s="60">
        <f t="shared" si="175"/>
        <v>0</v>
      </c>
      <c r="I671" s="60">
        <f t="shared" ref="I671" si="176">H671*1.0325</f>
        <v>0</v>
      </c>
      <c r="HS671" s="138"/>
      <c r="HT671" s="138"/>
      <c r="HU671" s="138"/>
      <c r="HV671" s="138"/>
      <c r="HW671" s="138"/>
      <c r="HX671" s="138"/>
      <c r="HY671" s="138"/>
      <c r="HZ671" s="138"/>
      <c r="IA671" s="138"/>
      <c r="IB671" s="138"/>
      <c r="IC671" s="138"/>
      <c r="ID671" s="138"/>
      <c r="IE671" s="138"/>
      <c r="IF671" s="138"/>
      <c r="IG671" s="138"/>
      <c r="IH671" s="138"/>
      <c r="II671" s="138"/>
    </row>
    <row r="672" spans="1:243" s="140" customFormat="1" hidden="1">
      <c r="A672" s="97" t="s">
        <v>2875</v>
      </c>
      <c r="B672" s="117" t="s">
        <v>2876</v>
      </c>
      <c r="C672" s="139"/>
      <c r="D672" s="58">
        <f t="shared" ref="D672:I672" si="177">D673</f>
        <v>26908.1</v>
      </c>
      <c r="E672" s="58">
        <f t="shared" si="177"/>
        <v>0</v>
      </c>
      <c r="F672" s="58">
        <f t="shared" si="177"/>
        <v>0</v>
      </c>
      <c r="G672" s="58">
        <f t="shared" si="177"/>
        <v>0</v>
      </c>
      <c r="H672" s="58">
        <f t="shared" si="177"/>
        <v>0</v>
      </c>
      <c r="I672" s="58">
        <f t="shared" si="177"/>
        <v>0</v>
      </c>
      <c r="HS672" s="138"/>
      <c r="HT672" s="138"/>
      <c r="HU672" s="138"/>
      <c r="HV672" s="138"/>
      <c r="HW672" s="138"/>
      <c r="HX672" s="138"/>
      <c r="HY672" s="138"/>
      <c r="HZ672" s="138"/>
      <c r="IA672" s="138"/>
      <c r="IB672" s="138"/>
      <c r="IC672" s="138"/>
      <c r="ID672" s="138"/>
      <c r="IE672" s="138"/>
      <c r="IF672" s="138"/>
      <c r="IG672" s="138"/>
      <c r="IH672" s="138"/>
      <c r="II672" s="138"/>
    </row>
    <row r="673" spans="1:243" s="140" customFormat="1" hidden="1">
      <c r="A673" s="97" t="s">
        <v>2877</v>
      </c>
      <c r="B673" s="117" t="s">
        <v>2878</v>
      </c>
      <c r="C673" s="139" t="s">
        <v>123</v>
      </c>
      <c r="D673" s="60">
        <v>26908.1</v>
      </c>
      <c r="E673" s="60">
        <v>0</v>
      </c>
      <c r="F673" s="60">
        <v>0</v>
      </c>
      <c r="G673" s="60">
        <v>0</v>
      </c>
      <c r="H673" s="60">
        <v>0</v>
      </c>
      <c r="I673" s="60">
        <v>0</v>
      </c>
      <c r="HS673" s="138"/>
      <c r="HT673" s="138"/>
      <c r="HU673" s="138"/>
      <c r="HV673" s="138"/>
      <c r="HW673" s="138"/>
      <c r="HX673" s="138"/>
      <c r="HY673" s="138"/>
      <c r="HZ673" s="138"/>
      <c r="IA673" s="138"/>
      <c r="IB673" s="138"/>
      <c r="IC673" s="138"/>
      <c r="ID673" s="138"/>
      <c r="IE673" s="138"/>
      <c r="IF673" s="138"/>
      <c r="IG673" s="138"/>
      <c r="IH673" s="138"/>
      <c r="II673" s="138"/>
    </row>
    <row r="674" spans="1:243" s="140" customFormat="1" ht="18.75" customHeight="1">
      <c r="A674" s="99" t="s">
        <v>2879</v>
      </c>
      <c r="B674" s="116" t="s">
        <v>2880</v>
      </c>
      <c r="C674" s="139"/>
      <c r="D674" s="58">
        <f t="shared" ref="D674:I674" si="178">SUM(D675:D677)</f>
        <v>12269.58</v>
      </c>
      <c r="E674" s="58">
        <f t="shared" si="178"/>
        <v>7068.6100000000006</v>
      </c>
      <c r="F674" s="58">
        <f t="shared" si="178"/>
        <v>6791.02</v>
      </c>
      <c r="G674" s="58">
        <f t="shared" si="178"/>
        <v>5900</v>
      </c>
      <c r="H674" s="58">
        <f t="shared" si="178"/>
        <v>6100</v>
      </c>
      <c r="I674" s="58">
        <f t="shared" si="178"/>
        <v>6300</v>
      </c>
      <c r="HS674" s="138"/>
      <c r="HT674" s="138"/>
      <c r="HU674" s="138"/>
      <c r="HV674" s="138"/>
      <c r="HW674" s="138"/>
      <c r="HX674" s="138"/>
      <c r="HY674" s="138"/>
      <c r="HZ674" s="138"/>
      <c r="IA674" s="138"/>
      <c r="IB674" s="138"/>
      <c r="IC674" s="138"/>
      <c r="ID674" s="138"/>
      <c r="IE674" s="138"/>
      <c r="IF674" s="138"/>
      <c r="IG674" s="138"/>
      <c r="IH674" s="138"/>
      <c r="II674" s="138"/>
    </row>
    <row r="675" spans="1:243" s="107" customFormat="1" ht="13.5" hidden="1" customHeight="1">
      <c r="A675" s="97" t="s">
        <v>2881</v>
      </c>
      <c r="B675" s="117" t="s">
        <v>2882</v>
      </c>
      <c r="C675" s="139" t="s">
        <v>123</v>
      </c>
      <c r="D675" s="60">
        <v>501.85</v>
      </c>
      <c r="E675" s="60">
        <v>247.01</v>
      </c>
      <c r="F675" s="60">
        <v>1135.57</v>
      </c>
      <c r="G675" s="60"/>
      <c r="H675" s="60"/>
      <c r="I675" s="60"/>
      <c r="HS675" s="106"/>
      <c r="HT675" s="106"/>
      <c r="HU675" s="106"/>
      <c r="HV675" s="106"/>
      <c r="HW675" s="106"/>
      <c r="HX675" s="106"/>
      <c r="HY675" s="106"/>
      <c r="HZ675" s="106"/>
      <c r="IA675" s="106"/>
      <c r="IB675" s="106"/>
      <c r="IC675" s="106"/>
      <c r="ID675" s="106"/>
      <c r="IE675" s="106"/>
      <c r="IF675" s="106"/>
      <c r="IG675" s="106"/>
      <c r="IH675" s="106"/>
      <c r="II675" s="106"/>
    </row>
    <row r="676" spans="1:243" s="140" customFormat="1" ht="13.5" hidden="1" customHeight="1">
      <c r="A676" s="97" t="s">
        <v>2883</v>
      </c>
      <c r="B676" s="117" t="s">
        <v>2884</v>
      </c>
      <c r="C676" s="139" t="s">
        <v>581</v>
      </c>
      <c r="D676" s="58">
        <v>0</v>
      </c>
      <c r="E676" s="58"/>
      <c r="F676" s="58"/>
      <c r="G676" s="58"/>
      <c r="H676" s="58"/>
      <c r="I676" s="58"/>
      <c r="HS676" s="138"/>
      <c r="HT676" s="138"/>
      <c r="HU676" s="138"/>
      <c r="HV676" s="138"/>
      <c r="HW676" s="138"/>
      <c r="HX676" s="138"/>
      <c r="HY676" s="138"/>
      <c r="HZ676" s="138"/>
      <c r="IA676" s="138"/>
      <c r="IB676" s="138"/>
      <c r="IC676" s="138"/>
      <c r="ID676" s="138"/>
      <c r="IE676" s="138"/>
      <c r="IF676" s="138"/>
      <c r="IG676" s="138"/>
      <c r="IH676" s="138"/>
      <c r="II676" s="138"/>
    </row>
    <row r="677" spans="1:243" s="140" customFormat="1" ht="13.5" hidden="1" customHeight="1">
      <c r="A677" s="97" t="s">
        <v>2885</v>
      </c>
      <c r="B677" s="117" t="s">
        <v>2886</v>
      </c>
      <c r="C677" s="139"/>
      <c r="D677" s="58">
        <f>SUM(D678:D682)</f>
        <v>11767.73</v>
      </c>
      <c r="E677" s="58">
        <f>SUM(E678:E683)</f>
        <v>6821.6</v>
      </c>
      <c r="F677" s="58">
        <f>SUM(F678:F683)</f>
        <v>5655.4500000000007</v>
      </c>
      <c r="G677" s="58">
        <f>SUM(G678:G683)</f>
        <v>5900</v>
      </c>
      <c r="H677" s="58">
        <f>SUM(H678:H683)</f>
        <v>6100</v>
      </c>
      <c r="I677" s="58">
        <f>SUM(I678:I683)</f>
        <v>6300</v>
      </c>
      <c r="HS677" s="138"/>
      <c r="HT677" s="138"/>
      <c r="HU677" s="138"/>
      <c r="HV677" s="138"/>
      <c r="HW677" s="138"/>
      <c r="HX677" s="138"/>
      <c r="HY677" s="138"/>
      <c r="HZ677" s="138"/>
      <c r="IA677" s="138"/>
      <c r="IB677" s="138"/>
      <c r="IC677" s="138"/>
      <c r="ID677" s="138"/>
      <c r="IE677" s="138"/>
      <c r="IF677" s="138"/>
      <c r="IG677" s="138"/>
      <c r="IH677" s="138"/>
      <c r="II677" s="138"/>
    </row>
    <row r="678" spans="1:243" s="140" customFormat="1" ht="13.5" hidden="1" customHeight="1">
      <c r="A678" s="97" t="s">
        <v>2887</v>
      </c>
      <c r="B678" s="117" t="s">
        <v>1209</v>
      </c>
      <c r="C678" s="139" t="s">
        <v>29</v>
      </c>
      <c r="D678" s="60">
        <v>21.55</v>
      </c>
      <c r="E678" s="60">
        <v>5.34</v>
      </c>
      <c r="F678" s="60">
        <v>0</v>
      </c>
      <c r="G678" s="60">
        <f t="shared" ref="G678:H678" si="179">F678*1.0375</f>
        <v>0</v>
      </c>
      <c r="H678" s="60">
        <f t="shared" si="179"/>
        <v>0</v>
      </c>
      <c r="I678" s="60">
        <f t="shared" ref="I678:I679" si="180">H678*1.0325</f>
        <v>0</v>
      </c>
      <c r="HS678" s="138"/>
      <c r="HT678" s="138"/>
      <c r="HU678" s="138"/>
      <c r="HV678" s="138"/>
      <c r="HW678" s="138"/>
      <c r="HX678" s="138"/>
      <c r="HY678" s="138"/>
      <c r="HZ678" s="138"/>
      <c r="IA678" s="138"/>
      <c r="IB678" s="138"/>
      <c r="IC678" s="138"/>
      <c r="ID678" s="138"/>
      <c r="IE678" s="138"/>
      <c r="IF678" s="138"/>
      <c r="IG678" s="138"/>
      <c r="IH678" s="138"/>
      <c r="II678" s="138"/>
    </row>
    <row r="679" spans="1:243" s="140" customFormat="1" ht="13.5" hidden="1" customHeight="1">
      <c r="A679" s="97" t="s">
        <v>2888</v>
      </c>
      <c r="B679" s="117" t="s">
        <v>1211</v>
      </c>
      <c r="C679" s="139" t="s">
        <v>29</v>
      </c>
      <c r="D679" s="60">
        <v>243.23</v>
      </c>
      <c r="E679" s="60">
        <v>247.52</v>
      </c>
      <c r="F679" s="60">
        <v>0</v>
      </c>
      <c r="G679" s="60">
        <f t="shared" ref="G679:H679" si="181">F679*1.0375</f>
        <v>0</v>
      </c>
      <c r="H679" s="60">
        <f t="shared" si="181"/>
        <v>0</v>
      </c>
      <c r="I679" s="60">
        <f t="shared" si="180"/>
        <v>0</v>
      </c>
      <c r="HS679" s="138"/>
      <c r="HT679" s="138"/>
      <c r="HU679" s="138"/>
      <c r="HV679" s="138"/>
      <c r="HW679" s="138"/>
      <c r="HX679" s="138"/>
      <c r="HY679" s="138"/>
      <c r="HZ679" s="138"/>
      <c r="IA679" s="138"/>
      <c r="IB679" s="138"/>
      <c r="IC679" s="138"/>
      <c r="ID679" s="138"/>
      <c r="IE679" s="138"/>
      <c r="IF679" s="138"/>
      <c r="IG679" s="138"/>
      <c r="IH679" s="138"/>
      <c r="II679" s="138"/>
    </row>
    <row r="680" spans="1:243" s="140" customFormat="1" ht="13.5" hidden="1" customHeight="1">
      <c r="A680" s="97" t="s">
        <v>2889</v>
      </c>
      <c r="B680" s="117" t="s">
        <v>1213</v>
      </c>
      <c r="C680" s="139" t="s">
        <v>29</v>
      </c>
      <c r="D680" s="60">
        <v>159.5</v>
      </c>
      <c r="E680" s="60">
        <v>50.71</v>
      </c>
      <c r="F680" s="60">
        <v>166.16</v>
      </c>
      <c r="G680" s="60">
        <v>200</v>
      </c>
      <c r="H680" s="60">
        <v>180</v>
      </c>
      <c r="I680" s="60">
        <v>200</v>
      </c>
      <c r="HS680" s="138"/>
      <c r="HT680" s="138"/>
      <c r="HU680" s="138"/>
      <c r="HV680" s="138"/>
      <c r="HW680" s="138"/>
      <c r="HX680" s="138"/>
      <c r="HY680" s="138"/>
      <c r="HZ680" s="138"/>
      <c r="IA680" s="138"/>
      <c r="IB680" s="138"/>
      <c r="IC680" s="138"/>
      <c r="ID680" s="138"/>
      <c r="IE680" s="138"/>
      <c r="IF680" s="138"/>
      <c r="IG680" s="138"/>
      <c r="IH680" s="138"/>
      <c r="II680" s="138"/>
    </row>
    <row r="681" spans="1:243" s="140" customFormat="1" ht="13.5" hidden="1" customHeight="1">
      <c r="A681" s="97" t="s">
        <v>2890</v>
      </c>
      <c r="B681" s="117" t="s">
        <v>1215</v>
      </c>
      <c r="C681" s="139" t="s">
        <v>29</v>
      </c>
      <c r="D681" s="60">
        <v>4403.17</v>
      </c>
      <c r="E681" s="60">
        <v>2410.5700000000002</v>
      </c>
      <c r="F681" s="60">
        <v>1623.89</v>
      </c>
      <c r="G681" s="60">
        <v>1700</v>
      </c>
      <c r="H681" s="60">
        <v>1750</v>
      </c>
      <c r="I681" s="60">
        <v>1800</v>
      </c>
      <c r="HS681" s="138"/>
      <c r="HT681" s="138"/>
      <c r="HU681" s="138"/>
      <c r="HV681" s="138"/>
      <c r="HW681" s="138"/>
      <c r="HX681" s="138"/>
      <c r="HY681" s="138"/>
      <c r="HZ681" s="138"/>
      <c r="IA681" s="138"/>
      <c r="IB681" s="138"/>
      <c r="IC681" s="138"/>
      <c r="ID681" s="138"/>
      <c r="IE681" s="138"/>
      <c r="IF681" s="138"/>
      <c r="IG681" s="138"/>
      <c r="IH681" s="138"/>
      <c r="II681" s="138"/>
    </row>
    <row r="682" spans="1:243" s="140" customFormat="1" ht="13.5" hidden="1" customHeight="1">
      <c r="A682" s="97" t="s">
        <v>2891</v>
      </c>
      <c r="B682" s="117" t="s">
        <v>1219</v>
      </c>
      <c r="C682" s="139" t="s">
        <v>29</v>
      </c>
      <c r="D682" s="60">
        <v>6940.28</v>
      </c>
      <c r="E682" s="60">
        <v>3941.06</v>
      </c>
      <c r="F682" s="60">
        <v>3865.4</v>
      </c>
      <c r="G682" s="60">
        <v>4000</v>
      </c>
      <c r="H682" s="60">
        <v>4170</v>
      </c>
      <c r="I682" s="60">
        <v>4300</v>
      </c>
      <c r="HS682" s="138"/>
      <c r="HT682" s="138"/>
      <c r="HU682" s="138"/>
      <c r="HV682" s="138"/>
      <c r="HW682" s="138"/>
      <c r="HX682" s="138"/>
      <c r="HY682" s="138"/>
      <c r="HZ682" s="138"/>
      <c r="IA682" s="138"/>
      <c r="IB682" s="138"/>
      <c r="IC682" s="138"/>
      <c r="ID682" s="138"/>
      <c r="IE682" s="138"/>
      <c r="IF682" s="138"/>
      <c r="IG682" s="138"/>
      <c r="IH682" s="138"/>
      <c r="II682" s="138"/>
    </row>
    <row r="683" spans="1:243" s="140" customFormat="1" ht="13.5" hidden="1" customHeight="1">
      <c r="A683" s="97" t="s">
        <v>3438</v>
      </c>
      <c r="B683" s="117" t="s">
        <v>2874</v>
      </c>
      <c r="C683" s="139" t="s">
        <v>29</v>
      </c>
      <c r="D683" s="60"/>
      <c r="E683" s="60">
        <v>166.4</v>
      </c>
      <c r="F683" s="60">
        <v>0</v>
      </c>
      <c r="G683" s="60"/>
      <c r="H683" s="60"/>
      <c r="I683" s="60"/>
      <c r="HS683" s="138"/>
      <c r="HT683" s="138"/>
      <c r="HU683" s="138"/>
      <c r="HV683" s="138"/>
      <c r="HW683" s="138"/>
      <c r="HX683" s="138"/>
      <c r="HY683" s="138"/>
      <c r="HZ683" s="138"/>
      <c r="IA683" s="138"/>
      <c r="IB683" s="138"/>
      <c r="IC683" s="138"/>
      <c r="ID683" s="138"/>
      <c r="IE683" s="138"/>
      <c r="IF683" s="138"/>
      <c r="IG683" s="138"/>
      <c r="IH683" s="138"/>
      <c r="II683" s="138"/>
    </row>
    <row r="684" spans="1:243" s="140" customFormat="1" ht="14.25" customHeight="1">
      <c r="A684" s="99" t="s">
        <v>2892</v>
      </c>
      <c r="B684" s="116" t="s">
        <v>2893</v>
      </c>
      <c r="C684" s="139"/>
      <c r="D684" s="58">
        <f t="shared" ref="D684:I684" si="182">SUM(D685:D687)</f>
        <v>203619.3</v>
      </c>
      <c r="E684" s="58">
        <f t="shared" si="182"/>
        <v>481686.32999999996</v>
      </c>
      <c r="F684" s="58">
        <f t="shared" si="182"/>
        <v>251649.95999999996</v>
      </c>
      <c r="G684" s="58">
        <f t="shared" si="182"/>
        <v>261400</v>
      </c>
      <c r="H684" s="58">
        <f t="shared" si="182"/>
        <v>271100</v>
      </c>
      <c r="I684" s="58">
        <f t="shared" si="182"/>
        <v>279900</v>
      </c>
      <c r="HS684" s="138"/>
      <c r="HT684" s="138"/>
      <c r="HU684" s="138"/>
      <c r="HV684" s="138"/>
      <c r="HW684" s="138"/>
      <c r="HX684" s="138"/>
      <c r="HY684" s="138"/>
      <c r="HZ684" s="138"/>
      <c r="IA684" s="138"/>
      <c r="IB684" s="138"/>
      <c r="IC684" s="138"/>
      <c r="ID684" s="138"/>
      <c r="IE684" s="138"/>
      <c r="IF684" s="138"/>
      <c r="IG684" s="138"/>
      <c r="IH684" s="138"/>
      <c r="II684" s="138"/>
    </row>
    <row r="685" spans="1:243" s="107" customFormat="1" ht="14.25" hidden="1" customHeight="1">
      <c r="A685" s="97" t="s">
        <v>2894</v>
      </c>
      <c r="B685" s="117" t="s">
        <v>2895</v>
      </c>
      <c r="C685" s="139" t="s">
        <v>123</v>
      </c>
      <c r="D685" s="60">
        <v>20113.419999999998</v>
      </c>
      <c r="E685" s="60">
        <v>42550.61</v>
      </c>
      <c r="F685" s="60">
        <v>56692.67</v>
      </c>
      <c r="G685" s="60">
        <v>59000</v>
      </c>
      <c r="H685" s="60">
        <v>61000</v>
      </c>
      <c r="I685" s="60">
        <v>63000</v>
      </c>
      <c r="HS685" s="106"/>
      <c r="HT685" s="106"/>
      <c r="HU685" s="106"/>
      <c r="HV685" s="106"/>
      <c r="HW685" s="106"/>
      <c r="HX685" s="106"/>
      <c r="HY685" s="106"/>
      <c r="HZ685" s="106"/>
      <c r="IA685" s="106"/>
      <c r="IB685" s="106"/>
      <c r="IC685" s="106"/>
      <c r="ID685" s="106"/>
      <c r="IE685" s="106"/>
      <c r="IF685" s="106"/>
      <c r="IG685" s="106"/>
      <c r="IH685" s="106"/>
      <c r="II685" s="106"/>
    </row>
    <row r="686" spans="1:243" s="140" customFormat="1" ht="14.25" hidden="1" customHeight="1">
      <c r="A686" s="97" t="s">
        <v>2896</v>
      </c>
      <c r="B686" s="117" t="s">
        <v>2884</v>
      </c>
      <c r="C686" s="139" t="s">
        <v>581</v>
      </c>
      <c r="D686" s="60">
        <v>14862.17</v>
      </c>
      <c r="E686" s="60">
        <v>0</v>
      </c>
      <c r="F686" s="60">
        <v>0</v>
      </c>
      <c r="G686" s="60"/>
      <c r="H686" s="60"/>
      <c r="I686" s="60"/>
      <c r="HS686" s="138"/>
      <c r="HT686" s="138"/>
      <c r="HU686" s="138"/>
      <c r="HV686" s="138"/>
      <c r="HW686" s="138"/>
      <c r="HX686" s="138"/>
      <c r="HY686" s="138"/>
      <c r="HZ686" s="138"/>
      <c r="IA686" s="138"/>
      <c r="IB686" s="138"/>
      <c r="IC686" s="138"/>
      <c r="ID686" s="138"/>
      <c r="IE686" s="138"/>
      <c r="IF686" s="138"/>
      <c r="IG686" s="138"/>
      <c r="IH686" s="138"/>
      <c r="II686" s="138"/>
    </row>
    <row r="687" spans="1:243" s="140" customFormat="1" ht="14.25" hidden="1" customHeight="1">
      <c r="A687" s="97" t="s">
        <v>2897</v>
      </c>
      <c r="B687" s="117" t="s">
        <v>2898</v>
      </c>
      <c r="C687" s="139"/>
      <c r="D687" s="58">
        <f t="shared" ref="D687:I687" si="183">SUM(D688:D693)</f>
        <v>168643.71</v>
      </c>
      <c r="E687" s="58">
        <f t="shared" si="183"/>
        <v>439135.72</v>
      </c>
      <c r="F687" s="58">
        <f t="shared" si="183"/>
        <v>194957.28999999998</v>
      </c>
      <c r="G687" s="58">
        <f t="shared" si="183"/>
        <v>202400</v>
      </c>
      <c r="H687" s="58">
        <f t="shared" si="183"/>
        <v>210100</v>
      </c>
      <c r="I687" s="58">
        <f t="shared" si="183"/>
        <v>216900</v>
      </c>
      <c r="HS687" s="138"/>
      <c r="HT687" s="138"/>
      <c r="HU687" s="138"/>
      <c r="HV687" s="138"/>
      <c r="HW687" s="138"/>
      <c r="HX687" s="138"/>
      <c r="HY687" s="138"/>
      <c r="HZ687" s="138"/>
      <c r="IA687" s="138"/>
      <c r="IB687" s="138"/>
      <c r="IC687" s="138"/>
      <c r="ID687" s="138"/>
      <c r="IE687" s="138"/>
      <c r="IF687" s="138"/>
      <c r="IG687" s="138"/>
      <c r="IH687" s="138"/>
      <c r="II687" s="138"/>
    </row>
    <row r="688" spans="1:243" s="140" customFormat="1" ht="14.25" hidden="1" customHeight="1">
      <c r="A688" s="97" t="s">
        <v>2899</v>
      </c>
      <c r="B688" s="117" t="s">
        <v>1209</v>
      </c>
      <c r="C688" s="139" t="s">
        <v>29</v>
      </c>
      <c r="D688" s="60">
        <v>0</v>
      </c>
      <c r="E688" s="60">
        <v>1494.86</v>
      </c>
      <c r="F688" s="60">
        <v>1307.74</v>
      </c>
      <c r="G688" s="60">
        <v>1350</v>
      </c>
      <c r="H688" s="60">
        <v>1400</v>
      </c>
      <c r="I688" s="60">
        <v>1450</v>
      </c>
      <c r="HS688" s="138"/>
      <c r="HT688" s="138"/>
      <c r="HU688" s="138"/>
      <c r="HV688" s="138"/>
      <c r="HW688" s="138"/>
      <c r="HX688" s="138"/>
      <c r="HY688" s="138"/>
      <c r="HZ688" s="138"/>
      <c r="IA688" s="138"/>
      <c r="IB688" s="138"/>
      <c r="IC688" s="138"/>
      <c r="ID688" s="138"/>
      <c r="IE688" s="138"/>
      <c r="IF688" s="138"/>
      <c r="IG688" s="138"/>
      <c r="IH688" s="138"/>
      <c r="II688" s="138"/>
    </row>
    <row r="689" spans="1:243" s="140" customFormat="1" ht="14.25" hidden="1" customHeight="1">
      <c r="A689" s="97" t="s">
        <v>2900</v>
      </c>
      <c r="B689" s="117" t="s">
        <v>1211</v>
      </c>
      <c r="C689" s="139" t="s">
        <v>29</v>
      </c>
      <c r="D689" s="60">
        <v>23083.18</v>
      </c>
      <c r="E689" s="60">
        <v>36023.74</v>
      </c>
      <c r="F689" s="60">
        <v>30134.16</v>
      </c>
      <c r="G689" s="60">
        <v>31300</v>
      </c>
      <c r="H689" s="60">
        <v>32500</v>
      </c>
      <c r="I689" s="60">
        <v>33500</v>
      </c>
      <c r="HS689" s="138"/>
      <c r="HT689" s="138"/>
      <c r="HU689" s="138"/>
      <c r="HV689" s="138"/>
      <c r="HW689" s="138"/>
      <c r="HX689" s="138"/>
      <c r="HY689" s="138"/>
      <c r="HZ689" s="138"/>
      <c r="IA689" s="138"/>
      <c r="IB689" s="138"/>
      <c r="IC689" s="138"/>
      <c r="ID689" s="138"/>
      <c r="IE689" s="138"/>
      <c r="IF689" s="138"/>
      <c r="IG689" s="138"/>
      <c r="IH689" s="138"/>
      <c r="II689" s="138"/>
    </row>
    <row r="690" spans="1:243" s="140" customFormat="1" ht="14.25" hidden="1" customHeight="1">
      <c r="A690" s="97" t="s">
        <v>2901</v>
      </c>
      <c r="B690" s="117" t="s">
        <v>1213</v>
      </c>
      <c r="C690" s="139" t="s">
        <v>29</v>
      </c>
      <c r="D690" s="60">
        <v>11840.18</v>
      </c>
      <c r="E690" s="60">
        <v>19741.63</v>
      </c>
      <c r="F690" s="60">
        <v>7138.86</v>
      </c>
      <c r="G690" s="60">
        <v>7400</v>
      </c>
      <c r="H690" s="60">
        <v>7700</v>
      </c>
      <c r="I690" s="60">
        <v>8000</v>
      </c>
      <c r="HS690" s="138"/>
      <c r="HT690" s="138"/>
      <c r="HU690" s="138"/>
      <c r="HV690" s="138"/>
      <c r="HW690" s="138"/>
      <c r="HX690" s="138"/>
      <c r="HY690" s="138"/>
      <c r="HZ690" s="138"/>
      <c r="IA690" s="138"/>
      <c r="IB690" s="138"/>
      <c r="IC690" s="138"/>
      <c r="ID690" s="138"/>
      <c r="IE690" s="138"/>
      <c r="IF690" s="138"/>
      <c r="IG690" s="138"/>
      <c r="IH690" s="138"/>
      <c r="II690" s="138"/>
    </row>
    <row r="691" spans="1:243" s="140" customFormat="1" ht="14.25" hidden="1" customHeight="1">
      <c r="A691" s="97" t="s">
        <v>2902</v>
      </c>
      <c r="B691" s="117" t="s">
        <v>1215</v>
      </c>
      <c r="C691" s="139" t="s">
        <v>29</v>
      </c>
      <c r="D691" s="60">
        <v>83183.98</v>
      </c>
      <c r="E691" s="60">
        <v>133260.22</v>
      </c>
      <c r="F691" s="60">
        <v>61613.37</v>
      </c>
      <c r="G691" s="60">
        <v>63950</v>
      </c>
      <c r="H691" s="60">
        <v>66400</v>
      </c>
      <c r="I691" s="60">
        <v>68500</v>
      </c>
      <c r="HS691" s="138"/>
      <c r="HT691" s="138"/>
      <c r="HU691" s="138"/>
      <c r="HV691" s="138"/>
      <c r="HW691" s="138"/>
      <c r="HX691" s="138"/>
      <c r="HY691" s="138"/>
      <c r="HZ691" s="138"/>
      <c r="IA691" s="138"/>
      <c r="IB691" s="138"/>
      <c r="IC691" s="138"/>
      <c r="ID691" s="138"/>
      <c r="IE691" s="138"/>
      <c r="IF691" s="138"/>
      <c r="IG691" s="138"/>
      <c r="IH691" s="138"/>
      <c r="II691" s="138"/>
    </row>
    <row r="692" spans="1:243" s="140" customFormat="1" ht="14.25" hidden="1" customHeight="1">
      <c r="A692" s="97" t="s">
        <v>2903</v>
      </c>
      <c r="B692" s="117" t="s">
        <v>1219</v>
      </c>
      <c r="C692" s="139" t="s">
        <v>29</v>
      </c>
      <c r="D692" s="60">
        <v>47089.58</v>
      </c>
      <c r="E692" s="60">
        <v>241047.03</v>
      </c>
      <c r="F692" s="60">
        <v>90353.73</v>
      </c>
      <c r="G692" s="60">
        <v>93800</v>
      </c>
      <c r="H692" s="60">
        <v>97300</v>
      </c>
      <c r="I692" s="60">
        <v>100450</v>
      </c>
      <c r="HS692" s="138"/>
      <c r="HT692" s="138"/>
      <c r="HU692" s="138"/>
      <c r="HV692" s="138"/>
      <c r="HW692" s="138"/>
      <c r="HX692" s="138"/>
      <c r="HY692" s="138"/>
      <c r="HZ692" s="138"/>
      <c r="IA692" s="138"/>
      <c r="IB692" s="138"/>
      <c r="IC692" s="138"/>
      <c r="ID692" s="138"/>
      <c r="IE692" s="138"/>
      <c r="IF692" s="138"/>
      <c r="IG692" s="138"/>
      <c r="IH692" s="138"/>
      <c r="II692" s="138"/>
    </row>
    <row r="693" spans="1:243" s="140" customFormat="1" ht="14.25" hidden="1" customHeight="1">
      <c r="A693" s="97" t="s">
        <v>2904</v>
      </c>
      <c r="B693" s="117" t="s">
        <v>2905</v>
      </c>
      <c r="C693" s="139" t="s">
        <v>29</v>
      </c>
      <c r="D693" s="60">
        <v>3446.79</v>
      </c>
      <c r="E693" s="60">
        <v>7568.24</v>
      </c>
      <c r="F693" s="60">
        <v>4409.43</v>
      </c>
      <c r="G693" s="60">
        <v>4600</v>
      </c>
      <c r="H693" s="60">
        <v>4800</v>
      </c>
      <c r="I693" s="60">
        <v>5000</v>
      </c>
      <c r="HS693" s="138"/>
      <c r="HT693" s="138"/>
      <c r="HU693" s="138"/>
      <c r="HV693" s="138"/>
      <c r="HW693" s="138"/>
      <c r="HX693" s="138"/>
      <c r="HY693" s="138"/>
      <c r="HZ693" s="138"/>
      <c r="IA693" s="138"/>
      <c r="IB693" s="138"/>
      <c r="IC693" s="138"/>
      <c r="ID693" s="138"/>
      <c r="IE693" s="138"/>
      <c r="IF693" s="138"/>
      <c r="IG693" s="138"/>
      <c r="IH693" s="138"/>
      <c r="II693" s="138"/>
    </row>
    <row r="694" spans="1:243" s="140" customFormat="1" ht="18.75" customHeight="1">
      <c r="A694" s="99" t="s">
        <v>2906</v>
      </c>
      <c r="B694" s="116" t="s">
        <v>2907</v>
      </c>
      <c r="C694" s="139"/>
      <c r="D694" s="58">
        <f t="shared" ref="D694:I694" si="184">SUM(D695:D697)</f>
        <v>121500.84</v>
      </c>
      <c r="E694" s="58">
        <f t="shared" si="184"/>
        <v>267310.78000000003</v>
      </c>
      <c r="F694" s="58">
        <f t="shared" si="184"/>
        <v>128978.05999999998</v>
      </c>
      <c r="G694" s="58">
        <f t="shared" si="184"/>
        <v>134000</v>
      </c>
      <c r="H694" s="58">
        <f t="shared" si="184"/>
        <v>139100</v>
      </c>
      <c r="I694" s="58">
        <f t="shared" si="184"/>
        <v>143500</v>
      </c>
      <c r="HS694" s="138"/>
      <c r="HT694" s="138"/>
      <c r="HU694" s="138"/>
      <c r="HV694" s="138"/>
      <c r="HW694" s="138"/>
      <c r="HX694" s="138"/>
      <c r="HY694" s="138"/>
      <c r="HZ694" s="138"/>
      <c r="IA694" s="138"/>
      <c r="IB694" s="138"/>
      <c r="IC694" s="138"/>
      <c r="ID694" s="138"/>
      <c r="IE694" s="138"/>
      <c r="IF694" s="138"/>
      <c r="IG694" s="138"/>
      <c r="IH694" s="138"/>
      <c r="II694" s="138"/>
    </row>
    <row r="695" spans="1:243" s="107" customFormat="1" ht="15" hidden="1" customHeight="1">
      <c r="A695" s="97" t="s">
        <v>2908</v>
      </c>
      <c r="B695" s="117" t="s">
        <v>2909</v>
      </c>
      <c r="C695" s="139" t="s">
        <v>123</v>
      </c>
      <c r="D695" s="60">
        <v>7814.24</v>
      </c>
      <c r="E695" s="60">
        <v>15426.49</v>
      </c>
      <c r="F695" s="60">
        <v>12585.34</v>
      </c>
      <c r="G695" s="60">
        <v>13000</v>
      </c>
      <c r="H695" s="60">
        <v>13500</v>
      </c>
      <c r="I695" s="60">
        <v>14000</v>
      </c>
      <c r="HS695" s="106"/>
      <c r="HT695" s="106"/>
      <c r="HU695" s="106"/>
      <c r="HV695" s="106"/>
      <c r="HW695" s="106"/>
      <c r="HX695" s="106"/>
      <c r="HY695" s="106"/>
      <c r="HZ695" s="106"/>
      <c r="IA695" s="106"/>
      <c r="IB695" s="106"/>
      <c r="IC695" s="106"/>
      <c r="ID695" s="106"/>
      <c r="IE695" s="106"/>
      <c r="IF695" s="106"/>
      <c r="IG695" s="106"/>
      <c r="IH695" s="106"/>
      <c r="II695" s="106"/>
    </row>
    <row r="696" spans="1:243" s="140" customFormat="1" ht="15" hidden="1" customHeight="1">
      <c r="A696" s="97" t="s">
        <v>2910</v>
      </c>
      <c r="B696" s="117" t="s">
        <v>2911</v>
      </c>
      <c r="C696" s="139" t="s">
        <v>581</v>
      </c>
      <c r="D696" s="60">
        <v>20509.8</v>
      </c>
      <c r="E696" s="60">
        <v>0</v>
      </c>
      <c r="F696" s="60">
        <v>0</v>
      </c>
      <c r="G696" s="60"/>
      <c r="H696" s="60"/>
      <c r="I696" s="60"/>
      <c r="HS696" s="138"/>
      <c r="HT696" s="138"/>
      <c r="HU696" s="138"/>
      <c r="HV696" s="138"/>
      <c r="HW696" s="138"/>
      <c r="HX696" s="138"/>
      <c r="HY696" s="138"/>
      <c r="HZ696" s="138"/>
      <c r="IA696" s="138"/>
      <c r="IB696" s="138"/>
      <c r="IC696" s="138"/>
      <c r="ID696" s="138"/>
      <c r="IE696" s="138"/>
      <c r="IF696" s="138"/>
      <c r="IG696" s="138"/>
      <c r="IH696" s="138"/>
      <c r="II696" s="138"/>
    </row>
    <row r="697" spans="1:243" s="140" customFormat="1" ht="15" hidden="1" customHeight="1">
      <c r="A697" s="97" t="s">
        <v>2912</v>
      </c>
      <c r="B697" s="117" t="s">
        <v>2913</v>
      </c>
      <c r="C697" s="139"/>
      <c r="D697" s="58">
        <f t="shared" ref="D697:I697" si="185">SUM(D698:D703)</f>
        <v>93176.8</v>
      </c>
      <c r="E697" s="58">
        <f t="shared" si="185"/>
        <v>251884.29000000004</v>
      </c>
      <c r="F697" s="58">
        <f t="shared" si="185"/>
        <v>116392.71999999999</v>
      </c>
      <c r="G697" s="58">
        <f t="shared" si="185"/>
        <v>121000</v>
      </c>
      <c r="H697" s="58">
        <f t="shared" si="185"/>
        <v>125600</v>
      </c>
      <c r="I697" s="58">
        <f t="shared" si="185"/>
        <v>129500</v>
      </c>
      <c r="HS697" s="138"/>
      <c r="HT697" s="138"/>
      <c r="HU697" s="138"/>
      <c r="HV697" s="138"/>
      <c r="HW697" s="138"/>
      <c r="HX697" s="138"/>
      <c r="HY697" s="138"/>
      <c r="HZ697" s="138"/>
      <c r="IA697" s="138"/>
      <c r="IB697" s="138"/>
      <c r="IC697" s="138"/>
      <c r="ID697" s="138"/>
      <c r="IE697" s="138"/>
      <c r="IF697" s="138"/>
      <c r="IG697" s="138"/>
      <c r="IH697" s="138"/>
      <c r="II697" s="138"/>
    </row>
    <row r="698" spans="1:243" s="140" customFormat="1" ht="15" hidden="1" customHeight="1">
      <c r="A698" s="97" t="s">
        <v>2914</v>
      </c>
      <c r="B698" s="117" t="s">
        <v>2915</v>
      </c>
      <c r="C698" s="139" t="s">
        <v>29</v>
      </c>
      <c r="D698" s="60">
        <v>0</v>
      </c>
      <c r="E698" s="60">
        <v>866.79</v>
      </c>
      <c r="F698" s="60">
        <v>909.13</v>
      </c>
      <c r="G698" s="60">
        <v>950</v>
      </c>
      <c r="H698" s="60">
        <v>1000</v>
      </c>
      <c r="I698" s="60">
        <v>1050</v>
      </c>
      <c r="HS698" s="138"/>
      <c r="HT698" s="138"/>
      <c r="HU698" s="138"/>
      <c r="HV698" s="138"/>
      <c r="HW698" s="138"/>
      <c r="HX698" s="138"/>
      <c r="HY698" s="138"/>
      <c r="HZ698" s="138"/>
      <c r="IA698" s="138"/>
      <c r="IB698" s="138"/>
      <c r="IC698" s="138"/>
      <c r="ID698" s="138"/>
      <c r="IE698" s="138"/>
      <c r="IF698" s="138"/>
      <c r="IG698" s="138"/>
      <c r="IH698" s="138"/>
      <c r="II698" s="138"/>
    </row>
    <row r="699" spans="1:243" s="140" customFormat="1" ht="15" hidden="1" customHeight="1">
      <c r="A699" s="97" t="s">
        <v>2916</v>
      </c>
      <c r="B699" s="117" t="s">
        <v>2917</v>
      </c>
      <c r="C699" s="139" t="s">
        <v>29</v>
      </c>
      <c r="D699" s="60">
        <v>8712.07</v>
      </c>
      <c r="E699" s="60">
        <v>28395.61</v>
      </c>
      <c r="F699" s="60">
        <v>23134.39</v>
      </c>
      <c r="G699" s="60">
        <v>24000</v>
      </c>
      <c r="H699" s="60">
        <v>25000</v>
      </c>
      <c r="I699" s="60">
        <v>25700</v>
      </c>
      <c r="HS699" s="138"/>
      <c r="HT699" s="138"/>
      <c r="HU699" s="138"/>
      <c r="HV699" s="138"/>
      <c r="HW699" s="138"/>
      <c r="HX699" s="138"/>
      <c r="HY699" s="138"/>
      <c r="HZ699" s="138"/>
      <c r="IA699" s="138"/>
      <c r="IB699" s="138"/>
      <c r="IC699" s="138"/>
      <c r="ID699" s="138"/>
      <c r="IE699" s="138"/>
      <c r="IF699" s="138"/>
      <c r="IG699" s="138"/>
      <c r="IH699" s="138"/>
      <c r="II699" s="138"/>
    </row>
    <row r="700" spans="1:243" s="140" customFormat="1" ht="15" hidden="1" customHeight="1">
      <c r="A700" s="97" t="s">
        <v>2918</v>
      </c>
      <c r="B700" s="117" t="s">
        <v>1213</v>
      </c>
      <c r="C700" s="139" t="s">
        <v>29</v>
      </c>
      <c r="D700" s="60">
        <v>1635.45</v>
      </c>
      <c r="E700" s="60">
        <v>3838.76</v>
      </c>
      <c r="F700" s="60">
        <v>2210.87</v>
      </c>
      <c r="G700" s="60">
        <v>2300</v>
      </c>
      <c r="H700" s="60">
        <v>2400</v>
      </c>
      <c r="I700" s="60">
        <v>2500</v>
      </c>
      <c r="HS700" s="138"/>
      <c r="HT700" s="138"/>
      <c r="HU700" s="138"/>
      <c r="HV700" s="138"/>
      <c r="HW700" s="138"/>
      <c r="HX700" s="138"/>
      <c r="HY700" s="138"/>
      <c r="HZ700" s="138"/>
      <c r="IA700" s="138"/>
      <c r="IB700" s="138"/>
      <c r="IC700" s="138"/>
      <c r="ID700" s="138"/>
      <c r="IE700" s="138"/>
      <c r="IF700" s="138"/>
      <c r="IG700" s="138"/>
      <c r="IH700" s="138"/>
      <c r="II700" s="138"/>
    </row>
    <row r="701" spans="1:243" s="140" customFormat="1" ht="15" hidden="1" customHeight="1">
      <c r="A701" s="97" t="s">
        <v>2919</v>
      </c>
      <c r="B701" s="117" t="s">
        <v>1215</v>
      </c>
      <c r="C701" s="139" t="s">
        <v>29</v>
      </c>
      <c r="D701" s="60">
        <v>66892.149999999994</v>
      </c>
      <c r="E701" s="60">
        <v>98136.28</v>
      </c>
      <c r="F701" s="60">
        <v>52858.44</v>
      </c>
      <c r="G701" s="60">
        <v>54950</v>
      </c>
      <c r="H701" s="60">
        <v>57000</v>
      </c>
      <c r="I701" s="60">
        <v>58750</v>
      </c>
      <c r="HS701" s="138"/>
      <c r="HT701" s="138"/>
      <c r="HU701" s="138"/>
      <c r="HV701" s="138"/>
      <c r="HW701" s="138"/>
      <c r="HX701" s="138"/>
      <c r="HY701" s="138"/>
      <c r="HZ701" s="138"/>
      <c r="IA701" s="138"/>
      <c r="IB701" s="138"/>
      <c r="IC701" s="138"/>
      <c r="ID701" s="138"/>
      <c r="IE701" s="138"/>
      <c r="IF701" s="138"/>
      <c r="IG701" s="138"/>
      <c r="IH701" s="138"/>
      <c r="II701" s="138"/>
    </row>
    <row r="702" spans="1:243" s="140" customFormat="1" ht="15" hidden="1" customHeight="1">
      <c r="A702" s="97" t="s">
        <v>2920</v>
      </c>
      <c r="B702" s="117" t="s">
        <v>1219</v>
      </c>
      <c r="C702" s="139" t="s">
        <v>29</v>
      </c>
      <c r="D702" s="60">
        <v>14693.39</v>
      </c>
      <c r="E702" s="60">
        <v>116222.71</v>
      </c>
      <c r="F702" s="60">
        <v>33891.35</v>
      </c>
      <c r="G702" s="60">
        <v>35200</v>
      </c>
      <c r="H702" s="60">
        <v>36500</v>
      </c>
      <c r="I702" s="60">
        <v>37700</v>
      </c>
      <c r="HS702" s="138"/>
      <c r="HT702" s="138"/>
      <c r="HU702" s="138"/>
      <c r="HV702" s="138"/>
      <c r="HW702" s="138"/>
      <c r="HX702" s="138"/>
      <c r="HY702" s="138"/>
      <c r="HZ702" s="138"/>
      <c r="IA702" s="138"/>
      <c r="IB702" s="138"/>
      <c r="IC702" s="138"/>
      <c r="ID702" s="138"/>
      <c r="IE702" s="138"/>
      <c r="IF702" s="138"/>
      <c r="IG702" s="138"/>
      <c r="IH702" s="138"/>
      <c r="II702" s="138"/>
    </row>
    <row r="703" spans="1:243" s="140" customFormat="1" ht="15" hidden="1" customHeight="1">
      <c r="A703" s="97" t="s">
        <v>2921</v>
      </c>
      <c r="B703" s="117" t="s">
        <v>2905</v>
      </c>
      <c r="C703" s="139" t="s">
        <v>29</v>
      </c>
      <c r="D703" s="60">
        <v>1243.74</v>
      </c>
      <c r="E703" s="60">
        <v>4424.1400000000003</v>
      </c>
      <c r="F703" s="60">
        <v>3388.54</v>
      </c>
      <c r="G703" s="60">
        <v>3600</v>
      </c>
      <c r="H703" s="60">
        <v>3700</v>
      </c>
      <c r="I703" s="60">
        <v>3800</v>
      </c>
      <c r="HS703" s="138"/>
      <c r="HT703" s="138"/>
      <c r="HU703" s="138"/>
      <c r="HV703" s="138"/>
      <c r="HW703" s="138"/>
      <c r="HX703" s="138"/>
      <c r="HY703" s="138"/>
      <c r="HZ703" s="138"/>
      <c r="IA703" s="138"/>
      <c r="IB703" s="138"/>
      <c r="IC703" s="138"/>
      <c r="ID703" s="138"/>
      <c r="IE703" s="138"/>
      <c r="IF703" s="138"/>
      <c r="IG703" s="138"/>
      <c r="IH703" s="138"/>
      <c r="II703" s="138"/>
    </row>
    <row r="704" spans="1:243" s="140" customFormat="1" ht="15" customHeight="1">
      <c r="A704" s="99" t="s">
        <v>2922</v>
      </c>
      <c r="B704" s="116" t="s">
        <v>2923</v>
      </c>
      <c r="C704" s="139"/>
      <c r="D704" s="58">
        <f t="shared" ref="D704:I704" si="186">D705</f>
        <v>146661.39000000001</v>
      </c>
      <c r="E704" s="58">
        <f t="shared" si="186"/>
        <v>252427.86</v>
      </c>
      <c r="F704" s="58">
        <f t="shared" si="186"/>
        <v>109241.37</v>
      </c>
      <c r="G704" s="58">
        <f t="shared" si="186"/>
        <v>113600</v>
      </c>
      <c r="H704" s="58">
        <f t="shared" si="186"/>
        <v>117500</v>
      </c>
      <c r="I704" s="58">
        <f t="shared" si="186"/>
        <v>121600</v>
      </c>
      <c r="HS704" s="138"/>
      <c r="HT704" s="138"/>
      <c r="HU704" s="138"/>
      <c r="HV704" s="138"/>
      <c r="HW704" s="138"/>
      <c r="HX704" s="138"/>
      <c r="HY704" s="138"/>
      <c r="HZ704" s="138"/>
      <c r="IA704" s="138"/>
      <c r="IB704" s="138"/>
      <c r="IC704" s="138"/>
      <c r="ID704" s="138"/>
      <c r="IE704" s="138"/>
      <c r="IF704" s="138"/>
      <c r="IG704" s="138"/>
      <c r="IH704" s="138"/>
      <c r="II704" s="138"/>
    </row>
    <row r="705" spans="1:243" s="140" customFormat="1" ht="15" customHeight="1">
      <c r="A705" s="99" t="s">
        <v>2924</v>
      </c>
      <c r="B705" s="116" t="s">
        <v>2925</v>
      </c>
      <c r="C705" s="139"/>
      <c r="D705" s="58">
        <f t="shared" ref="D705:I705" si="187">SUM(D706:D709)</f>
        <v>146661.39000000001</v>
      </c>
      <c r="E705" s="58">
        <f t="shared" si="187"/>
        <v>252427.86</v>
      </c>
      <c r="F705" s="58">
        <f t="shared" si="187"/>
        <v>109241.37</v>
      </c>
      <c r="G705" s="58">
        <f t="shared" si="187"/>
        <v>113600</v>
      </c>
      <c r="H705" s="58">
        <f t="shared" si="187"/>
        <v>117500</v>
      </c>
      <c r="I705" s="58">
        <f t="shared" si="187"/>
        <v>121600</v>
      </c>
      <c r="HS705" s="138"/>
      <c r="HT705" s="138"/>
      <c r="HU705" s="138"/>
      <c r="HV705" s="138"/>
      <c r="HW705" s="138"/>
      <c r="HX705" s="138"/>
      <c r="HY705" s="138"/>
      <c r="HZ705" s="138"/>
      <c r="IA705" s="138"/>
      <c r="IB705" s="138"/>
      <c r="IC705" s="138"/>
      <c r="ID705" s="138"/>
      <c r="IE705" s="138"/>
      <c r="IF705" s="138"/>
      <c r="IG705" s="138"/>
      <c r="IH705" s="138"/>
      <c r="II705" s="138"/>
    </row>
    <row r="706" spans="1:243" s="140" customFormat="1" ht="15" hidden="1" customHeight="1">
      <c r="A706" s="97" t="s">
        <v>2926</v>
      </c>
      <c r="B706" s="117" t="s">
        <v>2927</v>
      </c>
      <c r="C706" s="139" t="s">
        <v>126</v>
      </c>
      <c r="D706" s="60">
        <v>74063.039999999994</v>
      </c>
      <c r="E706" s="60">
        <v>102048.9</v>
      </c>
      <c r="F706" s="60">
        <v>6523.48</v>
      </c>
      <c r="G706" s="60">
        <v>6800</v>
      </c>
      <c r="H706" s="60">
        <v>7000</v>
      </c>
      <c r="I706" s="60">
        <v>7300</v>
      </c>
      <c r="HS706" s="138"/>
      <c r="HT706" s="138"/>
      <c r="HU706" s="138"/>
      <c r="HV706" s="138"/>
      <c r="HW706" s="138"/>
      <c r="HX706" s="138"/>
      <c r="HY706" s="138"/>
      <c r="HZ706" s="138"/>
      <c r="IA706" s="138"/>
      <c r="IB706" s="138"/>
      <c r="IC706" s="138"/>
      <c r="ID706" s="138"/>
      <c r="IE706" s="138"/>
      <c r="IF706" s="138"/>
      <c r="IG706" s="138"/>
      <c r="IH706" s="138"/>
      <c r="II706" s="138"/>
    </row>
    <row r="707" spans="1:243" s="140" customFormat="1" ht="15" hidden="1" customHeight="1">
      <c r="A707" s="97" t="s">
        <v>2928</v>
      </c>
      <c r="B707" s="117" t="s">
        <v>2929</v>
      </c>
      <c r="C707" s="139" t="s">
        <v>126</v>
      </c>
      <c r="D707" s="60">
        <v>10248.52</v>
      </c>
      <c r="E707" s="60">
        <v>8548.9</v>
      </c>
      <c r="F707" s="60">
        <v>0</v>
      </c>
      <c r="G707" s="60">
        <f t="shared" ref="G707:H707" si="188">F707*1.0375</f>
        <v>0</v>
      </c>
      <c r="H707" s="60">
        <f t="shared" si="188"/>
        <v>0</v>
      </c>
      <c r="I707" s="60">
        <f t="shared" ref="I707" si="189">H707*1.0325</f>
        <v>0</v>
      </c>
      <c r="HS707" s="138"/>
      <c r="HT707" s="138"/>
      <c r="HU707" s="138"/>
      <c r="HV707" s="138"/>
      <c r="HW707" s="138"/>
      <c r="HX707" s="138"/>
      <c r="HY707" s="138"/>
      <c r="HZ707" s="138"/>
      <c r="IA707" s="138"/>
      <c r="IB707" s="138"/>
      <c r="IC707" s="138"/>
      <c r="ID707" s="138"/>
      <c r="IE707" s="138"/>
      <c r="IF707" s="138"/>
      <c r="IG707" s="138"/>
      <c r="IH707" s="138"/>
      <c r="II707" s="138"/>
    </row>
    <row r="708" spans="1:243" s="140" customFormat="1" ht="15" hidden="1" customHeight="1">
      <c r="A708" s="97" t="s">
        <v>2930</v>
      </c>
      <c r="B708" s="117" t="s">
        <v>2931</v>
      </c>
      <c r="C708" s="139" t="s">
        <v>126</v>
      </c>
      <c r="D708" s="60">
        <v>53213.1</v>
      </c>
      <c r="E708" s="60">
        <v>109916.4</v>
      </c>
      <c r="F708" s="60">
        <v>80327.88</v>
      </c>
      <c r="G708" s="60">
        <v>83500</v>
      </c>
      <c r="H708" s="60">
        <v>86500</v>
      </c>
      <c r="I708" s="60">
        <v>89300</v>
      </c>
      <c r="HS708" s="138"/>
      <c r="HT708" s="138"/>
      <c r="HU708" s="138"/>
      <c r="HV708" s="138"/>
      <c r="HW708" s="138"/>
      <c r="HX708" s="138"/>
      <c r="HY708" s="138"/>
      <c r="HZ708" s="138"/>
      <c r="IA708" s="138"/>
      <c r="IB708" s="138"/>
      <c r="IC708" s="138"/>
      <c r="ID708" s="138"/>
      <c r="IE708" s="138"/>
      <c r="IF708" s="138"/>
      <c r="IG708" s="138"/>
      <c r="IH708" s="138"/>
      <c r="II708" s="138"/>
    </row>
    <row r="709" spans="1:243" s="140" customFormat="1" ht="15" hidden="1" customHeight="1">
      <c r="A709" s="97" t="s">
        <v>2932</v>
      </c>
      <c r="B709" s="117" t="s">
        <v>2933</v>
      </c>
      <c r="C709" s="139" t="s">
        <v>126</v>
      </c>
      <c r="D709" s="60">
        <v>9136.73</v>
      </c>
      <c r="E709" s="60">
        <v>31913.66</v>
      </c>
      <c r="F709" s="60">
        <v>22390.01</v>
      </c>
      <c r="G709" s="60">
        <v>23300</v>
      </c>
      <c r="H709" s="60">
        <v>24000</v>
      </c>
      <c r="I709" s="60">
        <v>25000</v>
      </c>
      <c r="HS709" s="138"/>
      <c r="HT709" s="138"/>
      <c r="HU709" s="138"/>
      <c r="HV709" s="138"/>
      <c r="HW709" s="138"/>
      <c r="HX709" s="138"/>
      <c r="HY709" s="138"/>
      <c r="HZ709" s="138"/>
      <c r="IA709" s="138"/>
      <c r="IB709" s="138"/>
      <c r="IC709" s="138"/>
      <c r="ID709" s="138"/>
      <c r="IE709" s="138"/>
      <c r="IF709" s="138"/>
      <c r="IG709" s="138"/>
      <c r="IH709" s="138"/>
      <c r="II709" s="138"/>
    </row>
    <row r="710" spans="1:243" s="140" customFormat="1" ht="15" customHeight="1">
      <c r="A710" s="99" t="s">
        <v>2934</v>
      </c>
      <c r="B710" s="116" t="s">
        <v>2935</v>
      </c>
      <c r="C710" s="139"/>
      <c r="D710" s="58">
        <f>D711</f>
        <v>65890.48</v>
      </c>
      <c r="E710" s="58">
        <f t="shared" ref="E710:I711" si="190">E711</f>
        <v>9919.49</v>
      </c>
      <c r="F710" s="58">
        <f t="shared" si="190"/>
        <v>31953.11</v>
      </c>
      <c r="G710" s="58">
        <f t="shared" si="190"/>
        <v>33200</v>
      </c>
      <c r="H710" s="58">
        <f t="shared" si="190"/>
        <v>34400</v>
      </c>
      <c r="I710" s="58">
        <f t="shared" si="190"/>
        <v>35500</v>
      </c>
      <c r="HS710" s="138"/>
      <c r="HT710" s="138"/>
      <c r="HU710" s="138"/>
      <c r="HV710" s="138"/>
      <c r="HW710" s="138"/>
      <c r="HX710" s="138"/>
      <c r="HY710" s="138"/>
      <c r="HZ710" s="138"/>
      <c r="IA710" s="138"/>
      <c r="IB710" s="138"/>
      <c r="IC710" s="138"/>
      <c r="ID710" s="138"/>
      <c r="IE710" s="138"/>
      <c r="IF710" s="138"/>
      <c r="IG710" s="138"/>
      <c r="IH710" s="138"/>
      <c r="II710" s="138"/>
    </row>
    <row r="711" spans="1:243" s="140" customFormat="1" ht="15" hidden="1" customHeight="1">
      <c r="A711" s="99" t="s">
        <v>2936</v>
      </c>
      <c r="B711" s="116" t="s">
        <v>2935</v>
      </c>
      <c r="C711" s="139"/>
      <c r="D711" s="58">
        <f>D712</f>
        <v>65890.48</v>
      </c>
      <c r="E711" s="58">
        <f t="shared" si="190"/>
        <v>9919.49</v>
      </c>
      <c r="F711" s="58">
        <f t="shared" si="190"/>
        <v>31953.11</v>
      </c>
      <c r="G711" s="58">
        <f t="shared" si="190"/>
        <v>33200</v>
      </c>
      <c r="H711" s="58">
        <f t="shared" si="190"/>
        <v>34400</v>
      </c>
      <c r="I711" s="58">
        <f t="shared" si="190"/>
        <v>35500</v>
      </c>
      <c r="HS711" s="138"/>
      <c r="HT711" s="138"/>
      <c r="HU711" s="138"/>
      <c r="HV711" s="138"/>
      <c r="HW711" s="138"/>
      <c r="HX711" s="138"/>
      <c r="HY711" s="138"/>
      <c r="HZ711" s="138"/>
      <c r="IA711" s="138"/>
      <c r="IB711" s="138"/>
      <c r="IC711" s="138"/>
      <c r="ID711" s="138"/>
      <c r="IE711" s="138"/>
      <c r="IF711" s="138"/>
      <c r="IG711" s="138"/>
      <c r="IH711" s="138"/>
      <c r="II711" s="138"/>
    </row>
    <row r="712" spans="1:243" s="140" customFormat="1" ht="15" hidden="1" customHeight="1">
      <c r="A712" s="97" t="s">
        <v>2937</v>
      </c>
      <c r="B712" s="117" t="s">
        <v>2938</v>
      </c>
      <c r="C712" s="139"/>
      <c r="D712" s="58">
        <f t="shared" ref="D712:I712" si="191">SUM(D713:D715)</f>
        <v>65890.48</v>
      </c>
      <c r="E712" s="58">
        <f t="shared" si="191"/>
        <v>9919.49</v>
      </c>
      <c r="F712" s="58">
        <f t="shared" si="191"/>
        <v>31953.11</v>
      </c>
      <c r="G712" s="58">
        <f t="shared" si="191"/>
        <v>33200</v>
      </c>
      <c r="H712" s="58">
        <f t="shared" si="191"/>
        <v>34400</v>
      </c>
      <c r="I712" s="58">
        <f t="shared" si="191"/>
        <v>35500</v>
      </c>
      <c r="HS712" s="138"/>
      <c r="HT712" s="138"/>
      <c r="HU712" s="138"/>
      <c r="HV712" s="138"/>
      <c r="HW712" s="138"/>
      <c r="HX712" s="138"/>
      <c r="HY712" s="138"/>
      <c r="HZ712" s="138"/>
      <c r="IA712" s="138"/>
      <c r="IB712" s="138"/>
      <c r="IC712" s="138"/>
      <c r="ID712" s="138"/>
      <c r="IE712" s="138"/>
      <c r="IF712" s="138"/>
      <c r="IG712" s="138"/>
      <c r="IH712" s="138"/>
      <c r="II712" s="138"/>
    </row>
    <row r="713" spans="1:243" s="140" customFormat="1" ht="15" hidden="1" customHeight="1">
      <c r="A713" s="97" t="s">
        <v>2939</v>
      </c>
      <c r="B713" s="117" t="s">
        <v>2940</v>
      </c>
      <c r="C713" s="139" t="s">
        <v>545</v>
      </c>
      <c r="D713" s="60">
        <v>0</v>
      </c>
      <c r="E713" s="60">
        <v>0</v>
      </c>
      <c r="F713" s="60">
        <f>E713*1.0425</f>
        <v>0</v>
      </c>
      <c r="G713" s="60">
        <f>F713*1.0425</f>
        <v>0</v>
      </c>
      <c r="H713" s="60">
        <f>G713*1.0425</f>
        <v>0</v>
      </c>
      <c r="I713" s="60">
        <f>H713*1.0425</f>
        <v>0</v>
      </c>
      <c r="HS713" s="138"/>
      <c r="HT713" s="138"/>
      <c r="HU713" s="138"/>
      <c r="HV713" s="138"/>
      <c r="HW713" s="138"/>
      <c r="HX713" s="138"/>
      <c r="HY713" s="138"/>
      <c r="HZ713" s="138"/>
      <c r="IA713" s="138"/>
      <c r="IB713" s="138"/>
      <c r="IC713" s="138"/>
      <c r="ID713" s="138"/>
      <c r="IE713" s="138"/>
      <c r="IF713" s="138"/>
      <c r="IG713" s="138"/>
      <c r="IH713" s="138"/>
      <c r="II713" s="138"/>
    </row>
    <row r="714" spans="1:243" s="140" customFormat="1" ht="15" hidden="1" customHeight="1">
      <c r="A714" s="97" t="s">
        <v>2941</v>
      </c>
      <c r="B714" s="117" t="s">
        <v>2942</v>
      </c>
      <c r="C714" s="139" t="s">
        <v>537</v>
      </c>
      <c r="D714" s="60">
        <v>58673.13</v>
      </c>
      <c r="E714" s="60">
        <v>9919.49</v>
      </c>
      <c r="F714" s="60">
        <v>0</v>
      </c>
      <c r="G714" s="60"/>
      <c r="H714" s="60"/>
      <c r="I714" s="60"/>
      <c r="HS714" s="138"/>
      <c r="HT714" s="138"/>
      <c r="HU714" s="138"/>
      <c r="HV714" s="138"/>
      <c r="HW714" s="138"/>
      <c r="HX714" s="138"/>
      <c r="HY714" s="138"/>
      <c r="HZ714" s="138"/>
      <c r="IA714" s="138"/>
      <c r="IB714" s="138"/>
      <c r="IC714" s="138"/>
      <c r="ID714" s="138"/>
      <c r="IE714" s="138"/>
      <c r="IF714" s="138"/>
      <c r="IG714" s="138"/>
      <c r="IH714" s="138"/>
      <c r="II714" s="138"/>
    </row>
    <row r="715" spans="1:243" s="140" customFormat="1" ht="15" hidden="1" customHeight="1">
      <c r="A715" s="97" t="s">
        <v>2943</v>
      </c>
      <c r="B715" s="117" t="s">
        <v>2944</v>
      </c>
      <c r="C715" s="139" t="s">
        <v>29</v>
      </c>
      <c r="D715" s="60">
        <v>7217.35</v>
      </c>
      <c r="E715" s="60">
        <v>0</v>
      </c>
      <c r="F715" s="60">
        <v>31953.11</v>
      </c>
      <c r="G715" s="60">
        <v>33200</v>
      </c>
      <c r="H715" s="60">
        <v>34400</v>
      </c>
      <c r="I715" s="60">
        <v>35500</v>
      </c>
      <c r="HS715" s="138"/>
      <c r="HT715" s="138"/>
      <c r="HU715" s="138"/>
      <c r="HV715" s="138"/>
      <c r="HW715" s="138"/>
      <c r="HX715" s="138"/>
      <c r="HY715" s="138"/>
      <c r="HZ715" s="138"/>
      <c r="IA715" s="138"/>
      <c r="IB715" s="138"/>
      <c r="IC715" s="138"/>
      <c r="ID715" s="138"/>
      <c r="IE715" s="138"/>
      <c r="IF715" s="138"/>
      <c r="IG715" s="138"/>
      <c r="IH715" s="138"/>
      <c r="II715" s="138"/>
    </row>
    <row r="716" spans="1:243" s="107" customFormat="1" ht="15" customHeight="1">
      <c r="A716" s="99" t="s">
        <v>2945</v>
      </c>
      <c r="B716" s="116" t="s">
        <v>2946</v>
      </c>
      <c r="C716" s="139"/>
      <c r="D716" s="58">
        <f>D762+D758</f>
        <v>14440700.370000001</v>
      </c>
      <c r="E716" s="58">
        <f>E717</f>
        <v>1639886.5699999998</v>
      </c>
      <c r="F716" s="58">
        <f t="shared" ref="F716:I718" si="192">F717</f>
        <v>3190701.0599999996</v>
      </c>
      <c r="G716" s="58">
        <f t="shared" si="192"/>
        <v>2509000</v>
      </c>
      <c r="H716" s="58">
        <f t="shared" si="192"/>
        <v>2603050</v>
      </c>
      <c r="I716" s="58">
        <f>I762+I758</f>
        <v>0</v>
      </c>
      <c r="HS716" s="106"/>
      <c r="HT716" s="106"/>
      <c r="HU716" s="106"/>
      <c r="HV716" s="106"/>
      <c r="HW716" s="106"/>
      <c r="HX716" s="106"/>
      <c r="HY716" s="106"/>
      <c r="HZ716" s="106"/>
      <c r="IA716" s="106"/>
      <c r="IB716" s="106"/>
      <c r="IC716" s="106"/>
      <c r="ID716" s="106"/>
      <c r="IE716" s="106"/>
      <c r="IF716" s="106"/>
      <c r="IG716" s="106"/>
      <c r="IH716" s="106"/>
      <c r="II716" s="106"/>
    </row>
    <row r="717" spans="1:243" s="107" customFormat="1" ht="20.25" customHeight="1">
      <c r="A717" s="99" t="s">
        <v>3340</v>
      </c>
      <c r="B717" s="116" t="s">
        <v>3342</v>
      </c>
      <c r="C717" s="139"/>
      <c r="D717" s="58"/>
      <c r="E717" s="58">
        <f>E718</f>
        <v>1639886.5699999998</v>
      </c>
      <c r="F717" s="58">
        <f t="shared" si="192"/>
        <v>3190701.0599999996</v>
      </c>
      <c r="G717" s="58">
        <f t="shared" si="192"/>
        <v>2509000</v>
      </c>
      <c r="H717" s="58">
        <f t="shared" si="192"/>
        <v>2603050</v>
      </c>
      <c r="I717" s="58">
        <f t="shared" si="192"/>
        <v>2687700</v>
      </c>
      <c r="HS717" s="106"/>
      <c r="HT717" s="106"/>
      <c r="HU717" s="106"/>
      <c r="HV717" s="106"/>
      <c r="HW717" s="106"/>
      <c r="HX717" s="106"/>
      <c r="HY717" s="106"/>
      <c r="HZ717" s="106"/>
      <c r="IA717" s="106"/>
      <c r="IB717" s="106"/>
      <c r="IC717" s="106"/>
      <c r="ID717" s="106"/>
      <c r="IE717" s="106"/>
      <c r="IF717" s="106"/>
      <c r="IG717" s="106"/>
      <c r="IH717" s="106"/>
      <c r="II717" s="106"/>
    </row>
    <row r="718" spans="1:243" s="107" customFormat="1" ht="20.25" customHeight="1">
      <c r="A718" s="99" t="s">
        <v>3341</v>
      </c>
      <c r="B718" s="116" t="s">
        <v>3343</v>
      </c>
      <c r="C718" s="139"/>
      <c r="D718" s="58"/>
      <c r="E718" s="58">
        <f>E719</f>
        <v>1639886.5699999998</v>
      </c>
      <c r="F718" s="58">
        <f t="shared" si="192"/>
        <v>3190701.0599999996</v>
      </c>
      <c r="G718" s="58">
        <f t="shared" si="192"/>
        <v>2509000</v>
      </c>
      <c r="H718" s="58">
        <f t="shared" si="192"/>
        <v>2603050</v>
      </c>
      <c r="I718" s="58">
        <f t="shared" si="192"/>
        <v>2687700</v>
      </c>
      <c r="HS718" s="106"/>
      <c r="HT718" s="106"/>
      <c r="HU718" s="106"/>
      <c r="HV718" s="106"/>
      <c r="HW718" s="106"/>
      <c r="HX718" s="106"/>
      <c r="HY718" s="106"/>
      <c r="HZ718" s="106"/>
      <c r="IA718" s="106"/>
      <c r="IB718" s="106"/>
      <c r="IC718" s="106"/>
      <c r="ID718" s="106"/>
      <c r="IE718" s="106"/>
      <c r="IF718" s="106"/>
      <c r="IG718" s="106"/>
      <c r="IH718" s="106"/>
      <c r="II718" s="106"/>
    </row>
    <row r="719" spans="1:243" s="107" customFormat="1" ht="20.25" customHeight="1">
      <c r="A719" s="99" t="s">
        <v>3344</v>
      </c>
      <c r="B719" s="116" t="s">
        <v>3345</v>
      </c>
      <c r="C719" s="139"/>
      <c r="D719" s="58"/>
      <c r="E719" s="58">
        <f>E720+E739+E746+E752</f>
        <v>1639886.5699999998</v>
      </c>
      <c r="F719" s="58">
        <f>F720+F739+F746+F752</f>
        <v>3190701.0599999996</v>
      </c>
      <c r="G719" s="58">
        <f>G720+G739+G746+G752</f>
        <v>2509000</v>
      </c>
      <c r="H719" s="58">
        <f>H720+H739+H746+H752</f>
        <v>2603050</v>
      </c>
      <c r="I719" s="58">
        <f>I720+I739+I746+I752</f>
        <v>2687700</v>
      </c>
      <c r="HS719" s="106"/>
      <c r="HT719" s="106"/>
      <c r="HU719" s="106"/>
      <c r="HV719" s="106"/>
      <c r="HW719" s="106"/>
      <c r="HX719" s="106"/>
      <c r="HY719" s="106"/>
      <c r="HZ719" s="106"/>
      <c r="IA719" s="106"/>
      <c r="IB719" s="106"/>
      <c r="IC719" s="106"/>
      <c r="ID719" s="106"/>
      <c r="IE719" s="106"/>
      <c r="IF719" s="106"/>
      <c r="IG719" s="106"/>
      <c r="IH719" s="106"/>
      <c r="II719" s="106"/>
    </row>
    <row r="720" spans="1:243" s="107" customFormat="1" ht="20.25" customHeight="1">
      <c r="A720" s="99" t="s">
        <v>3346</v>
      </c>
      <c r="B720" s="116" t="s">
        <v>3347</v>
      </c>
      <c r="C720" s="139"/>
      <c r="D720" s="58"/>
      <c r="E720" s="58">
        <f>SUM(E721:E736)</f>
        <v>1603328.74</v>
      </c>
      <c r="F720" s="58">
        <f>SUM(F721:F738)</f>
        <v>3131022.4399999995</v>
      </c>
      <c r="G720" s="58">
        <f t="shared" ref="G720:I720" si="193">SUM(G721:G738)</f>
        <v>2509000</v>
      </c>
      <c r="H720" s="58">
        <f t="shared" si="193"/>
        <v>2603050</v>
      </c>
      <c r="I720" s="58">
        <f t="shared" si="193"/>
        <v>2687700</v>
      </c>
      <c r="HS720" s="106"/>
      <c r="HT720" s="106"/>
      <c r="HU720" s="106"/>
      <c r="HV720" s="106"/>
      <c r="HW720" s="106"/>
      <c r="HX720" s="106"/>
      <c r="HY720" s="106"/>
      <c r="HZ720" s="106"/>
      <c r="IA720" s="106"/>
      <c r="IB720" s="106"/>
      <c r="IC720" s="106"/>
      <c r="ID720" s="106"/>
      <c r="IE720" s="106"/>
      <c r="IF720" s="106"/>
      <c r="IG720" s="106"/>
      <c r="IH720" s="106"/>
      <c r="II720" s="106"/>
    </row>
    <row r="721" spans="1:243" s="107" customFormat="1" ht="13.5" hidden="1" customHeight="1">
      <c r="A721" s="97" t="s">
        <v>3348</v>
      </c>
      <c r="B721" s="117" t="s">
        <v>2966</v>
      </c>
      <c r="C721" s="139" t="s">
        <v>29</v>
      </c>
      <c r="D721" s="58"/>
      <c r="E721" s="60">
        <v>0</v>
      </c>
      <c r="F721" s="60">
        <v>0</v>
      </c>
      <c r="G721" s="60">
        <f t="shared" ref="G721:H721" si="194">F721*1.0375</f>
        <v>0</v>
      </c>
      <c r="H721" s="60">
        <f t="shared" si="194"/>
        <v>0</v>
      </c>
      <c r="I721" s="60">
        <f t="shared" ref="I721:I736" si="195">H721*1.0325</f>
        <v>0</v>
      </c>
      <c r="HS721" s="106"/>
      <c r="HT721" s="106"/>
      <c r="HU721" s="106"/>
      <c r="HV721" s="106"/>
      <c r="HW721" s="106"/>
      <c r="HX721" s="106"/>
      <c r="HY721" s="106"/>
      <c r="HZ721" s="106"/>
      <c r="IA721" s="106"/>
      <c r="IB721" s="106"/>
      <c r="IC721" s="106"/>
      <c r="ID721" s="106"/>
      <c r="IE721" s="106"/>
      <c r="IF721" s="106"/>
      <c r="IG721" s="106"/>
      <c r="IH721" s="106"/>
      <c r="II721" s="106"/>
    </row>
    <row r="722" spans="1:243" s="107" customFormat="1" ht="13.5" hidden="1" customHeight="1">
      <c r="A722" s="97" t="s">
        <v>3349</v>
      </c>
      <c r="B722" s="117" t="s">
        <v>2968</v>
      </c>
      <c r="C722" s="139" t="s">
        <v>29</v>
      </c>
      <c r="D722" s="58"/>
      <c r="E722" s="60">
        <v>0</v>
      </c>
      <c r="F722" s="60">
        <v>0</v>
      </c>
      <c r="G722" s="60">
        <f t="shared" ref="G722:H722" si="196">F722*1.0375</f>
        <v>0</v>
      </c>
      <c r="H722" s="60">
        <f t="shared" si="196"/>
        <v>0</v>
      </c>
      <c r="I722" s="60">
        <f t="shared" si="195"/>
        <v>0</v>
      </c>
      <c r="HS722" s="106"/>
      <c r="HT722" s="106"/>
      <c r="HU722" s="106"/>
      <c r="HV722" s="106"/>
      <c r="HW722" s="106"/>
      <c r="HX722" s="106"/>
      <c r="HY722" s="106"/>
      <c r="HZ722" s="106"/>
      <c r="IA722" s="106"/>
      <c r="IB722" s="106"/>
      <c r="IC722" s="106"/>
      <c r="ID722" s="106"/>
      <c r="IE722" s="106"/>
      <c r="IF722" s="106"/>
      <c r="IG722" s="106"/>
      <c r="IH722" s="106"/>
      <c r="II722" s="106"/>
    </row>
    <row r="723" spans="1:243" s="107" customFormat="1" ht="13.5" hidden="1" customHeight="1">
      <c r="A723" s="97" t="s">
        <v>3350</v>
      </c>
      <c r="B723" s="117" t="s">
        <v>2970</v>
      </c>
      <c r="C723" s="139" t="s">
        <v>29</v>
      </c>
      <c r="D723" s="58"/>
      <c r="E723" s="60">
        <v>625.36</v>
      </c>
      <c r="F723" s="60">
        <v>378.75</v>
      </c>
      <c r="G723" s="60">
        <v>400</v>
      </c>
      <c r="H723" s="60">
        <v>450</v>
      </c>
      <c r="I723" s="60">
        <v>500</v>
      </c>
      <c r="HS723" s="106"/>
      <c r="HT723" s="106"/>
      <c r="HU723" s="106"/>
      <c r="HV723" s="106"/>
      <c r="HW723" s="106"/>
      <c r="HX723" s="106"/>
      <c r="HY723" s="106"/>
      <c r="HZ723" s="106"/>
      <c r="IA723" s="106"/>
      <c r="IB723" s="106"/>
      <c r="IC723" s="106"/>
      <c r="ID723" s="106"/>
      <c r="IE723" s="106"/>
      <c r="IF723" s="106"/>
      <c r="IG723" s="106"/>
      <c r="IH723" s="106"/>
      <c r="II723" s="106"/>
    </row>
    <row r="724" spans="1:243" s="107" customFormat="1" ht="13.5" hidden="1" customHeight="1">
      <c r="A724" s="97" t="s">
        <v>3351</v>
      </c>
      <c r="B724" s="117" t="s">
        <v>1836</v>
      </c>
      <c r="C724" s="139" t="s">
        <v>29</v>
      </c>
      <c r="D724" s="58"/>
      <c r="E724" s="235"/>
      <c r="F724" s="235"/>
      <c r="G724" s="60">
        <f t="shared" ref="G724:H724" si="197">F724*1.0375</f>
        <v>0</v>
      </c>
      <c r="H724" s="60">
        <f t="shared" si="197"/>
        <v>0</v>
      </c>
      <c r="I724" s="60">
        <f t="shared" si="195"/>
        <v>0</v>
      </c>
      <c r="HS724" s="106"/>
      <c r="HT724" s="106"/>
      <c r="HU724" s="106"/>
      <c r="HV724" s="106"/>
      <c r="HW724" s="106"/>
      <c r="HX724" s="106"/>
      <c r="HY724" s="106"/>
      <c r="HZ724" s="106"/>
      <c r="IA724" s="106"/>
      <c r="IB724" s="106"/>
      <c r="IC724" s="106"/>
      <c r="ID724" s="106"/>
      <c r="IE724" s="106"/>
      <c r="IF724" s="106"/>
      <c r="IG724" s="106"/>
      <c r="IH724" s="106"/>
      <c r="II724" s="106"/>
    </row>
    <row r="725" spans="1:243" s="180" customFormat="1" ht="13.5" hidden="1" customHeight="1">
      <c r="A725" s="97" t="s">
        <v>3638</v>
      </c>
      <c r="B725" s="117" t="s">
        <v>1836</v>
      </c>
      <c r="C725" s="139" t="s">
        <v>29</v>
      </c>
      <c r="D725" s="60"/>
      <c r="E725" s="60">
        <v>698668.24</v>
      </c>
      <c r="F725" s="60">
        <v>1126472.99</v>
      </c>
      <c r="G725" s="60">
        <v>1168800</v>
      </c>
      <c r="H725" s="60">
        <v>1212500</v>
      </c>
      <c r="I725" s="60">
        <v>1252000</v>
      </c>
      <c r="HS725" s="173"/>
      <c r="HT725" s="173"/>
      <c r="HU725" s="173"/>
      <c r="HV725" s="173"/>
      <c r="HW725" s="173"/>
      <c r="HX725" s="173"/>
      <c r="HY725" s="173"/>
      <c r="HZ725" s="173"/>
      <c r="IA725" s="173"/>
      <c r="IB725" s="173"/>
      <c r="IC725" s="173"/>
      <c r="ID725" s="173"/>
      <c r="IE725" s="173"/>
      <c r="IF725" s="173"/>
      <c r="IG725" s="173"/>
      <c r="IH725" s="173"/>
      <c r="II725" s="173"/>
    </row>
    <row r="726" spans="1:243" s="107" customFormat="1" ht="13.5" hidden="1" customHeight="1">
      <c r="A726" s="97" t="s">
        <v>3639</v>
      </c>
      <c r="B726" s="117" t="s">
        <v>2975</v>
      </c>
      <c r="C726" s="139" t="s">
        <v>173</v>
      </c>
      <c r="D726" s="58"/>
      <c r="E726" s="60">
        <v>12539.92</v>
      </c>
      <c r="F726" s="60">
        <v>719280.8</v>
      </c>
      <c r="G726" s="60">
        <v>27000</v>
      </c>
      <c r="H726" s="60">
        <v>28000</v>
      </c>
      <c r="I726" s="60">
        <v>29000</v>
      </c>
      <c r="HS726" s="106"/>
      <c r="HT726" s="106"/>
      <c r="HU726" s="106"/>
      <c r="HV726" s="106"/>
      <c r="HW726" s="106"/>
      <c r="HX726" s="106"/>
      <c r="HY726" s="106"/>
      <c r="HZ726" s="106"/>
      <c r="IA726" s="106"/>
      <c r="IB726" s="106"/>
      <c r="IC726" s="106"/>
      <c r="ID726" s="106"/>
      <c r="IE726" s="106"/>
      <c r="IF726" s="106"/>
      <c r="IG726" s="106"/>
      <c r="IH726" s="106"/>
      <c r="II726" s="106"/>
    </row>
    <row r="727" spans="1:243" s="107" customFormat="1" ht="13.5" hidden="1" customHeight="1">
      <c r="A727" s="97" t="s">
        <v>3640</v>
      </c>
      <c r="B727" s="117" t="s">
        <v>3641</v>
      </c>
      <c r="C727" s="139" t="s">
        <v>173</v>
      </c>
      <c r="D727" s="58"/>
      <c r="E727" s="60"/>
      <c r="F727" s="60">
        <v>9507.94</v>
      </c>
      <c r="G727" s="60">
        <v>9800</v>
      </c>
      <c r="H727" s="60">
        <v>10100</v>
      </c>
      <c r="I727" s="60">
        <v>10400</v>
      </c>
      <c r="HS727" s="106"/>
      <c r="HT727" s="106"/>
      <c r="HU727" s="106"/>
      <c r="HV727" s="106"/>
      <c r="HW727" s="106"/>
      <c r="HX727" s="106"/>
      <c r="HY727" s="106"/>
      <c r="HZ727" s="106"/>
      <c r="IA727" s="106"/>
      <c r="IB727" s="106"/>
      <c r="IC727" s="106"/>
      <c r="ID727" s="106"/>
      <c r="IE727" s="106"/>
      <c r="IF727" s="106"/>
      <c r="IG727" s="106"/>
      <c r="IH727" s="106"/>
      <c r="II727" s="106"/>
    </row>
    <row r="728" spans="1:243" s="107" customFormat="1" ht="13.5" hidden="1" customHeight="1">
      <c r="A728" s="97"/>
      <c r="B728" s="117" t="s">
        <v>2977</v>
      </c>
      <c r="C728" s="139" t="s">
        <v>29</v>
      </c>
      <c r="D728" s="58"/>
      <c r="E728" s="60">
        <v>473997.37</v>
      </c>
      <c r="F728" s="60">
        <v>0</v>
      </c>
      <c r="G728" s="60"/>
      <c r="H728" s="60"/>
      <c r="I728" s="60"/>
      <c r="HS728" s="106"/>
      <c r="HT728" s="106"/>
      <c r="HU728" s="106"/>
      <c r="HV728" s="106"/>
      <c r="HW728" s="106"/>
      <c r="HX728" s="106"/>
      <c r="HY728" s="106"/>
      <c r="HZ728" s="106"/>
      <c r="IA728" s="106"/>
      <c r="IB728" s="106"/>
      <c r="IC728" s="106"/>
      <c r="ID728" s="106"/>
      <c r="IE728" s="106"/>
      <c r="IF728" s="106"/>
      <c r="IG728" s="106"/>
      <c r="IH728" s="106"/>
      <c r="II728" s="106"/>
    </row>
    <row r="729" spans="1:243" s="107" customFormat="1" ht="13.5" hidden="1" customHeight="1">
      <c r="A729" s="97" t="s">
        <v>3353</v>
      </c>
      <c r="B729" s="117" t="s">
        <v>2984</v>
      </c>
      <c r="C729" s="139" t="s">
        <v>1652</v>
      </c>
      <c r="D729" s="58"/>
      <c r="E729" s="60">
        <v>19623.919999999998</v>
      </c>
      <c r="F729" s="60">
        <v>8403.67</v>
      </c>
      <c r="G729" s="60"/>
      <c r="H729" s="60"/>
      <c r="I729" s="60"/>
      <c r="HS729" s="106"/>
      <c r="HT729" s="106"/>
      <c r="HU729" s="106"/>
      <c r="HV729" s="106"/>
      <c r="HW729" s="106"/>
      <c r="HX729" s="106"/>
      <c r="HY729" s="106"/>
      <c r="HZ729" s="106"/>
      <c r="IA729" s="106"/>
      <c r="IB729" s="106"/>
      <c r="IC729" s="106"/>
      <c r="ID729" s="106"/>
      <c r="IE729" s="106"/>
      <c r="IF729" s="106"/>
      <c r="IG729" s="106"/>
      <c r="IH729" s="106"/>
      <c r="II729" s="106"/>
    </row>
    <row r="730" spans="1:243" s="107" customFormat="1" ht="13.5" hidden="1" customHeight="1">
      <c r="A730" s="97" t="s">
        <v>3406</v>
      </c>
      <c r="B730" s="117" t="s">
        <v>3407</v>
      </c>
      <c r="C730" s="139" t="s">
        <v>123</v>
      </c>
      <c r="D730" s="58"/>
      <c r="E730" s="60">
        <v>261081.86</v>
      </c>
      <c r="F730" s="60">
        <v>0</v>
      </c>
      <c r="G730" s="60">
        <f t="shared" ref="G730:H730" si="198">F730*1.0375</f>
        <v>0</v>
      </c>
      <c r="H730" s="60">
        <f t="shared" si="198"/>
        <v>0</v>
      </c>
      <c r="I730" s="60">
        <f t="shared" si="195"/>
        <v>0</v>
      </c>
      <c r="HS730" s="106"/>
      <c r="HT730" s="106"/>
      <c r="HU730" s="106"/>
      <c r="HV730" s="106"/>
      <c r="HW730" s="106"/>
      <c r="HX730" s="106"/>
      <c r="HY730" s="106"/>
      <c r="HZ730" s="106"/>
      <c r="IA730" s="106"/>
      <c r="IB730" s="106"/>
      <c r="IC730" s="106"/>
      <c r="ID730" s="106"/>
      <c r="IE730" s="106"/>
      <c r="IF730" s="106"/>
      <c r="IG730" s="106"/>
      <c r="IH730" s="106"/>
      <c r="II730" s="106"/>
    </row>
    <row r="731" spans="1:243" s="107" customFormat="1" ht="13.5" hidden="1" customHeight="1">
      <c r="A731" s="97" t="s">
        <v>3408</v>
      </c>
      <c r="B731" s="117" t="s">
        <v>3409</v>
      </c>
      <c r="C731" s="139" t="s">
        <v>2319</v>
      </c>
      <c r="D731" s="58"/>
      <c r="E731" s="60">
        <v>7.99</v>
      </c>
      <c r="F731" s="60"/>
      <c r="G731" s="60">
        <f t="shared" ref="G731:H731" si="199">F731*1.0375</f>
        <v>0</v>
      </c>
      <c r="H731" s="60">
        <f t="shared" si="199"/>
        <v>0</v>
      </c>
      <c r="I731" s="60">
        <f t="shared" si="195"/>
        <v>0</v>
      </c>
      <c r="HS731" s="106"/>
      <c r="HT731" s="106"/>
      <c r="HU731" s="106"/>
      <c r="HV731" s="106"/>
      <c r="HW731" s="106"/>
      <c r="HX731" s="106"/>
      <c r="HY731" s="106"/>
      <c r="HZ731" s="106"/>
      <c r="IA731" s="106"/>
      <c r="IB731" s="106"/>
      <c r="IC731" s="106"/>
      <c r="ID731" s="106"/>
      <c r="IE731" s="106"/>
      <c r="IF731" s="106"/>
      <c r="IG731" s="106"/>
      <c r="IH731" s="106"/>
      <c r="II731" s="106"/>
    </row>
    <row r="732" spans="1:243" s="107" customFormat="1" ht="13.5" hidden="1" customHeight="1">
      <c r="A732" s="97" t="s">
        <v>3458</v>
      </c>
      <c r="B732" s="117" t="s">
        <v>3459</v>
      </c>
      <c r="C732" s="139" t="s">
        <v>343</v>
      </c>
      <c r="D732" s="58"/>
      <c r="E732" s="60">
        <v>129340.4</v>
      </c>
      <c r="F732" s="60"/>
      <c r="G732" s="60">
        <f t="shared" ref="G732:H732" si="200">F732*1.0375</f>
        <v>0</v>
      </c>
      <c r="H732" s="60">
        <f t="shared" si="200"/>
        <v>0</v>
      </c>
      <c r="I732" s="60">
        <f t="shared" si="195"/>
        <v>0</v>
      </c>
      <c r="HS732" s="106"/>
      <c r="HT732" s="106"/>
      <c r="HU732" s="106"/>
      <c r="HV732" s="106"/>
      <c r="HW732" s="106"/>
      <c r="HX732" s="106"/>
      <c r="HY732" s="106"/>
      <c r="HZ732" s="106"/>
      <c r="IA732" s="106"/>
      <c r="IB732" s="106"/>
      <c r="IC732" s="106"/>
      <c r="ID732" s="106"/>
      <c r="IE732" s="106"/>
      <c r="IF732" s="106"/>
      <c r="IG732" s="106"/>
      <c r="IH732" s="106"/>
      <c r="II732" s="106"/>
    </row>
    <row r="733" spans="1:243" s="107" customFormat="1" ht="13.5" hidden="1" customHeight="1">
      <c r="A733" s="97"/>
      <c r="B733" s="117" t="s">
        <v>2975</v>
      </c>
      <c r="C733" s="139" t="s">
        <v>173</v>
      </c>
      <c r="D733" s="58"/>
      <c r="E733" s="60">
        <v>6974.61</v>
      </c>
      <c r="F733" s="60"/>
      <c r="G733" s="60">
        <f t="shared" ref="G733:H733" si="201">F733*1.0375</f>
        <v>0</v>
      </c>
      <c r="H733" s="60">
        <f t="shared" si="201"/>
        <v>0</v>
      </c>
      <c r="I733" s="60">
        <f t="shared" si="195"/>
        <v>0</v>
      </c>
      <c r="HS733" s="106"/>
      <c r="HT733" s="106"/>
      <c r="HU733" s="106"/>
      <c r="HV733" s="106"/>
      <c r="HW733" s="106"/>
      <c r="HX733" s="106"/>
      <c r="HY733" s="106"/>
      <c r="HZ733" s="106"/>
      <c r="IA733" s="106"/>
      <c r="IB733" s="106"/>
      <c r="IC733" s="106"/>
      <c r="ID733" s="106"/>
      <c r="IE733" s="106"/>
      <c r="IF733" s="106"/>
      <c r="IG733" s="106"/>
      <c r="IH733" s="106"/>
      <c r="II733" s="106"/>
    </row>
    <row r="734" spans="1:243" s="107" customFormat="1" ht="13.5" hidden="1" customHeight="1">
      <c r="A734" s="97" t="s">
        <v>3642</v>
      </c>
      <c r="B734" s="117" t="s">
        <v>2977</v>
      </c>
      <c r="C734" s="139" t="s">
        <v>29</v>
      </c>
      <c r="D734" s="58"/>
      <c r="E734" s="60"/>
      <c r="F734" s="60">
        <v>1255907.03</v>
      </c>
      <c r="G734" s="60">
        <v>1303000</v>
      </c>
      <c r="H734" s="60">
        <v>1352000</v>
      </c>
      <c r="I734" s="60">
        <v>1395800</v>
      </c>
      <c r="HS734" s="106"/>
      <c r="HT734" s="106"/>
      <c r="HU734" s="106"/>
      <c r="HV734" s="106"/>
      <c r="HW734" s="106"/>
      <c r="HX734" s="106"/>
      <c r="HY734" s="106"/>
      <c r="HZ734" s="106"/>
      <c r="IA734" s="106"/>
      <c r="IB734" s="106"/>
      <c r="IC734" s="106"/>
      <c r="ID734" s="106"/>
      <c r="IE734" s="106"/>
      <c r="IF734" s="106"/>
      <c r="IG734" s="106"/>
      <c r="IH734" s="106"/>
      <c r="II734" s="106"/>
    </row>
    <row r="735" spans="1:243" s="107" customFormat="1" ht="13.5" hidden="1" customHeight="1">
      <c r="A735" s="97" t="s">
        <v>3643</v>
      </c>
      <c r="B735" s="117" t="s">
        <v>3644</v>
      </c>
      <c r="C735" s="139" t="s">
        <v>218</v>
      </c>
      <c r="D735" s="58"/>
      <c r="E735" s="60">
        <v>469.07</v>
      </c>
      <c r="F735" s="60">
        <v>5011.4399999999996</v>
      </c>
      <c r="G735" s="60"/>
      <c r="H735" s="60"/>
      <c r="I735" s="60"/>
      <c r="HS735" s="106"/>
      <c r="HT735" s="106"/>
      <c r="HU735" s="106"/>
      <c r="HV735" s="106"/>
      <c r="HW735" s="106"/>
      <c r="HX735" s="106"/>
      <c r="HY735" s="106"/>
      <c r="HZ735" s="106"/>
      <c r="IA735" s="106"/>
      <c r="IB735" s="106"/>
      <c r="IC735" s="106"/>
      <c r="ID735" s="106"/>
      <c r="IE735" s="106"/>
      <c r="IF735" s="106"/>
      <c r="IG735" s="106"/>
      <c r="IH735" s="106"/>
      <c r="II735" s="106"/>
    </row>
    <row r="736" spans="1:243" s="107" customFormat="1" ht="13.5" hidden="1" customHeight="1">
      <c r="A736" s="97" t="s">
        <v>3645</v>
      </c>
      <c r="B736" s="117" t="s">
        <v>3641</v>
      </c>
      <c r="C736" s="139" t="s">
        <v>173</v>
      </c>
      <c r="D736" s="58"/>
      <c r="E736" s="60">
        <v>0</v>
      </c>
      <c r="F736" s="60"/>
      <c r="G736" s="60">
        <f t="shared" ref="G736:H736" si="202">F736*1.0375</f>
        <v>0</v>
      </c>
      <c r="H736" s="60">
        <f t="shared" si="202"/>
        <v>0</v>
      </c>
      <c r="I736" s="60">
        <f t="shared" si="195"/>
        <v>0</v>
      </c>
      <c r="HS736" s="106"/>
      <c r="HT736" s="106"/>
      <c r="HU736" s="106"/>
      <c r="HV736" s="106"/>
      <c r="HW736" s="106"/>
      <c r="HX736" s="106"/>
      <c r="HY736" s="106"/>
      <c r="HZ736" s="106"/>
      <c r="IA736" s="106"/>
      <c r="IB736" s="106"/>
      <c r="IC736" s="106"/>
      <c r="ID736" s="106"/>
      <c r="IE736" s="106"/>
      <c r="IF736" s="106"/>
      <c r="IG736" s="106"/>
      <c r="IH736" s="106"/>
      <c r="II736" s="106"/>
    </row>
    <row r="737" spans="1:243" s="107" customFormat="1" ht="13.5" hidden="1" customHeight="1">
      <c r="A737" s="97" t="s">
        <v>3685</v>
      </c>
      <c r="B737" s="117" t="s">
        <v>3686</v>
      </c>
      <c r="C737" s="139" t="s">
        <v>2496</v>
      </c>
      <c r="D737" s="58"/>
      <c r="E737" s="60"/>
      <c r="F737" s="60">
        <v>209.96</v>
      </c>
      <c r="G737" s="60"/>
      <c r="H737" s="60"/>
      <c r="I737" s="60"/>
      <c r="HS737" s="106"/>
      <c r="HT737" s="106"/>
      <c r="HU737" s="106"/>
      <c r="HV737" s="106"/>
      <c r="HW737" s="106"/>
      <c r="HX737" s="106"/>
      <c r="HY737" s="106"/>
      <c r="HZ737" s="106"/>
      <c r="IA737" s="106"/>
      <c r="IB737" s="106"/>
      <c r="IC737" s="106"/>
      <c r="ID737" s="106"/>
      <c r="IE737" s="106"/>
      <c r="IF737" s="106"/>
      <c r="IG737" s="106"/>
      <c r="IH737" s="106"/>
      <c r="II737" s="106"/>
    </row>
    <row r="738" spans="1:243" s="107" customFormat="1" ht="13.5" hidden="1" customHeight="1">
      <c r="A738" s="97" t="s">
        <v>3734</v>
      </c>
      <c r="B738" s="117" t="s">
        <v>3735</v>
      </c>
      <c r="C738" s="139" t="s">
        <v>2324</v>
      </c>
      <c r="D738" s="58"/>
      <c r="E738" s="60"/>
      <c r="F738" s="60">
        <v>5849.86</v>
      </c>
      <c r="G738" s="60"/>
      <c r="H738" s="60"/>
      <c r="I738" s="60"/>
      <c r="HS738" s="106"/>
      <c r="HT738" s="106"/>
      <c r="HU738" s="106"/>
      <c r="HV738" s="106"/>
      <c r="HW738" s="106"/>
      <c r="HX738" s="106"/>
      <c r="HY738" s="106"/>
      <c r="HZ738" s="106"/>
      <c r="IA738" s="106"/>
      <c r="IB738" s="106"/>
      <c r="IC738" s="106"/>
      <c r="ID738" s="106"/>
      <c r="IE738" s="106"/>
      <c r="IF738" s="106"/>
      <c r="IG738" s="106"/>
      <c r="IH738" s="106"/>
      <c r="II738" s="106"/>
    </row>
    <row r="739" spans="1:243" s="107" customFormat="1" ht="20.25" hidden="1" customHeight="1">
      <c r="A739" s="99" t="s">
        <v>3355</v>
      </c>
      <c r="B739" s="116" t="s">
        <v>3354</v>
      </c>
      <c r="C739" s="139"/>
      <c r="D739" s="58"/>
      <c r="E739" s="58">
        <f>SUM(E740:E743)</f>
        <v>1390.5</v>
      </c>
      <c r="F739" s="58">
        <f>SUM(F740:F745)</f>
        <v>165.68</v>
      </c>
      <c r="G739" s="58">
        <f t="shared" ref="G739:I739" si="203">SUM(G740:G745)</f>
        <v>0</v>
      </c>
      <c r="H739" s="58">
        <f t="shared" si="203"/>
        <v>0</v>
      </c>
      <c r="I739" s="58">
        <f t="shared" si="203"/>
        <v>0</v>
      </c>
      <c r="HS739" s="106"/>
      <c r="HT739" s="106"/>
      <c r="HU739" s="106"/>
      <c r="HV739" s="106"/>
      <c r="HW739" s="106"/>
      <c r="HX739" s="106"/>
      <c r="HY739" s="106"/>
      <c r="HZ739" s="106"/>
      <c r="IA739" s="106"/>
      <c r="IB739" s="106"/>
      <c r="IC739" s="106"/>
      <c r="ID739" s="106"/>
      <c r="IE739" s="106"/>
      <c r="IF739" s="106"/>
      <c r="IG739" s="106"/>
      <c r="IH739" s="106"/>
      <c r="II739" s="106"/>
    </row>
    <row r="740" spans="1:243" s="180" customFormat="1" ht="16.5" hidden="1" customHeight="1">
      <c r="A740" s="97" t="s">
        <v>3356</v>
      </c>
      <c r="B740" s="117" t="s">
        <v>2966</v>
      </c>
      <c r="C740" s="139" t="s">
        <v>29</v>
      </c>
      <c r="D740" s="60"/>
      <c r="E740" s="60">
        <v>0</v>
      </c>
      <c r="F740" s="60">
        <v>0</v>
      </c>
      <c r="G740" s="60"/>
      <c r="H740" s="60"/>
      <c r="I740" s="235"/>
      <c r="HS740" s="173"/>
      <c r="HT740" s="173"/>
      <c r="HU740" s="173"/>
      <c r="HV740" s="173"/>
      <c r="HW740" s="173"/>
      <c r="HX740" s="173"/>
      <c r="HY740" s="173"/>
      <c r="HZ740" s="173"/>
      <c r="IA740" s="173"/>
      <c r="IB740" s="173"/>
      <c r="IC740" s="173"/>
      <c r="ID740" s="173"/>
      <c r="IE740" s="173"/>
      <c r="IF740" s="173"/>
      <c r="IG740" s="173"/>
      <c r="IH740" s="173"/>
      <c r="II740" s="173"/>
    </row>
    <row r="741" spans="1:243" s="180" customFormat="1" ht="16.5" hidden="1" customHeight="1">
      <c r="A741" s="97" t="s">
        <v>3357</v>
      </c>
      <c r="B741" s="117" t="s">
        <v>2968</v>
      </c>
      <c r="C741" s="139" t="s">
        <v>29</v>
      </c>
      <c r="D741" s="60"/>
      <c r="E741" s="60">
        <v>0</v>
      </c>
      <c r="F741" s="60">
        <v>0</v>
      </c>
      <c r="G741" s="60"/>
      <c r="H741" s="60"/>
      <c r="I741" s="235"/>
      <c r="HS741" s="173"/>
      <c r="HT741" s="173"/>
      <c r="HU741" s="173"/>
      <c r="HV741" s="173"/>
      <c r="HW741" s="173"/>
      <c r="HX741" s="173"/>
      <c r="HY741" s="173"/>
      <c r="HZ741" s="173"/>
      <c r="IA741" s="173"/>
      <c r="IB741" s="173"/>
      <c r="IC741" s="173"/>
      <c r="ID741" s="173"/>
      <c r="IE741" s="173"/>
      <c r="IF741" s="173"/>
      <c r="IG741" s="173"/>
      <c r="IH741" s="173"/>
      <c r="II741" s="173"/>
    </row>
    <row r="742" spans="1:243" s="180" customFormat="1" ht="16.5" hidden="1" customHeight="1">
      <c r="A742" s="97" t="s">
        <v>3358</v>
      </c>
      <c r="B742" s="117" t="s">
        <v>2977</v>
      </c>
      <c r="C742" s="139" t="s">
        <v>29</v>
      </c>
      <c r="D742" s="60"/>
      <c r="E742" s="60">
        <v>1136.02</v>
      </c>
      <c r="F742" s="60">
        <v>0</v>
      </c>
      <c r="G742" s="60"/>
      <c r="H742" s="60"/>
      <c r="I742" s="60"/>
      <c r="HS742" s="173"/>
      <c r="HT742" s="173"/>
      <c r="HU742" s="173"/>
      <c r="HV742" s="173"/>
      <c r="HW742" s="173"/>
      <c r="HX742" s="173"/>
      <c r="HY742" s="173"/>
      <c r="HZ742" s="173"/>
      <c r="IA742" s="173"/>
      <c r="IB742" s="173"/>
      <c r="IC742" s="173"/>
      <c r="ID742" s="173"/>
      <c r="IE742" s="173"/>
      <c r="IF742" s="173"/>
      <c r="IG742" s="173"/>
      <c r="IH742" s="173"/>
      <c r="II742" s="173"/>
    </row>
    <row r="743" spans="1:243" s="180" customFormat="1" ht="16.5" hidden="1" customHeight="1">
      <c r="A743" s="97"/>
      <c r="B743" s="117" t="s">
        <v>2970</v>
      </c>
      <c r="C743" s="139" t="s">
        <v>29</v>
      </c>
      <c r="D743" s="60"/>
      <c r="E743" s="60">
        <v>254.48</v>
      </c>
      <c r="F743" s="60"/>
      <c r="G743" s="60"/>
      <c r="H743" s="60"/>
      <c r="I743" s="60"/>
      <c r="HS743" s="173"/>
      <c r="HT743" s="173"/>
      <c r="HU743" s="173"/>
      <c r="HV743" s="173"/>
      <c r="HW743" s="173"/>
      <c r="HX743" s="173"/>
      <c r="HY743" s="173"/>
      <c r="HZ743" s="173"/>
      <c r="IA743" s="173"/>
      <c r="IB743" s="173"/>
      <c r="IC743" s="173"/>
      <c r="ID743" s="173"/>
      <c r="IE743" s="173"/>
      <c r="IF743" s="173"/>
      <c r="IG743" s="173"/>
      <c r="IH743" s="173"/>
      <c r="II743" s="173"/>
    </row>
    <row r="744" spans="1:243" s="180" customFormat="1" ht="16.5" hidden="1" customHeight="1">
      <c r="A744" s="97" t="s">
        <v>3394</v>
      </c>
      <c r="B744" s="117" t="s">
        <v>3687</v>
      </c>
      <c r="C744" s="139" t="s">
        <v>29</v>
      </c>
      <c r="D744" s="60"/>
      <c r="E744" s="60"/>
      <c r="F744" s="60">
        <v>115.71</v>
      </c>
      <c r="G744" s="60"/>
      <c r="H744" s="60"/>
      <c r="I744" s="60"/>
      <c r="HS744" s="173"/>
      <c r="HT744" s="173"/>
      <c r="HU744" s="173"/>
      <c r="HV744" s="173"/>
      <c r="HW744" s="173"/>
      <c r="HX744" s="173"/>
      <c r="HY744" s="173"/>
      <c r="HZ744" s="173"/>
      <c r="IA744" s="173"/>
      <c r="IB744" s="173"/>
      <c r="IC744" s="173"/>
      <c r="ID744" s="173"/>
      <c r="IE744" s="173"/>
      <c r="IF744" s="173"/>
      <c r="IG744" s="173"/>
      <c r="IH744" s="173"/>
      <c r="II744" s="173"/>
    </row>
    <row r="745" spans="1:243" s="180" customFormat="1" ht="16.5" hidden="1" customHeight="1">
      <c r="A745" s="97" t="s">
        <v>3688</v>
      </c>
      <c r="B745" s="117" t="s">
        <v>2977</v>
      </c>
      <c r="C745" s="139" t="s">
        <v>29</v>
      </c>
      <c r="D745" s="60"/>
      <c r="E745" s="60"/>
      <c r="F745" s="60">
        <v>49.97</v>
      </c>
      <c r="G745" s="60"/>
      <c r="H745" s="60"/>
      <c r="I745" s="60"/>
      <c r="HS745" s="173"/>
      <c r="HT745" s="173"/>
      <c r="HU745" s="173"/>
      <c r="HV745" s="173"/>
      <c r="HW745" s="173"/>
      <c r="HX745" s="173"/>
      <c r="HY745" s="173"/>
      <c r="HZ745" s="173"/>
      <c r="IA745" s="173"/>
      <c r="IB745" s="173"/>
      <c r="IC745" s="173"/>
      <c r="ID745" s="173"/>
      <c r="IE745" s="173"/>
      <c r="IF745" s="173"/>
      <c r="IG745" s="173"/>
      <c r="IH745" s="173"/>
      <c r="II745" s="173"/>
    </row>
    <row r="746" spans="1:243" s="107" customFormat="1" ht="20.25" hidden="1" customHeight="1">
      <c r="A746" s="99" t="s">
        <v>3359</v>
      </c>
      <c r="B746" s="116" t="s">
        <v>3360</v>
      </c>
      <c r="C746" s="139"/>
      <c r="D746" s="58"/>
      <c r="E746" s="58">
        <f>SUM(E747:E750)</f>
        <v>29713.13</v>
      </c>
      <c r="F746" s="58">
        <f>SUM(F747:F751)</f>
        <v>52062.79</v>
      </c>
      <c r="G746" s="58">
        <f t="shared" ref="G746:I746" si="204">SUM(G747:G751)</f>
        <v>0</v>
      </c>
      <c r="H746" s="58">
        <f t="shared" si="204"/>
        <v>0</v>
      </c>
      <c r="I746" s="58">
        <f t="shared" si="204"/>
        <v>0</v>
      </c>
      <c r="HS746" s="106"/>
      <c r="HT746" s="106"/>
      <c r="HU746" s="106"/>
      <c r="HV746" s="106"/>
      <c r="HW746" s="106"/>
      <c r="HX746" s="106"/>
      <c r="HY746" s="106"/>
      <c r="HZ746" s="106"/>
      <c r="IA746" s="106"/>
      <c r="IB746" s="106"/>
      <c r="IC746" s="106"/>
      <c r="ID746" s="106"/>
      <c r="IE746" s="106"/>
      <c r="IF746" s="106"/>
      <c r="IG746" s="106"/>
      <c r="IH746" s="106"/>
      <c r="II746" s="106"/>
    </row>
    <row r="747" spans="1:243" s="180" customFormat="1" ht="14.25" hidden="1" customHeight="1">
      <c r="A747" s="97" t="s">
        <v>3361</v>
      </c>
      <c r="B747" s="117" t="s">
        <v>2966</v>
      </c>
      <c r="C747" s="139" t="s">
        <v>29</v>
      </c>
      <c r="D747" s="60"/>
      <c r="E747" s="60">
        <v>848.91</v>
      </c>
      <c r="F747" s="60"/>
      <c r="G747" s="60"/>
      <c r="H747" s="60"/>
      <c r="I747" s="60"/>
      <c r="HS747" s="173"/>
      <c r="HT747" s="173"/>
      <c r="HU747" s="173"/>
      <c r="HV747" s="173"/>
      <c r="HW747" s="173"/>
      <c r="HX747" s="173"/>
      <c r="HY747" s="173"/>
      <c r="HZ747" s="173"/>
      <c r="IA747" s="173"/>
      <c r="IB747" s="173"/>
      <c r="IC747" s="173"/>
      <c r="ID747" s="173"/>
      <c r="IE747" s="173"/>
      <c r="IF747" s="173"/>
      <c r="IG747" s="173"/>
      <c r="IH747" s="173"/>
      <c r="II747" s="173"/>
    </row>
    <row r="748" spans="1:243" s="180" customFormat="1" ht="14.25" hidden="1" customHeight="1">
      <c r="A748" s="97" t="s">
        <v>3362</v>
      </c>
      <c r="B748" s="117" t="s">
        <v>2968</v>
      </c>
      <c r="C748" s="139" t="s">
        <v>29</v>
      </c>
      <c r="D748" s="60"/>
      <c r="E748" s="60">
        <v>0</v>
      </c>
      <c r="F748" s="60"/>
      <c r="G748" s="60"/>
      <c r="H748" s="60"/>
      <c r="I748" s="60"/>
      <c r="HS748" s="173"/>
      <c r="HT748" s="173"/>
      <c r="HU748" s="173"/>
      <c r="HV748" s="173"/>
      <c r="HW748" s="173"/>
      <c r="HX748" s="173"/>
      <c r="HY748" s="173"/>
      <c r="HZ748" s="173"/>
      <c r="IA748" s="173"/>
      <c r="IB748" s="173"/>
      <c r="IC748" s="173"/>
      <c r="ID748" s="173"/>
      <c r="IE748" s="173"/>
      <c r="IF748" s="173"/>
      <c r="IG748" s="173"/>
      <c r="IH748" s="173"/>
      <c r="II748" s="173"/>
    </row>
    <row r="749" spans="1:243" s="180" customFormat="1" ht="14.25" hidden="1" customHeight="1">
      <c r="A749" s="97" t="s">
        <v>3363</v>
      </c>
      <c r="B749" s="117" t="s">
        <v>2977</v>
      </c>
      <c r="C749" s="139" t="s">
        <v>29</v>
      </c>
      <c r="D749" s="60"/>
      <c r="E749" s="60">
        <v>28864.22</v>
      </c>
      <c r="F749" s="60"/>
      <c r="G749" s="60"/>
      <c r="H749" s="60"/>
      <c r="I749" s="60"/>
      <c r="HS749" s="173"/>
      <c r="HT749" s="173"/>
      <c r="HU749" s="173"/>
      <c r="HV749" s="173"/>
      <c r="HW749" s="173"/>
      <c r="HX749" s="173"/>
      <c r="HY749" s="173"/>
      <c r="HZ749" s="173"/>
      <c r="IA749" s="173"/>
      <c r="IB749" s="173"/>
      <c r="IC749" s="173"/>
      <c r="ID749" s="173"/>
      <c r="IE749" s="173"/>
      <c r="IF749" s="173"/>
      <c r="IG749" s="173"/>
      <c r="IH749" s="173"/>
      <c r="II749" s="173"/>
    </row>
    <row r="750" spans="1:243" s="180" customFormat="1" ht="14.25" hidden="1" customHeight="1">
      <c r="A750" s="97" t="s">
        <v>3364</v>
      </c>
      <c r="B750" s="117" t="s">
        <v>2970</v>
      </c>
      <c r="C750" s="139" t="s">
        <v>29</v>
      </c>
      <c r="D750" s="60"/>
      <c r="E750" s="60">
        <v>0</v>
      </c>
      <c r="F750" s="60"/>
      <c r="G750" s="60"/>
      <c r="H750" s="60"/>
      <c r="I750" s="235"/>
      <c r="HS750" s="173"/>
      <c r="HT750" s="173"/>
      <c r="HU750" s="173"/>
      <c r="HV750" s="173"/>
      <c r="HW750" s="173"/>
      <c r="HX750" s="173"/>
      <c r="HY750" s="173"/>
      <c r="HZ750" s="173"/>
      <c r="IA750" s="173"/>
      <c r="IB750" s="173"/>
      <c r="IC750" s="173"/>
      <c r="ID750" s="173"/>
      <c r="IE750" s="173"/>
      <c r="IF750" s="173"/>
      <c r="IG750" s="173"/>
      <c r="IH750" s="173"/>
      <c r="II750" s="173"/>
    </row>
    <row r="751" spans="1:243" s="180" customFormat="1" ht="14.25" hidden="1" customHeight="1">
      <c r="A751" s="97" t="s">
        <v>3690</v>
      </c>
      <c r="B751" s="117" t="s">
        <v>2977</v>
      </c>
      <c r="C751" s="139" t="s">
        <v>29</v>
      </c>
      <c r="D751" s="60"/>
      <c r="E751" s="60"/>
      <c r="F751" s="60">
        <v>52062.79</v>
      </c>
      <c r="G751" s="60"/>
      <c r="H751" s="60"/>
      <c r="I751" s="235"/>
      <c r="HS751" s="173"/>
      <c r="HT751" s="173"/>
      <c r="HU751" s="173"/>
      <c r="HV751" s="173"/>
      <c r="HW751" s="173"/>
      <c r="HX751" s="173"/>
      <c r="HY751" s="173"/>
      <c r="HZ751" s="173"/>
      <c r="IA751" s="173"/>
      <c r="IB751" s="173"/>
      <c r="IC751" s="173"/>
      <c r="ID751" s="173"/>
      <c r="IE751" s="173"/>
      <c r="IF751" s="173"/>
      <c r="IG751" s="173"/>
      <c r="IH751" s="173"/>
      <c r="II751" s="173"/>
    </row>
    <row r="752" spans="1:243" s="107" customFormat="1" ht="20.25" hidden="1" customHeight="1">
      <c r="A752" s="99" t="s">
        <v>3499</v>
      </c>
      <c r="B752" s="116" t="s">
        <v>3365</v>
      </c>
      <c r="C752" s="139"/>
      <c r="D752" s="58"/>
      <c r="E752" s="58">
        <f>SUM(E753:E756)</f>
        <v>5454.2000000000007</v>
      </c>
      <c r="F752" s="58">
        <f>SUM(F753:F757)</f>
        <v>7450.15</v>
      </c>
      <c r="G752" s="58">
        <f t="shared" ref="G752:I752" si="205">SUM(G753:G757)</f>
        <v>0</v>
      </c>
      <c r="H752" s="58">
        <f t="shared" si="205"/>
        <v>0</v>
      </c>
      <c r="I752" s="58">
        <f t="shared" si="205"/>
        <v>0</v>
      </c>
      <c r="HS752" s="106"/>
      <c r="HT752" s="106"/>
      <c r="HU752" s="106"/>
      <c r="HV752" s="106"/>
      <c r="HW752" s="106"/>
      <c r="HX752" s="106"/>
      <c r="HY752" s="106"/>
      <c r="HZ752" s="106"/>
      <c r="IA752" s="106"/>
      <c r="IB752" s="106"/>
      <c r="IC752" s="106"/>
      <c r="ID752" s="106"/>
      <c r="IE752" s="106"/>
      <c r="IF752" s="106"/>
      <c r="IG752" s="106"/>
      <c r="IH752" s="106"/>
      <c r="II752" s="106"/>
    </row>
    <row r="753" spans="1:243" s="180" customFormat="1" ht="15" hidden="1" customHeight="1">
      <c r="A753" s="97" t="s">
        <v>3500</v>
      </c>
      <c r="B753" s="117" t="s">
        <v>2966</v>
      </c>
      <c r="C753" s="139" t="s">
        <v>29</v>
      </c>
      <c r="D753" s="60"/>
      <c r="E753" s="60">
        <v>534.80999999999995</v>
      </c>
      <c r="F753" s="60"/>
      <c r="G753" s="60"/>
      <c r="H753" s="60"/>
      <c r="I753" s="235"/>
      <c r="HS753" s="173"/>
      <c r="HT753" s="173"/>
      <c r="HU753" s="173"/>
      <c r="HV753" s="173"/>
      <c r="HW753" s="173"/>
      <c r="HX753" s="173"/>
      <c r="HY753" s="173"/>
      <c r="HZ753" s="173"/>
      <c r="IA753" s="173"/>
      <c r="IB753" s="173"/>
      <c r="IC753" s="173"/>
      <c r="ID753" s="173"/>
      <c r="IE753" s="173"/>
      <c r="IF753" s="173"/>
      <c r="IG753" s="173"/>
      <c r="IH753" s="173"/>
      <c r="II753" s="173"/>
    </row>
    <row r="754" spans="1:243" s="180" customFormat="1" ht="15" hidden="1" customHeight="1">
      <c r="A754" s="97" t="s">
        <v>3501</v>
      </c>
      <c r="B754" s="117" t="s">
        <v>2968</v>
      </c>
      <c r="C754" s="139" t="s">
        <v>29</v>
      </c>
      <c r="D754" s="60"/>
      <c r="E754" s="60">
        <v>0</v>
      </c>
      <c r="F754" s="60"/>
      <c r="G754" s="60"/>
      <c r="H754" s="60"/>
      <c r="I754" s="235"/>
      <c r="HS754" s="173"/>
      <c r="HT754" s="173"/>
      <c r="HU754" s="173"/>
      <c r="HV754" s="173"/>
      <c r="HW754" s="173"/>
      <c r="HX754" s="173"/>
      <c r="HY754" s="173"/>
      <c r="HZ754" s="173"/>
      <c r="IA754" s="173"/>
      <c r="IB754" s="173"/>
      <c r="IC754" s="173"/>
      <c r="ID754" s="173"/>
      <c r="IE754" s="173"/>
      <c r="IF754" s="173"/>
      <c r="IG754" s="173"/>
      <c r="IH754" s="173"/>
      <c r="II754" s="173"/>
    </row>
    <row r="755" spans="1:243" s="180" customFormat="1" ht="15" hidden="1" customHeight="1">
      <c r="A755" s="97" t="s">
        <v>3502</v>
      </c>
      <c r="B755" s="117" t="s">
        <v>2977</v>
      </c>
      <c r="C755" s="139" t="s">
        <v>29</v>
      </c>
      <c r="D755" s="60"/>
      <c r="E755" s="60">
        <v>4919.3900000000003</v>
      </c>
      <c r="F755" s="60"/>
      <c r="G755" s="60"/>
      <c r="H755" s="60"/>
      <c r="I755" s="235"/>
      <c r="HS755" s="173"/>
      <c r="HT755" s="173"/>
      <c r="HU755" s="173"/>
      <c r="HV755" s="173"/>
      <c r="HW755" s="173"/>
      <c r="HX755" s="173"/>
      <c r="HY755" s="173"/>
      <c r="HZ755" s="173"/>
      <c r="IA755" s="173"/>
      <c r="IB755" s="173"/>
      <c r="IC755" s="173"/>
      <c r="ID755" s="173"/>
      <c r="IE755" s="173"/>
      <c r="IF755" s="173"/>
      <c r="IG755" s="173"/>
      <c r="IH755" s="173"/>
      <c r="II755" s="173"/>
    </row>
    <row r="756" spans="1:243" s="180" customFormat="1" ht="15" hidden="1" customHeight="1">
      <c r="A756" s="97" t="s">
        <v>3503</v>
      </c>
      <c r="B756" s="117" t="s">
        <v>2970</v>
      </c>
      <c r="C756" s="139" t="s">
        <v>29</v>
      </c>
      <c r="D756" s="60"/>
      <c r="E756" s="60">
        <v>0</v>
      </c>
      <c r="F756" s="60"/>
      <c r="G756" s="60"/>
      <c r="H756" s="60"/>
      <c r="I756" s="235"/>
      <c r="HS756" s="173"/>
      <c r="HT756" s="173"/>
      <c r="HU756" s="173"/>
      <c r="HV756" s="173"/>
      <c r="HW756" s="173"/>
      <c r="HX756" s="173"/>
      <c r="HY756" s="173"/>
      <c r="HZ756" s="173"/>
      <c r="IA756" s="173"/>
      <c r="IB756" s="173"/>
      <c r="IC756" s="173"/>
      <c r="ID756" s="173"/>
      <c r="IE756" s="173"/>
      <c r="IF756" s="173"/>
      <c r="IG756" s="173"/>
      <c r="IH756" s="173"/>
      <c r="II756" s="173"/>
    </row>
    <row r="757" spans="1:243" s="180" customFormat="1" ht="15" hidden="1" customHeight="1">
      <c r="A757" s="97" t="s">
        <v>3689</v>
      </c>
      <c r="B757" s="117" t="s">
        <v>2977</v>
      </c>
      <c r="C757" s="139" t="s">
        <v>29</v>
      </c>
      <c r="D757" s="60"/>
      <c r="E757" s="60"/>
      <c r="F757" s="60">
        <v>7450.15</v>
      </c>
      <c r="G757" s="60"/>
      <c r="H757" s="60"/>
      <c r="I757" s="235"/>
      <c r="HS757" s="173"/>
      <c r="HT757" s="173"/>
      <c r="HU757" s="173"/>
      <c r="HV757" s="173"/>
      <c r="HW757" s="173"/>
      <c r="HX757" s="173"/>
      <c r="HY757" s="173"/>
      <c r="HZ757" s="173"/>
      <c r="IA757" s="173"/>
      <c r="IB757" s="173"/>
      <c r="IC757" s="173"/>
      <c r="ID757" s="173"/>
      <c r="IE757" s="173"/>
      <c r="IF757" s="173"/>
      <c r="IG757" s="173"/>
      <c r="IH757" s="173"/>
      <c r="II757" s="173"/>
    </row>
    <row r="758" spans="1:243" s="107" customFormat="1" ht="15" hidden="1" customHeight="1">
      <c r="A758" s="99"/>
      <c r="B758" s="116" t="s">
        <v>2947</v>
      </c>
      <c r="C758" s="139"/>
      <c r="D758" s="58">
        <f>D759</f>
        <v>12000000</v>
      </c>
      <c r="E758" s="58">
        <f t="shared" ref="E758:I760" si="206">E759</f>
        <v>0</v>
      </c>
      <c r="F758" s="58">
        <f t="shared" si="206"/>
        <v>0</v>
      </c>
      <c r="G758" s="58">
        <f t="shared" si="206"/>
        <v>0</v>
      </c>
      <c r="H758" s="58">
        <f t="shared" si="206"/>
        <v>0</v>
      </c>
      <c r="I758" s="58">
        <f t="shared" si="206"/>
        <v>0</v>
      </c>
      <c r="HS758" s="106"/>
      <c r="HT758" s="106"/>
      <c r="HU758" s="106"/>
      <c r="HV758" s="106"/>
      <c r="HW758" s="106"/>
      <c r="HX758" s="106"/>
      <c r="HY758" s="106"/>
      <c r="HZ758" s="106"/>
      <c r="IA758" s="106"/>
      <c r="IB758" s="106"/>
      <c r="IC758" s="106"/>
      <c r="ID758" s="106"/>
      <c r="IE758" s="106"/>
      <c r="IF758" s="106"/>
      <c r="IG758" s="106"/>
      <c r="IH758" s="106"/>
      <c r="II758" s="106"/>
    </row>
    <row r="759" spans="1:243" s="107" customFormat="1" ht="15" hidden="1" customHeight="1">
      <c r="A759" s="99"/>
      <c r="B759" s="116" t="s">
        <v>1227</v>
      </c>
      <c r="C759" s="139"/>
      <c r="D759" s="58">
        <f>D760</f>
        <v>12000000</v>
      </c>
      <c r="E759" s="58">
        <f t="shared" si="206"/>
        <v>0</v>
      </c>
      <c r="F759" s="58">
        <f t="shared" si="206"/>
        <v>0</v>
      </c>
      <c r="G759" s="58">
        <f t="shared" si="206"/>
        <v>0</v>
      </c>
      <c r="H759" s="58">
        <f t="shared" si="206"/>
        <v>0</v>
      </c>
      <c r="I759" s="58">
        <f t="shared" si="206"/>
        <v>0</v>
      </c>
      <c r="HS759" s="106"/>
      <c r="HT759" s="106"/>
      <c r="HU759" s="106"/>
      <c r="HV759" s="106"/>
      <c r="HW759" s="106"/>
      <c r="HX759" s="106"/>
      <c r="HY759" s="106"/>
      <c r="HZ759" s="106"/>
      <c r="IA759" s="106"/>
      <c r="IB759" s="106"/>
      <c r="IC759" s="106"/>
      <c r="ID759" s="106"/>
      <c r="IE759" s="106"/>
      <c r="IF759" s="106"/>
      <c r="IG759" s="106"/>
      <c r="IH759" s="106"/>
      <c r="II759" s="106"/>
    </row>
    <row r="760" spans="1:243" s="107" customFormat="1" ht="15" hidden="1" customHeight="1">
      <c r="A760" s="99"/>
      <c r="B760" s="116" t="s">
        <v>1227</v>
      </c>
      <c r="C760" s="139"/>
      <c r="D760" s="58">
        <f>D761</f>
        <v>12000000</v>
      </c>
      <c r="E760" s="58">
        <f t="shared" si="206"/>
        <v>0</v>
      </c>
      <c r="F760" s="58">
        <f t="shared" si="206"/>
        <v>0</v>
      </c>
      <c r="G760" s="58">
        <f t="shared" si="206"/>
        <v>0</v>
      </c>
      <c r="H760" s="58">
        <f t="shared" si="206"/>
        <v>0</v>
      </c>
      <c r="I760" s="58">
        <f t="shared" si="206"/>
        <v>0</v>
      </c>
      <c r="HS760" s="106"/>
      <c r="HT760" s="106"/>
      <c r="HU760" s="106"/>
      <c r="HV760" s="106"/>
      <c r="HW760" s="106"/>
      <c r="HX760" s="106"/>
      <c r="HY760" s="106"/>
      <c r="HZ760" s="106"/>
      <c r="IA760" s="106"/>
      <c r="IB760" s="106"/>
      <c r="IC760" s="106"/>
      <c r="ID760" s="106"/>
      <c r="IE760" s="106"/>
      <c r="IF760" s="106"/>
      <c r="IG760" s="106"/>
      <c r="IH760" s="106"/>
      <c r="II760" s="106"/>
    </row>
    <row r="761" spans="1:243" s="107" customFormat="1" ht="15" hidden="1" customHeight="1">
      <c r="A761" s="99"/>
      <c r="B761" s="116" t="s">
        <v>2948</v>
      </c>
      <c r="C761" s="139" t="s">
        <v>29</v>
      </c>
      <c r="D761" s="58">
        <v>12000000</v>
      </c>
      <c r="E761" s="58"/>
      <c r="F761" s="58"/>
      <c r="G761" s="58"/>
      <c r="H761" s="58"/>
      <c r="I761" s="58"/>
      <c r="HS761" s="106"/>
      <c r="HT761" s="106"/>
      <c r="HU761" s="106"/>
      <c r="HV761" s="106"/>
      <c r="HW761" s="106"/>
      <c r="HX761" s="106"/>
      <c r="HY761" s="106"/>
      <c r="HZ761" s="106"/>
      <c r="IA761" s="106"/>
      <c r="IB761" s="106"/>
      <c r="IC761" s="106"/>
      <c r="ID761" s="106"/>
      <c r="IE761" s="106"/>
      <c r="IF761" s="106"/>
      <c r="IG761" s="106"/>
      <c r="IH761" s="106"/>
      <c r="II761" s="106"/>
    </row>
    <row r="762" spans="1:243" s="107" customFormat="1" ht="15" hidden="1" customHeight="1">
      <c r="A762" s="99"/>
      <c r="B762" s="116" t="s">
        <v>2949</v>
      </c>
      <c r="C762" s="139"/>
      <c r="D762" s="58">
        <f t="shared" ref="D762:I762" si="207">D772+D763</f>
        <v>2440700.3700000006</v>
      </c>
      <c r="E762" s="58">
        <f t="shared" si="207"/>
        <v>0</v>
      </c>
      <c r="F762" s="58">
        <f t="shared" si="207"/>
        <v>0</v>
      </c>
      <c r="G762" s="58">
        <f t="shared" si="207"/>
        <v>0</v>
      </c>
      <c r="H762" s="58">
        <f t="shared" si="207"/>
        <v>0</v>
      </c>
      <c r="I762" s="58">
        <f t="shared" si="207"/>
        <v>0</v>
      </c>
      <c r="HS762" s="106"/>
      <c r="HT762" s="106"/>
      <c r="HU762" s="106"/>
      <c r="HV762" s="106"/>
      <c r="HW762" s="106"/>
      <c r="HX762" s="106"/>
      <c r="HY762" s="106"/>
      <c r="HZ762" s="106"/>
      <c r="IA762" s="106"/>
      <c r="IB762" s="106"/>
      <c r="IC762" s="106"/>
      <c r="ID762" s="106"/>
      <c r="IE762" s="106"/>
      <c r="IF762" s="106"/>
      <c r="IG762" s="106"/>
      <c r="IH762" s="106"/>
      <c r="II762" s="106"/>
    </row>
    <row r="763" spans="1:243" s="107" customFormat="1" ht="15" hidden="1" customHeight="1">
      <c r="A763" s="99"/>
      <c r="B763" s="116" t="s">
        <v>2950</v>
      </c>
      <c r="C763" s="139"/>
      <c r="D763" s="58">
        <f>D764</f>
        <v>108300.98000000001</v>
      </c>
      <c r="E763" s="58">
        <f t="shared" ref="E763:I764" si="208">E764</f>
        <v>0</v>
      </c>
      <c r="F763" s="58">
        <f t="shared" si="208"/>
        <v>0</v>
      </c>
      <c r="G763" s="58">
        <f t="shared" si="208"/>
        <v>0</v>
      </c>
      <c r="H763" s="58">
        <f t="shared" si="208"/>
        <v>0</v>
      </c>
      <c r="I763" s="58">
        <f t="shared" si="208"/>
        <v>0</v>
      </c>
      <c r="HS763" s="106"/>
      <c r="HT763" s="106"/>
      <c r="HU763" s="106"/>
      <c r="HV763" s="106"/>
      <c r="HW763" s="106"/>
      <c r="HX763" s="106"/>
      <c r="HY763" s="106"/>
      <c r="HZ763" s="106"/>
      <c r="IA763" s="106"/>
      <c r="IB763" s="106"/>
      <c r="IC763" s="106"/>
      <c r="ID763" s="106"/>
      <c r="IE763" s="106"/>
      <c r="IF763" s="106"/>
      <c r="IG763" s="106"/>
      <c r="IH763" s="106"/>
      <c r="II763" s="106"/>
    </row>
    <row r="764" spans="1:243" s="107" customFormat="1" ht="15" hidden="1" customHeight="1">
      <c r="A764" s="99"/>
      <c r="B764" s="116" t="s">
        <v>2951</v>
      </c>
      <c r="C764" s="139"/>
      <c r="D764" s="58">
        <f>D765</f>
        <v>108300.98000000001</v>
      </c>
      <c r="E764" s="58">
        <f t="shared" si="208"/>
        <v>0</v>
      </c>
      <c r="F764" s="58">
        <f t="shared" si="208"/>
        <v>0</v>
      </c>
      <c r="G764" s="58">
        <f t="shared" si="208"/>
        <v>0</v>
      </c>
      <c r="H764" s="58">
        <f t="shared" si="208"/>
        <v>0</v>
      </c>
      <c r="I764" s="58">
        <f t="shared" si="208"/>
        <v>0</v>
      </c>
      <c r="HS764" s="106"/>
      <c r="HT764" s="106"/>
      <c r="HU764" s="106"/>
      <c r="HV764" s="106"/>
      <c r="HW764" s="106"/>
      <c r="HX764" s="106"/>
      <c r="HY764" s="106"/>
      <c r="HZ764" s="106"/>
      <c r="IA764" s="106"/>
      <c r="IB764" s="106"/>
      <c r="IC764" s="106"/>
      <c r="ID764" s="106"/>
      <c r="IE764" s="106"/>
      <c r="IF764" s="106"/>
      <c r="IG764" s="106"/>
      <c r="IH764" s="106"/>
      <c r="II764" s="106"/>
    </row>
    <row r="765" spans="1:243" s="107" customFormat="1" ht="15" hidden="1" customHeight="1">
      <c r="A765" s="99"/>
      <c r="B765" s="116" t="s">
        <v>2952</v>
      </c>
      <c r="C765" s="139"/>
      <c r="D765" s="58">
        <f t="shared" ref="D765:I765" si="209">SUM(D766:D771)</f>
        <v>108300.98000000001</v>
      </c>
      <c r="E765" s="58">
        <f t="shared" si="209"/>
        <v>0</v>
      </c>
      <c r="F765" s="58">
        <f t="shared" si="209"/>
        <v>0</v>
      </c>
      <c r="G765" s="58">
        <f t="shared" si="209"/>
        <v>0</v>
      </c>
      <c r="H765" s="58">
        <f t="shared" si="209"/>
        <v>0</v>
      </c>
      <c r="I765" s="58">
        <f t="shared" si="209"/>
        <v>0</v>
      </c>
      <c r="HS765" s="106"/>
      <c r="HT765" s="106"/>
      <c r="HU765" s="106"/>
      <c r="HV765" s="106"/>
      <c r="HW765" s="106"/>
      <c r="HX765" s="106"/>
      <c r="HY765" s="106"/>
      <c r="HZ765" s="106"/>
      <c r="IA765" s="106"/>
      <c r="IB765" s="106"/>
      <c r="IC765" s="106"/>
      <c r="ID765" s="106"/>
      <c r="IE765" s="106"/>
      <c r="IF765" s="106"/>
      <c r="IG765" s="106"/>
      <c r="IH765" s="106"/>
      <c r="II765" s="106"/>
    </row>
    <row r="766" spans="1:243" s="107" customFormat="1" ht="15" hidden="1" customHeight="1">
      <c r="A766" s="97"/>
      <c r="B766" s="117" t="s">
        <v>2953</v>
      </c>
      <c r="C766" s="139" t="s">
        <v>221</v>
      </c>
      <c r="D766" s="58">
        <v>663.73</v>
      </c>
      <c r="E766" s="58"/>
      <c r="F766" s="58"/>
      <c r="G766" s="58"/>
      <c r="H766" s="58"/>
      <c r="I766" s="58"/>
      <c r="HS766" s="106"/>
      <c r="HT766" s="106"/>
      <c r="HU766" s="106"/>
      <c r="HV766" s="106"/>
      <c r="HW766" s="106"/>
      <c r="HX766" s="106"/>
      <c r="HY766" s="106"/>
      <c r="HZ766" s="106"/>
      <c r="IA766" s="106"/>
      <c r="IB766" s="106"/>
      <c r="IC766" s="106"/>
      <c r="ID766" s="106"/>
      <c r="IE766" s="106"/>
      <c r="IF766" s="106"/>
      <c r="IG766" s="106"/>
      <c r="IH766" s="106"/>
      <c r="II766" s="106"/>
    </row>
    <row r="767" spans="1:243" s="107" customFormat="1" ht="15" hidden="1" customHeight="1">
      <c r="A767" s="97"/>
      <c r="B767" s="117" t="s">
        <v>2954</v>
      </c>
      <c r="C767" s="139" t="s">
        <v>488</v>
      </c>
      <c r="D767" s="58">
        <v>0</v>
      </c>
      <c r="E767" s="58"/>
      <c r="F767" s="58"/>
      <c r="G767" s="58"/>
      <c r="H767" s="58"/>
      <c r="I767" s="58"/>
      <c r="HS767" s="106"/>
      <c r="HT767" s="106"/>
      <c r="HU767" s="106"/>
      <c r="HV767" s="106"/>
      <c r="HW767" s="106"/>
      <c r="HX767" s="106"/>
      <c r="HY767" s="106"/>
      <c r="HZ767" s="106"/>
      <c r="IA767" s="106"/>
      <c r="IB767" s="106"/>
      <c r="IC767" s="106"/>
      <c r="ID767" s="106"/>
      <c r="IE767" s="106"/>
      <c r="IF767" s="106"/>
      <c r="IG767" s="106"/>
      <c r="IH767" s="106"/>
      <c r="II767" s="106"/>
    </row>
    <row r="768" spans="1:243" s="107" customFormat="1" ht="15" hidden="1" customHeight="1">
      <c r="A768" s="97"/>
      <c r="B768" s="117" t="s">
        <v>2955</v>
      </c>
      <c r="C768" s="139" t="s">
        <v>506</v>
      </c>
      <c r="D768" s="58">
        <v>905.2</v>
      </c>
      <c r="E768" s="58"/>
      <c r="F768" s="58"/>
      <c r="G768" s="58"/>
      <c r="H768" s="58"/>
      <c r="I768" s="58"/>
      <c r="HS768" s="106"/>
      <c r="HT768" s="106"/>
      <c r="HU768" s="106"/>
      <c r="HV768" s="106"/>
      <c r="HW768" s="106"/>
      <c r="HX768" s="106"/>
      <c r="HY768" s="106"/>
      <c r="HZ768" s="106"/>
      <c r="IA768" s="106"/>
      <c r="IB768" s="106"/>
      <c r="IC768" s="106"/>
      <c r="ID768" s="106"/>
      <c r="IE768" s="106"/>
      <c r="IF768" s="106"/>
      <c r="IG768" s="106"/>
      <c r="IH768" s="106"/>
      <c r="II768" s="106"/>
    </row>
    <row r="769" spans="1:243" s="107" customFormat="1" ht="15" hidden="1" customHeight="1">
      <c r="A769" s="97"/>
      <c r="B769" s="117" t="s">
        <v>2957</v>
      </c>
      <c r="C769" s="139" t="s">
        <v>482</v>
      </c>
      <c r="D769" s="58">
        <v>2304.36</v>
      </c>
      <c r="E769" s="58"/>
      <c r="F769" s="58"/>
      <c r="G769" s="58"/>
      <c r="H769" s="58"/>
      <c r="I769" s="58"/>
      <c r="HS769" s="106"/>
      <c r="HT769" s="106"/>
      <c r="HU769" s="106"/>
      <c r="HV769" s="106"/>
      <c r="HW769" s="106"/>
      <c r="HX769" s="106"/>
      <c r="HY769" s="106"/>
      <c r="HZ769" s="106"/>
      <c r="IA769" s="106"/>
      <c r="IB769" s="106"/>
      <c r="IC769" s="106"/>
      <c r="ID769" s="106"/>
      <c r="IE769" s="106"/>
      <c r="IF769" s="106"/>
      <c r="IG769" s="106"/>
      <c r="IH769" s="106"/>
      <c r="II769" s="106"/>
    </row>
    <row r="770" spans="1:243" s="107" customFormat="1" ht="15" hidden="1" customHeight="1">
      <c r="A770" s="97"/>
      <c r="B770" s="117" t="s">
        <v>2958</v>
      </c>
      <c r="C770" s="139" t="s">
        <v>408</v>
      </c>
      <c r="D770" s="58">
        <v>9000</v>
      </c>
      <c r="E770" s="58"/>
      <c r="F770" s="58"/>
      <c r="G770" s="58"/>
      <c r="H770" s="58"/>
      <c r="I770" s="58"/>
      <c r="HS770" s="106"/>
      <c r="HT770" s="106"/>
      <c r="HU770" s="106"/>
      <c r="HV770" s="106"/>
      <c r="HW770" s="106"/>
      <c r="HX770" s="106"/>
      <c r="HY770" s="106"/>
      <c r="HZ770" s="106"/>
      <c r="IA770" s="106"/>
      <c r="IB770" s="106"/>
      <c r="IC770" s="106"/>
      <c r="ID770" s="106"/>
      <c r="IE770" s="106"/>
      <c r="IF770" s="106"/>
      <c r="IG770" s="106"/>
      <c r="IH770" s="106"/>
      <c r="II770" s="106"/>
    </row>
    <row r="771" spans="1:243" s="107" customFormat="1" ht="15" hidden="1" customHeight="1">
      <c r="A771" s="97"/>
      <c r="B771" s="117" t="s">
        <v>2959</v>
      </c>
      <c r="C771" s="139" t="s">
        <v>218</v>
      </c>
      <c r="D771" s="58">
        <v>95427.69</v>
      </c>
      <c r="E771" s="58"/>
      <c r="F771" s="58"/>
      <c r="G771" s="58"/>
      <c r="H771" s="58"/>
      <c r="I771" s="58"/>
      <c r="HS771" s="106"/>
      <c r="HT771" s="106"/>
      <c r="HU771" s="106"/>
      <c r="HV771" s="106"/>
      <c r="HW771" s="106"/>
      <c r="HX771" s="106"/>
      <c r="HY771" s="106"/>
      <c r="HZ771" s="106"/>
      <c r="IA771" s="106"/>
      <c r="IB771" s="106"/>
      <c r="IC771" s="106"/>
      <c r="ID771" s="106"/>
      <c r="IE771" s="106"/>
      <c r="IF771" s="106"/>
      <c r="IG771" s="106"/>
      <c r="IH771" s="106"/>
      <c r="II771" s="106"/>
    </row>
    <row r="772" spans="1:243" s="107" customFormat="1" ht="15" hidden="1" customHeight="1">
      <c r="A772" s="99" t="s">
        <v>2960</v>
      </c>
      <c r="B772" s="116" t="s">
        <v>2961</v>
      </c>
      <c r="C772" s="139"/>
      <c r="D772" s="58">
        <f>D773</f>
        <v>2332399.3900000006</v>
      </c>
      <c r="E772" s="58"/>
      <c r="F772" s="58"/>
      <c r="G772" s="58"/>
      <c r="H772" s="58"/>
      <c r="I772" s="58"/>
      <c r="HS772" s="106"/>
      <c r="HT772" s="106"/>
      <c r="HU772" s="106"/>
      <c r="HV772" s="106"/>
      <c r="HW772" s="106"/>
      <c r="HX772" s="106"/>
      <c r="HY772" s="106"/>
      <c r="HZ772" s="106"/>
      <c r="IA772" s="106"/>
      <c r="IB772" s="106"/>
      <c r="IC772" s="106"/>
      <c r="ID772" s="106"/>
      <c r="IE772" s="106"/>
      <c r="IF772" s="106"/>
      <c r="IG772" s="106"/>
      <c r="IH772" s="106"/>
      <c r="II772" s="106"/>
    </row>
    <row r="773" spans="1:243" s="107" customFormat="1" ht="15" hidden="1" customHeight="1">
      <c r="A773" s="99" t="s">
        <v>2962</v>
      </c>
      <c r="B773" s="116" t="s">
        <v>2961</v>
      </c>
      <c r="C773" s="139"/>
      <c r="D773" s="58">
        <f>D774+D788+D798+D805</f>
        <v>2332399.3900000006</v>
      </c>
      <c r="E773" s="58"/>
      <c r="F773" s="58"/>
      <c r="G773" s="58"/>
      <c r="H773" s="58"/>
      <c r="I773" s="58"/>
      <c r="HS773" s="106"/>
      <c r="HT773" s="106"/>
      <c r="HU773" s="106"/>
      <c r="HV773" s="106"/>
      <c r="HW773" s="106"/>
      <c r="HX773" s="106"/>
      <c r="HY773" s="106"/>
      <c r="HZ773" s="106"/>
      <c r="IA773" s="106"/>
      <c r="IB773" s="106"/>
      <c r="IC773" s="106"/>
      <c r="ID773" s="106"/>
      <c r="IE773" s="106"/>
      <c r="IF773" s="106"/>
      <c r="IG773" s="106"/>
      <c r="IH773" s="106"/>
      <c r="II773" s="106"/>
    </row>
    <row r="774" spans="1:243" s="107" customFormat="1" ht="15" hidden="1" customHeight="1">
      <c r="A774" s="99" t="s">
        <v>2963</v>
      </c>
      <c r="B774" s="116" t="s">
        <v>2964</v>
      </c>
      <c r="C774" s="139"/>
      <c r="D774" s="58">
        <f>SUM(D775:D787,-D778)</f>
        <v>2128309.4600000004</v>
      </c>
      <c r="E774" s="58"/>
      <c r="F774" s="58"/>
      <c r="G774" s="58"/>
      <c r="H774" s="58"/>
      <c r="I774" s="58"/>
      <c r="HS774" s="106"/>
      <c r="HT774" s="106"/>
      <c r="HU774" s="106"/>
      <c r="HV774" s="106"/>
      <c r="HW774" s="106"/>
      <c r="HX774" s="106"/>
      <c r="HY774" s="106"/>
      <c r="HZ774" s="106"/>
      <c r="IA774" s="106"/>
      <c r="IB774" s="106"/>
      <c r="IC774" s="106"/>
      <c r="ID774" s="106"/>
      <c r="IE774" s="106"/>
      <c r="IF774" s="106"/>
      <c r="IG774" s="106"/>
      <c r="IH774" s="106"/>
      <c r="II774" s="106"/>
    </row>
    <row r="775" spans="1:243" s="107" customFormat="1" ht="15" hidden="1" customHeight="1">
      <c r="A775" s="99" t="s">
        <v>2965</v>
      </c>
      <c r="B775" s="116" t="s">
        <v>2966</v>
      </c>
      <c r="C775" s="139" t="s">
        <v>29</v>
      </c>
      <c r="D775" s="58">
        <v>0</v>
      </c>
      <c r="E775" s="58"/>
      <c r="F775" s="58"/>
      <c r="G775" s="58"/>
      <c r="H775" s="58"/>
      <c r="I775" s="58"/>
      <c r="HS775" s="106"/>
      <c r="HT775" s="106"/>
      <c r="HU775" s="106"/>
      <c r="HV775" s="106"/>
      <c r="HW775" s="106"/>
      <c r="HX775" s="106"/>
      <c r="HY775" s="106"/>
      <c r="HZ775" s="106"/>
      <c r="IA775" s="106"/>
      <c r="IB775" s="106"/>
      <c r="IC775" s="106"/>
      <c r="ID775" s="106"/>
      <c r="IE775" s="106"/>
      <c r="IF775" s="106"/>
      <c r="IG775" s="106"/>
      <c r="IH775" s="106"/>
      <c r="II775" s="106"/>
    </row>
    <row r="776" spans="1:243" s="107" customFormat="1" ht="15" hidden="1" customHeight="1">
      <c r="A776" s="99" t="s">
        <v>2967</v>
      </c>
      <c r="B776" s="116" t="s">
        <v>2968</v>
      </c>
      <c r="C776" s="139" t="s">
        <v>29</v>
      </c>
      <c r="D776" s="58">
        <v>0</v>
      </c>
      <c r="E776" s="58"/>
      <c r="F776" s="58"/>
      <c r="G776" s="58"/>
      <c r="H776" s="58"/>
      <c r="I776" s="58"/>
      <c r="HS776" s="106"/>
      <c r="HT776" s="106"/>
      <c r="HU776" s="106"/>
      <c r="HV776" s="106"/>
      <c r="HW776" s="106"/>
      <c r="HX776" s="106"/>
      <c r="HY776" s="106"/>
      <c r="HZ776" s="106"/>
      <c r="IA776" s="106"/>
      <c r="IB776" s="106"/>
      <c r="IC776" s="106"/>
      <c r="ID776" s="106"/>
      <c r="IE776" s="106"/>
      <c r="IF776" s="106"/>
      <c r="IG776" s="106"/>
      <c r="IH776" s="106"/>
      <c r="II776" s="106"/>
    </row>
    <row r="777" spans="1:243" s="107" customFormat="1" ht="15" hidden="1" customHeight="1">
      <c r="A777" s="99" t="s">
        <v>2969</v>
      </c>
      <c r="B777" s="116" t="s">
        <v>2970</v>
      </c>
      <c r="C777" s="139" t="s">
        <v>29</v>
      </c>
      <c r="D777" s="58">
        <v>9131.68</v>
      </c>
      <c r="E777" s="58"/>
      <c r="F777" s="58"/>
      <c r="G777" s="58"/>
      <c r="H777" s="58"/>
      <c r="I777" s="58"/>
      <c r="HS777" s="106"/>
      <c r="HT777" s="106"/>
      <c r="HU777" s="106"/>
      <c r="HV777" s="106"/>
      <c r="HW777" s="106"/>
      <c r="HX777" s="106"/>
      <c r="HY777" s="106"/>
      <c r="HZ777" s="106"/>
      <c r="IA777" s="106"/>
      <c r="IB777" s="106"/>
      <c r="IC777" s="106"/>
      <c r="ID777" s="106"/>
      <c r="IE777" s="106"/>
      <c r="IF777" s="106"/>
      <c r="IG777" s="106"/>
      <c r="IH777" s="106"/>
      <c r="II777" s="106"/>
    </row>
    <row r="778" spans="1:243" s="107" customFormat="1" ht="15" hidden="1" customHeight="1">
      <c r="A778" s="99" t="s">
        <v>2971</v>
      </c>
      <c r="B778" s="116" t="s">
        <v>2972</v>
      </c>
      <c r="C778" s="139"/>
      <c r="D778" s="58">
        <f>D779+D780</f>
        <v>471769.41000000003</v>
      </c>
      <c r="E778" s="58"/>
      <c r="F778" s="58"/>
      <c r="G778" s="58"/>
      <c r="H778" s="58"/>
      <c r="I778" s="58"/>
      <c r="HS778" s="106"/>
      <c r="HT778" s="106"/>
      <c r="HU778" s="106"/>
      <c r="HV778" s="106"/>
      <c r="HW778" s="106"/>
      <c r="HX778" s="106"/>
      <c r="HY778" s="106"/>
      <c r="HZ778" s="106"/>
      <c r="IA778" s="106"/>
      <c r="IB778" s="106"/>
      <c r="IC778" s="106"/>
      <c r="ID778" s="106"/>
      <c r="IE778" s="106"/>
      <c r="IF778" s="106"/>
      <c r="IG778" s="106"/>
      <c r="IH778" s="106"/>
      <c r="II778" s="106"/>
    </row>
    <row r="779" spans="1:243" s="140" customFormat="1" ht="15" hidden="1" customHeight="1">
      <c r="A779" s="99" t="s">
        <v>2973</v>
      </c>
      <c r="B779" s="116" t="s">
        <v>1836</v>
      </c>
      <c r="C779" s="139" t="s">
        <v>29</v>
      </c>
      <c r="D779" s="58">
        <v>461443.77</v>
      </c>
      <c r="E779" s="58"/>
      <c r="F779" s="58"/>
      <c r="G779" s="58"/>
      <c r="H779" s="58"/>
      <c r="I779" s="58"/>
      <c r="HS779" s="138"/>
      <c r="HT779" s="138"/>
      <c r="HU779" s="138"/>
      <c r="HV779" s="138"/>
      <c r="HW779" s="138"/>
      <c r="HX779" s="138"/>
      <c r="HY779" s="138"/>
      <c r="HZ779" s="138"/>
      <c r="IA779" s="138"/>
      <c r="IB779" s="138"/>
      <c r="IC779" s="138"/>
      <c r="ID779" s="138"/>
      <c r="IE779" s="138"/>
      <c r="IF779" s="138"/>
      <c r="IG779" s="138"/>
      <c r="IH779" s="138"/>
      <c r="II779" s="138"/>
    </row>
    <row r="780" spans="1:243" s="107" customFormat="1" ht="15" hidden="1" customHeight="1">
      <c r="A780" s="99" t="s">
        <v>2974</v>
      </c>
      <c r="B780" s="116" t="s">
        <v>2975</v>
      </c>
      <c r="C780" s="139" t="s">
        <v>173</v>
      </c>
      <c r="D780" s="58">
        <v>10325.64</v>
      </c>
      <c r="E780" s="58"/>
      <c r="F780" s="58"/>
      <c r="G780" s="58"/>
      <c r="H780" s="58"/>
      <c r="I780" s="58"/>
      <c r="HS780" s="106"/>
      <c r="HT780" s="106"/>
      <c r="HU780" s="106"/>
      <c r="HV780" s="106"/>
      <c r="HW780" s="106"/>
      <c r="HX780" s="106"/>
      <c r="HY780" s="106"/>
      <c r="HZ780" s="106"/>
      <c r="IA780" s="106"/>
      <c r="IB780" s="106"/>
      <c r="IC780" s="106"/>
      <c r="ID780" s="106"/>
      <c r="IE780" s="106"/>
      <c r="IF780" s="106"/>
      <c r="IG780" s="106"/>
      <c r="IH780" s="106"/>
      <c r="II780" s="106"/>
    </row>
    <row r="781" spans="1:243" s="140" customFormat="1" ht="15" hidden="1" customHeight="1">
      <c r="A781" s="99" t="s">
        <v>2976</v>
      </c>
      <c r="B781" s="116" t="s">
        <v>2977</v>
      </c>
      <c r="C781" s="139" t="s">
        <v>29</v>
      </c>
      <c r="D781" s="58">
        <v>806316.51</v>
      </c>
      <c r="E781" s="58"/>
      <c r="F781" s="58"/>
      <c r="G781" s="58"/>
      <c r="H781" s="58"/>
      <c r="I781" s="58"/>
      <c r="HS781" s="138"/>
      <c r="HT781" s="138"/>
      <c r="HU781" s="138"/>
      <c r="HV781" s="138"/>
      <c r="HW781" s="138"/>
      <c r="HX781" s="138"/>
      <c r="HY781" s="138"/>
      <c r="HZ781" s="138"/>
      <c r="IA781" s="138"/>
      <c r="IB781" s="138"/>
      <c r="IC781" s="138"/>
      <c r="ID781" s="138"/>
      <c r="IE781" s="138"/>
      <c r="IF781" s="138"/>
      <c r="IG781" s="138"/>
      <c r="IH781" s="138"/>
      <c r="II781" s="138"/>
    </row>
    <row r="782" spans="1:243" s="107" customFormat="1" ht="15" hidden="1" customHeight="1">
      <c r="A782" s="99" t="s">
        <v>2978</v>
      </c>
      <c r="B782" s="116" t="s">
        <v>1842</v>
      </c>
      <c r="C782" s="139" t="s">
        <v>494</v>
      </c>
      <c r="D782" s="58">
        <v>1668.09</v>
      </c>
      <c r="E782" s="58"/>
      <c r="F782" s="58"/>
      <c r="G782" s="58"/>
      <c r="H782" s="58"/>
      <c r="I782" s="58"/>
      <c r="HS782" s="106"/>
      <c r="HT782" s="106"/>
      <c r="HU782" s="106"/>
      <c r="HV782" s="106"/>
      <c r="HW782" s="106"/>
      <c r="HX782" s="106"/>
      <c r="HY782" s="106"/>
      <c r="HZ782" s="106"/>
      <c r="IA782" s="106"/>
      <c r="IB782" s="106"/>
      <c r="IC782" s="106"/>
      <c r="ID782" s="106"/>
      <c r="IE782" s="106"/>
      <c r="IF782" s="106"/>
      <c r="IG782" s="106"/>
      <c r="IH782" s="106"/>
      <c r="II782" s="106"/>
    </row>
    <row r="783" spans="1:243" s="107" customFormat="1" ht="15" hidden="1" customHeight="1">
      <c r="A783" s="99" t="s">
        <v>2979</v>
      </c>
      <c r="B783" s="116" t="s">
        <v>2980</v>
      </c>
      <c r="C783" s="139" t="s">
        <v>343</v>
      </c>
      <c r="D783" s="58">
        <v>84610.84</v>
      </c>
      <c r="E783" s="58"/>
      <c r="F783" s="58"/>
      <c r="G783" s="58"/>
      <c r="H783" s="58"/>
      <c r="I783" s="58"/>
      <c r="HS783" s="106"/>
      <c r="HT783" s="106"/>
      <c r="HU783" s="106"/>
      <c r="HV783" s="106"/>
      <c r="HW783" s="106"/>
      <c r="HX783" s="106"/>
      <c r="HY783" s="106"/>
      <c r="HZ783" s="106"/>
      <c r="IA783" s="106"/>
      <c r="IB783" s="106"/>
      <c r="IC783" s="106"/>
      <c r="ID783" s="106"/>
      <c r="IE783" s="106"/>
      <c r="IF783" s="106"/>
      <c r="IG783" s="106"/>
      <c r="IH783" s="106"/>
      <c r="II783" s="106"/>
    </row>
    <row r="784" spans="1:243" s="107" customFormat="1" ht="15" hidden="1" customHeight="1">
      <c r="A784" s="99" t="s">
        <v>2981</v>
      </c>
      <c r="B784" s="116" t="s">
        <v>2982</v>
      </c>
      <c r="C784" s="139" t="s">
        <v>123</v>
      </c>
      <c r="D784" s="58">
        <v>571550.44999999995</v>
      </c>
      <c r="E784" s="58"/>
      <c r="F784" s="58"/>
      <c r="G784" s="58"/>
      <c r="H784" s="58"/>
      <c r="I784" s="58"/>
      <c r="HS784" s="106"/>
      <c r="HT784" s="106"/>
      <c r="HU784" s="106"/>
      <c r="HV784" s="106"/>
      <c r="HW784" s="106"/>
      <c r="HX784" s="106"/>
      <c r="HY784" s="106"/>
      <c r="HZ784" s="106"/>
      <c r="IA784" s="106"/>
      <c r="IB784" s="106"/>
      <c r="IC784" s="106"/>
      <c r="ID784" s="106"/>
      <c r="IE784" s="106"/>
      <c r="IF784" s="106"/>
      <c r="IG784" s="106"/>
      <c r="IH784" s="106"/>
      <c r="II784" s="106"/>
    </row>
    <row r="785" spans="1:243" s="107" customFormat="1" ht="15" hidden="1" customHeight="1">
      <c r="A785" s="99" t="s">
        <v>2983</v>
      </c>
      <c r="B785" s="116" t="s">
        <v>2984</v>
      </c>
      <c r="C785" s="139" t="s">
        <v>1652</v>
      </c>
      <c r="D785" s="58">
        <v>17849.169999999998</v>
      </c>
      <c r="E785" s="58"/>
      <c r="F785" s="58"/>
      <c r="G785" s="58"/>
      <c r="H785" s="58"/>
      <c r="I785" s="58"/>
      <c r="HS785" s="106"/>
      <c r="HT785" s="106"/>
      <c r="HU785" s="106"/>
      <c r="HV785" s="106"/>
      <c r="HW785" s="106"/>
      <c r="HX785" s="106"/>
      <c r="HY785" s="106"/>
      <c r="HZ785" s="106"/>
      <c r="IA785" s="106"/>
      <c r="IB785" s="106"/>
      <c r="IC785" s="106"/>
      <c r="ID785" s="106"/>
      <c r="IE785" s="106"/>
      <c r="IF785" s="106"/>
      <c r="IG785" s="106"/>
      <c r="IH785" s="106"/>
      <c r="II785" s="106"/>
    </row>
    <row r="786" spans="1:243" s="107" customFormat="1" ht="15" hidden="1" customHeight="1">
      <c r="A786" s="99" t="s">
        <v>2985</v>
      </c>
      <c r="B786" s="116" t="s">
        <v>2986</v>
      </c>
      <c r="C786" s="139" t="s">
        <v>29</v>
      </c>
      <c r="D786" s="58">
        <v>9965.44</v>
      </c>
      <c r="E786" s="58"/>
      <c r="F786" s="58"/>
      <c r="G786" s="58"/>
      <c r="H786" s="58"/>
      <c r="I786" s="58"/>
      <c r="HS786" s="106"/>
      <c r="HT786" s="106"/>
      <c r="HU786" s="106"/>
      <c r="HV786" s="106"/>
      <c r="HW786" s="106"/>
      <c r="HX786" s="106"/>
      <c r="HY786" s="106"/>
      <c r="HZ786" s="106"/>
      <c r="IA786" s="106"/>
      <c r="IB786" s="106"/>
      <c r="IC786" s="106"/>
      <c r="ID786" s="106"/>
      <c r="IE786" s="106"/>
      <c r="IF786" s="106"/>
      <c r="IG786" s="106"/>
      <c r="IH786" s="106"/>
      <c r="II786" s="106"/>
    </row>
    <row r="787" spans="1:243" s="107" customFormat="1" ht="15" hidden="1" customHeight="1">
      <c r="A787" s="99" t="s">
        <v>2987</v>
      </c>
      <c r="B787" s="116" t="s">
        <v>2988</v>
      </c>
      <c r="C787" s="139" t="s">
        <v>328</v>
      </c>
      <c r="D787" s="58">
        <v>155447.87</v>
      </c>
      <c r="E787" s="58"/>
      <c r="F787" s="58"/>
      <c r="G787" s="58"/>
      <c r="H787" s="58"/>
      <c r="I787" s="58"/>
      <c r="HS787" s="106"/>
      <c r="HT787" s="106"/>
      <c r="HU787" s="106"/>
      <c r="HV787" s="106"/>
      <c r="HW787" s="106"/>
      <c r="HX787" s="106"/>
      <c r="HY787" s="106"/>
      <c r="HZ787" s="106"/>
      <c r="IA787" s="106"/>
      <c r="IB787" s="106"/>
      <c r="IC787" s="106"/>
      <c r="ID787" s="106"/>
      <c r="IE787" s="106"/>
      <c r="IF787" s="106"/>
      <c r="IG787" s="106"/>
      <c r="IH787" s="106"/>
      <c r="II787" s="106"/>
    </row>
    <row r="788" spans="1:243" s="107" customFormat="1" ht="15" hidden="1" customHeight="1">
      <c r="A788" s="99" t="s">
        <v>2989</v>
      </c>
      <c r="B788" s="116" t="s">
        <v>2990</v>
      </c>
      <c r="C788" s="139"/>
      <c r="D788" s="58">
        <f t="shared" ref="D788:I788" si="210">SUM(D789:D797,-D794)</f>
        <v>131793.14000000001</v>
      </c>
      <c r="E788" s="58">
        <f t="shared" si="210"/>
        <v>0</v>
      </c>
      <c r="F788" s="58">
        <f t="shared" si="210"/>
        <v>0</v>
      </c>
      <c r="G788" s="58">
        <f t="shared" si="210"/>
        <v>0</v>
      </c>
      <c r="H788" s="58">
        <f t="shared" si="210"/>
        <v>0</v>
      </c>
      <c r="I788" s="58">
        <f t="shared" si="210"/>
        <v>0</v>
      </c>
      <c r="HS788" s="106"/>
      <c r="HT788" s="106"/>
      <c r="HU788" s="106"/>
      <c r="HV788" s="106"/>
      <c r="HW788" s="106"/>
      <c r="HX788" s="106"/>
      <c r="HY788" s="106"/>
      <c r="HZ788" s="106"/>
      <c r="IA788" s="106"/>
      <c r="IB788" s="106"/>
      <c r="IC788" s="106"/>
      <c r="ID788" s="106"/>
      <c r="IE788" s="106"/>
      <c r="IF788" s="106"/>
      <c r="IG788" s="106"/>
      <c r="IH788" s="106"/>
      <c r="II788" s="106"/>
    </row>
    <row r="789" spans="1:243" s="107" customFormat="1" ht="15" hidden="1" customHeight="1">
      <c r="A789" s="99" t="s">
        <v>2991</v>
      </c>
      <c r="B789" s="116" t="s">
        <v>2966</v>
      </c>
      <c r="C789" s="139" t="s">
        <v>29</v>
      </c>
      <c r="D789" s="58">
        <v>0</v>
      </c>
      <c r="E789" s="58"/>
      <c r="F789" s="58"/>
      <c r="G789" s="58"/>
      <c r="H789" s="58"/>
      <c r="I789" s="58"/>
      <c r="HS789" s="106"/>
      <c r="HT789" s="106"/>
      <c r="HU789" s="106"/>
      <c r="HV789" s="106"/>
      <c r="HW789" s="106"/>
      <c r="HX789" s="106"/>
      <c r="HY789" s="106"/>
      <c r="HZ789" s="106"/>
      <c r="IA789" s="106"/>
      <c r="IB789" s="106"/>
      <c r="IC789" s="106"/>
      <c r="ID789" s="106"/>
      <c r="IE789" s="106"/>
      <c r="IF789" s="106"/>
      <c r="IG789" s="106"/>
      <c r="IH789" s="106"/>
      <c r="II789" s="106"/>
    </row>
    <row r="790" spans="1:243" s="107" customFormat="1" ht="15" hidden="1" customHeight="1">
      <c r="A790" s="99" t="s">
        <v>2992</v>
      </c>
      <c r="B790" s="116" t="s">
        <v>2968</v>
      </c>
      <c r="C790" s="139" t="s">
        <v>29</v>
      </c>
      <c r="D790" s="58">
        <v>0</v>
      </c>
      <c r="E790" s="58"/>
      <c r="F790" s="58"/>
      <c r="G790" s="58"/>
      <c r="H790" s="58"/>
      <c r="I790" s="58"/>
      <c r="HS790" s="106"/>
      <c r="HT790" s="106"/>
      <c r="HU790" s="106"/>
      <c r="HV790" s="106"/>
      <c r="HW790" s="106"/>
      <c r="HX790" s="106"/>
      <c r="HY790" s="106"/>
      <c r="HZ790" s="106"/>
      <c r="IA790" s="106"/>
      <c r="IB790" s="106"/>
      <c r="IC790" s="106"/>
      <c r="ID790" s="106"/>
      <c r="IE790" s="106"/>
      <c r="IF790" s="106"/>
      <c r="IG790" s="106"/>
      <c r="IH790" s="106"/>
      <c r="II790" s="106"/>
    </row>
    <row r="791" spans="1:243" s="107" customFormat="1" ht="15" hidden="1" customHeight="1">
      <c r="A791" s="99" t="s">
        <v>2993</v>
      </c>
      <c r="B791" s="116" t="s">
        <v>2970</v>
      </c>
      <c r="C791" s="139" t="s">
        <v>29</v>
      </c>
      <c r="D791" s="58">
        <v>2561.4499999999998</v>
      </c>
      <c r="E791" s="58"/>
      <c r="F791" s="58"/>
      <c r="G791" s="58"/>
      <c r="H791" s="58"/>
      <c r="I791" s="58"/>
      <c r="HS791" s="106"/>
      <c r="HT791" s="106"/>
      <c r="HU791" s="106"/>
      <c r="HV791" s="106"/>
      <c r="HW791" s="106"/>
      <c r="HX791" s="106"/>
      <c r="HY791" s="106"/>
      <c r="HZ791" s="106"/>
      <c r="IA791" s="106"/>
      <c r="IB791" s="106"/>
      <c r="IC791" s="106"/>
      <c r="ID791" s="106"/>
      <c r="IE791" s="106"/>
      <c r="IF791" s="106"/>
      <c r="IG791" s="106"/>
      <c r="IH791" s="106"/>
      <c r="II791" s="106"/>
    </row>
    <row r="792" spans="1:243" s="107" customFormat="1" ht="15" hidden="1" customHeight="1">
      <c r="A792" s="99" t="s">
        <v>2994</v>
      </c>
      <c r="B792" s="116" t="s">
        <v>2977</v>
      </c>
      <c r="C792" s="139" t="s">
        <v>29</v>
      </c>
      <c r="D792" s="58">
        <v>2428.5</v>
      </c>
      <c r="E792" s="58"/>
      <c r="F792" s="58"/>
      <c r="G792" s="58"/>
      <c r="H792" s="58"/>
      <c r="I792" s="58"/>
      <c r="HS792" s="106"/>
      <c r="HT792" s="106"/>
      <c r="HU792" s="106"/>
      <c r="HV792" s="106"/>
      <c r="HW792" s="106"/>
      <c r="HX792" s="106"/>
      <c r="HY792" s="106"/>
      <c r="HZ792" s="106"/>
      <c r="IA792" s="106"/>
      <c r="IB792" s="106"/>
      <c r="IC792" s="106"/>
      <c r="ID792" s="106"/>
      <c r="IE792" s="106"/>
      <c r="IF792" s="106"/>
      <c r="IG792" s="106"/>
      <c r="IH792" s="106"/>
      <c r="II792" s="106"/>
    </row>
    <row r="793" spans="1:243" s="107" customFormat="1" ht="15" hidden="1" customHeight="1">
      <c r="A793" s="99" t="s">
        <v>2995</v>
      </c>
      <c r="B793" s="116" t="s">
        <v>2996</v>
      </c>
      <c r="C793" s="139" t="s">
        <v>298</v>
      </c>
      <c r="D793" s="58">
        <v>126803.19</v>
      </c>
      <c r="E793" s="58"/>
      <c r="F793" s="58"/>
      <c r="G793" s="58"/>
      <c r="H793" s="58"/>
      <c r="I793" s="58"/>
      <c r="HS793" s="106"/>
      <c r="HT793" s="106"/>
      <c r="HU793" s="106"/>
      <c r="HV793" s="106"/>
      <c r="HW793" s="106"/>
      <c r="HX793" s="106"/>
      <c r="HY793" s="106"/>
      <c r="HZ793" s="106"/>
      <c r="IA793" s="106"/>
      <c r="IB793" s="106"/>
      <c r="IC793" s="106"/>
      <c r="ID793" s="106"/>
      <c r="IE793" s="106"/>
      <c r="IF793" s="106"/>
      <c r="IG793" s="106"/>
      <c r="IH793" s="106"/>
      <c r="II793" s="106"/>
    </row>
    <row r="794" spans="1:243" s="107" customFormat="1" ht="15" hidden="1" customHeight="1">
      <c r="A794" s="99" t="s">
        <v>2997</v>
      </c>
      <c r="B794" s="116" t="s">
        <v>1836</v>
      </c>
      <c r="C794" s="139"/>
      <c r="D794" s="58">
        <f t="shared" ref="D794:I794" si="211">D795</f>
        <v>0</v>
      </c>
      <c r="E794" s="58">
        <f t="shared" si="211"/>
        <v>0</v>
      </c>
      <c r="F794" s="58">
        <f t="shared" si="211"/>
        <v>0</v>
      </c>
      <c r="G794" s="58">
        <f t="shared" si="211"/>
        <v>0</v>
      </c>
      <c r="H794" s="58">
        <f t="shared" si="211"/>
        <v>0</v>
      </c>
      <c r="I794" s="58">
        <f t="shared" si="211"/>
        <v>0</v>
      </c>
      <c r="HS794" s="106"/>
      <c r="HT794" s="106"/>
      <c r="HU794" s="106"/>
      <c r="HV794" s="106"/>
      <c r="HW794" s="106"/>
      <c r="HX794" s="106"/>
      <c r="HY794" s="106"/>
      <c r="HZ794" s="106"/>
      <c r="IA794" s="106"/>
      <c r="IB794" s="106"/>
      <c r="IC794" s="106"/>
      <c r="ID794" s="106"/>
      <c r="IE794" s="106"/>
      <c r="IF794" s="106"/>
      <c r="IG794" s="106"/>
      <c r="IH794" s="106"/>
      <c r="II794" s="106"/>
    </row>
    <row r="795" spans="1:243" s="107" customFormat="1" ht="15" hidden="1" customHeight="1">
      <c r="A795" s="99" t="s">
        <v>2998</v>
      </c>
      <c r="B795" s="116" t="s">
        <v>1836</v>
      </c>
      <c r="C795" s="139" t="s">
        <v>29</v>
      </c>
      <c r="D795" s="58">
        <v>0</v>
      </c>
      <c r="E795" s="58"/>
      <c r="F795" s="58"/>
      <c r="G795" s="58"/>
      <c r="H795" s="58"/>
      <c r="I795" s="58"/>
      <c r="HS795" s="106"/>
      <c r="HT795" s="106"/>
      <c r="HU795" s="106"/>
      <c r="HV795" s="106"/>
      <c r="HW795" s="106"/>
      <c r="HX795" s="106"/>
      <c r="HY795" s="106"/>
      <c r="HZ795" s="106"/>
      <c r="IA795" s="106"/>
      <c r="IB795" s="106"/>
      <c r="IC795" s="106"/>
      <c r="ID795" s="106"/>
      <c r="IE795" s="106"/>
      <c r="IF795" s="106"/>
      <c r="IG795" s="106"/>
      <c r="IH795" s="106"/>
      <c r="II795" s="106"/>
    </row>
    <row r="796" spans="1:243" s="107" customFormat="1" ht="15" hidden="1" customHeight="1">
      <c r="A796" s="99" t="s">
        <v>2994</v>
      </c>
      <c r="B796" s="116" t="s">
        <v>2977</v>
      </c>
      <c r="C796" s="139" t="s">
        <v>29</v>
      </c>
      <c r="D796" s="58">
        <v>0</v>
      </c>
      <c r="E796" s="58"/>
      <c r="F796" s="58"/>
      <c r="G796" s="58"/>
      <c r="H796" s="58"/>
      <c r="I796" s="58"/>
      <c r="HS796" s="106"/>
      <c r="HT796" s="106"/>
      <c r="HU796" s="106"/>
      <c r="HV796" s="106"/>
      <c r="HW796" s="106"/>
      <c r="HX796" s="106"/>
      <c r="HY796" s="106"/>
      <c r="HZ796" s="106"/>
      <c r="IA796" s="106"/>
      <c r="IB796" s="106"/>
      <c r="IC796" s="106"/>
      <c r="ID796" s="106"/>
      <c r="IE796" s="106"/>
      <c r="IF796" s="106"/>
      <c r="IG796" s="106"/>
      <c r="IH796" s="106"/>
      <c r="II796" s="106"/>
    </row>
    <row r="797" spans="1:243" s="107" customFormat="1" ht="15" hidden="1" customHeight="1">
      <c r="A797" s="99" t="s">
        <v>2995</v>
      </c>
      <c r="B797" s="116" t="s">
        <v>2996</v>
      </c>
      <c r="C797" s="139" t="s">
        <v>298</v>
      </c>
      <c r="D797" s="58">
        <v>0</v>
      </c>
      <c r="E797" s="58"/>
      <c r="F797" s="58"/>
      <c r="G797" s="58"/>
      <c r="H797" s="58"/>
      <c r="I797" s="58"/>
      <c r="HS797" s="106"/>
      <c r="HT797" s="106"/>
      <c r="HU797" s="106"/>
      <c r="HV797" s="106"/>
      <c r="HW797" s="106"/>
      <c r="HX797" s="106"/>
      <c r="HY797" s="106"/>
      <c r="HZ797" s="106"/>
      <c r="IA797" s="106"/>
      <c r="IB797" s="106"/>
      <c r="IC797" s="106"/>
      <c r="ID797" s="106"/>
      <c r="IE797" s="106"/>
      <c r="IF797" s="106"/>
      <c r="IG797" s="106"/>
      <c r="IH797" s="106"/>
      <c r="II797" s="106"/>
    </row>
    <row r="798" spans="1:243" s="107" customFormat="1" ht="15" hidden="1" customHeight="1">
      <c r="A798" s="99" t="s">
        <v>2999</v>
      </c>
      <c r="B798" s="116" t="s">
        <v>3000</v>
      </c>
      <c r="C798" s="139"/>
      <c r="D798" s="58">
        <f t="shared" ref="D798:I798" si="212">SUM(D799:D804,-D802)</f>
        <v>15558.089999999998</v>
      </c>
      <c r="E798" s="58">
        <f t="shared" si="212"/>
        <v>0</v>
      </c>
      <c r="F798" s="58">
        <f t="shared" si="212"/>
        <v>0</v>
      </c>
      <c r="G798" s="58">
        <f t="shared" si="212"/>
        <v>0</v>
      </c>
      <c r="H798" s="58">
        <f t="shared" si="212"/>
        <v>0</v>
      </c>
      <c r="I798" s="58">
        <f t="shared" si="212"/>
        <v>0</v>
      </c>
      <c r="HS798" s="106"/>
      <c r="HT798" s="106"/>
      <c r="HU798" s="106"/>
      <c r="HV798" s="106"/>
      <c r="HW798" s="106"/>
      <c r="HX798" s="106"/>
      <c r="HY798" s="106"/>
      <c r="HZ798" s="106"/>
      <c r="IA798" s="106"/>
      <c r="IB798" s="106"/>
      <c r="IC798" s="106"/>
      <c r="ID798" s="106"/>
      <c r="IE798" s="106"/>
      <c r="IF798" s="106"/>
      <c r="IG798" s="106"/>
      <c r="IH798" s="106"/>
      <c r="II798" s="106"/>
    </row>
    <row r="799" spans="1:243" s="107" customFormat="1" ht="15" hidden="1" customHeight="1">
      <c r="A799" s="99" t="s">
        <v>3001</v>
      </c>
      <c r="B799" s="116" t="s">
        <v>2966</v>
      </c>
      <c r="C799" s="139" t="s">
        <v>29</v>
      </c>
      <c r="D799" s="58">
        <v>0</v>
      </c>
      <c r="E799" s="58"/>
      <c r="F799" s="58"/>
      <c r="G799" s="58"/>
      <c r="H799" s="58"/>
      <c r="I799" s="58"/>
      <c r="HS799" s="106"/>
      <c r="HT799" s="106"/>
      <c r="HU799" s="106"/>
      <c r="HV799" s="106"/>
      <c r="HW799" s="106"/>
      <c r="HX799" s="106"/>
      <c r="HY799" s="106"/>
      <c r="HZ799" s="106"/>
      <c r="IA799" s="106"/>
      <c r="IB799" s="106"/>
      <c r="IC799" s="106"/>
      <c r="ID799" s="106"/>
      <c r="IE799" s="106"/>
      <c r="IF799" s="106"/>
      <c r="IG799" s="106"/>
      <c r="IH799" s="106"/>
      <c r="II799" s="106"/>
    </row>
    <row r="800" spans="1:243" s="107" customFormat="1" ht="15" hidden="1" customHeight="1">
      <c r="A800" s="99" t="s">
        <v>3002</v>
      </c>
      <c r="B800" s="116" t="s">
        <v>2968</v>
      </c>
      <c r="C800" s="139" t="s">
        <v>29</v>
      </c>
      <c r="D800" s="58">
        <v>0</v>
      </c>
      <c r="E800" s="58"/>
      <c r="F800" s="58"/>
      <c r="G800" s="58"/>
      <c r="H800" s="58"/>
      <c r="I800" s="58"/>
      <c r="HS800" s="106"/>
      <c r="HT800" s="106"/>
      <c r="HU800" s="106"/>
      <c r="HV800" s="106"/>
      <c r="HW800" s="106"/>
      <c r="HX800" s="106"/>
      <c r="HY800" s="106"/>
      <c r="HZ800" s="106"/>
      <c r="IA800" s="106"/>
      <c r="IB800" s="106"/>
      <c r="IC800" s="106"/>
      <c r="ID800" s="106"/>
      <c r="IE800" s="106"/>
      <c r="IF800" s="106"/>
      <c r="IG800" s="106"/>
      <c r="IH800" s="106"/>
      <c r="II800" s="106"/>
    </row>
    <row r="801" spans="1:243" s="107" customFormat="1" ht="15" hidden="1" customHeight="1">
      <c r="A801" s="99" t="s">
        <v>3003</v>
      </c>
      <c r="B801" s="116" t="s">
        <v>2970</v>
      </c>
      <c r="C801" s="139" t="s">
        <v>29</v>
      </c>
      <c r="D801" s="58">
        <v>13.71</v>
      </c>
      <c r="E801" s="58"/>
      <c r="F801" s="58"/>
      <c r="G801" s="58"/>
      <c r="H801" s="58"/>
      <c r="I801" s="58"/>
      <c r="HS801" s="106"/>
      <c r="HT801" s="106"/>
      <c r="HU801" s="106"/>
      <c r="HV801" s="106"/>
      <c r="HW801" s="106"/>
      <c r="HX801" s="106"/>
      <c r="HY801" s="106"/>
      <c r="HZ801" s="106"/>
      <c r="IA801" s="106"/>
      <c r="IB801" s="106"/>
      <c r="IC801" s="106"/>
      <c r="ID801" s="106"/>
      <c r="IE801" s="106"/>
      <c r="IF801" s="106"/>
      <c r="IG801" s="106"/>
      <c r="IH801" s="106"/>
      <c r="II801" s="106"/>
    </row>
    <row r="802" spans="1:243" s="107" customFormat="1" ht="15" hidden="1" customHeight="1">
      <c r="A802" s="99" t="s">
        <v>3004</v>
      </c>
      <c r="B802" s="116" t="s">
        <v>2972</v>
      </c>
      <c r="C802" s="139"/>
      <c r="D802" s="58">
        <f t="shared" ref="D802:I802" si="213">D803</f>
        <v>0</v>
      </c>
      <c r="E802" s="58">
        <f t="shared" si="213"/>
        <v>0</v>
      </c>
      <c r="F802" s="58">
        <f t="shared" si="213"/>
        <v>0</v>
      </c>
      <c r="G802" s="58">
        <f t="shared" si="213"/>
        <v>0</v>
      </c>
      <c r="H802" s="58">
        <f t="shared" si="213"/>
        <v>0</v>
      </c>
      <c r="I802" s="58">
        <f t="shared" si="213"/>
        <v>0</v>
      </c>
      <c r="HS802" s="106"/>
      <c r="HT802" s="106"/>
      <c r="HU802" s="106"/>
      <c r="HV802" s="106"/>
      <c r="HW802" s="106"/>
      <c r="HX802" s="106"/>
      <c r="HY802" s="106"/>
      <c r="HZ802" s="106"/>
      <c r="IA802" s="106"/>
      <c r="IB802" s="106"/>
      <c r="IC802" s="106"/>
      <c r="ID802" s="106"/>
      <c r="IE802" s="106"/>
      <c r="IF802" s="106"/>
      <c r="IG802" s="106"/>
      <c r="IH802" s="106"/>
      <c r="II802" s="106"/>
    </row>
    <row r="803" spans="1:243" s="107" customFormat="1" ht="15" hidden="1" customHeight="1">
      <c r="A803" s="99" t="s">
        <v>3005</v>
      </c>
      <c r="B803" s="116" t="s">
        <v>1836</v>
      </c>
      <c r="C803" s="139" t="s">
        <v>29</v>
      </c>
      <c r="D803" s="58">
        <v>0</v>
      </c>
      <c r="E803" s="58"/>
      <c r="F803" s="58"/>
      <c r="G803" s="58"/>
      <c r="H803" s="58"/>
      <c r="I803" s="58"/>
      <c r="HS803" s="106"/>
      <c r="HT803" s="106"/>
      <c r="HU803" s="106"/>
      <c r="HV803" s="106"/>
      <c r="HW803" s="106"/>
      <c r="HX803" s="106"/>
      <c r="HY803" s="106"/>
      <c r="HZ803" s="106"/>
      <c r="IA803" s="106"/>
      <c r="IB803" s="106"/>
      <c r="IC803" s="106"/>
      <c r="ID803" s="106"/>
      <c r="IE803" s="106"/>
      <c r="IF803" s="106"/>
      <c r="IG803" s="106"/>
      <c r="IH803" s="106"/>
      <c r="II803" s="106"/>
    </row>
    <row r="804" spans="1:243" s="107" customFormat="1" ht="15" hidden="1" customHeight="1">
      <c r="A804" s="99" t="s">
        <v>3006</v>
      </c>
      <c r="B804" s="116" t="s">
        <v>2977</v>
      </c>
      <c r="C804" s="139" t="s">
        <v>29</v>
      </c>
      <c r="D804" s="58">
        <v>15544.38</v>
      </c>
      <c r="E804" s="58"/>
      <c r="F804" s="58"/>
      <c r="G804" s="58"/>
      <c r="H804" s="58"/>
      <c r="I804" s="58"/>
      <c r="HS804" s="106"/>
      <c r="HT804" s="106"/>
      <c r="HU804" s="106"/>
      <c r="HV804" s="106"/>
      <c r="HW804" s="106"/>
      <c r="HX804" s="106"/>
      <c r="HY804" s="106"/>
      <c r="HZ804" s="106"/>
      <c r="IA804" s="106"/>
      <c r="IB804" s="106"/>
      <c r="IC804" s="106"/>
      <c r="ID804" s="106"/>
      <c r="IE804" s="106"/>
      <c r="IF804" s="106"/>
      <c r="IG804" s="106"/>
      <c r="IH804" s="106"/>
      <c r="II804" s="106"/>
    </row>
    <row r="805" spans="1:243" s="107" customFormat="1" ht="14.25" hidden="1" customHeight="1">
      <c r="A805" s="99" t="s">
        <v>3007</v>
      </c>
      <c r="B805" s="116" t="s">
        <v>3008</v>
      </c>
      <c r="C805" s="139"/>
      <c r="D805" s="58">
        <f>SUM(D806:D811,-D809)</f>
        <v>56738.700000000004</v>
      </c>
      <c r="E805" s="58"/>
      <c r="F805" s="58"/>
      <c r="G805" s="58"/>
      <c r="H805" s="58"/>
      <c r="I805" s="58"/>
      <c r="HS805" s="106"/>
      <c r="HT805" s="106"/>
      <c r="HU805" s="106"/>
      <c r="HV805" s="106"/>
      <c r="HW805" s="106"/>
      <c r="HX805" s="106"/>
      <c r="HY805" s="106"/>
      <c r="HZ805" s="106"/>
      <c r="IA805" s="106"/>
      <c r="IB805" s="106"/>
      <c r="IC805" s="106"/>
      <c r="ID805" s="106"/>
      <c r="IE805" s="106"/>
      <c r="IF805" s="106"/>
      <c r="IG805" s="106"/>
      <c r="IH805" s="106"/>
      <c r="II805" s="106"/>
    </row>
    <row r="806" spans="1:243" s="107" customFormat="1" ht="15" hidden="1" customHeight="1">
      <c r="A806" s="99" t="s">
        <v>3009</v>
      </c>
      <c r="B806" s="116" t="s">
        <v>2966</v>
      </c>
      <c r="C806" s="139" t="s">
        <v>29</v>
      </c>
      <c r="D806" s="58">
        <v>0</v>
      </c>
      <c r="E806" s="58"/>
      <c r="F806" s="58"/>
      <c r="G806" s="58"/>
      <c r="H806" s="58"/>
      <c r="I806" s="58"/>
      <c r="HS806" s="106"/>
      <c r="HT806" s="106"/>
      <c r="HU806" s="106"/>
      <c r="HV806" s="106"/>
      <c r="HW806" s="106"/>
      <c r="HX806" s="106"/>
      <c r="HY806" s="106"/>
      <c r="HZ806" s="106"/>
      <c r="IA806" s="106"/>
      <c r="IB806" s="106"/>
      <c r="IC806" s="106"/>
      <c r="ID806" s="106"/>
      <c r="IE806" s="106"/>
      <c r="IF806" s="106"/>
      <c r="IG806" s="106"/>
      <c r="IH806" s="106"/>
      <c r="II806" s="106"/>
    </row>
    <row r="807" spans="1:243" s="107" customFormat="1" ht="15" hidden="1" customHeight="1">
      <c r="A807" s="99" t="s">
        <v>3010</v>
      </c>
      <c r="B807" s="116" t="s">
        <v>2968</v>
      </c>
      <c r="C807" s="139" t="s">
        <v>29</v>
      </c>
      <c r="D807" s="58">
        <v>0</v>
      </c>
      <c r="E807" s="58"/>
      <c r="F807" s="58"/>
      <c r="G807" s="58"/>
      <c r="H807" s="58"/>
      <c r="I807" s="58"/>
      <c r="HS807" s="106"/>
      <c r="HT807" s="106"/>
      <c r="HU807" s="106"/>
      <c r="HV807" s="106"/>
      <c r="HW807" s="106"/>
      <c r="HX807" s="106"/>
      <c r="HY807" s="106"/>
      <c r="HZ807" s="106"/>
      <c r="IA807" s="106"/>
      <c r="IB807" s="106"/>
      <c r="IC807" s="106"/>
      <c r="ID807" s="106"/>
      <c r="IE807" s="106"/>
      <c r="IF807" s="106"/>
      <c r="IG807" s="106"/>
      <c r="IH807" s="106"/>
      <c r="II807" s="106"/>
    </row>
    <row r="808" spans="1:243" s="107" customFormat="1" ht="15" hidden="1" customHeight="1">
      <c r="A808" s="99" t="s">
        <v>3011</v>
      </c>
      <c r="B808" s="116" t="s">
        <v>2970</v>
      </c>
      <c r="C808" s="139" t="s">
        <v>29</v>
      </c>
      <c r="D808" s="58">
        <v>3.29</v>
      </c>
      <c r="E808" s="58"/>
      <c r="F808" s="58"/>
      <c r="G808" s="58"/>
      <c r="H808" s="58"/>
      <c r="I808" s="58"/>
      <c r="HS808" s="106"/>
      <c r="HT808" s="106"/>
      <c r="HU808" s="106"/>
      <c r="HV808" s="106"/>
      <c r="HW808" s="106"/>
      <c r="HX808" s="106"/>
      <c r="HY808" s="106"/>
      <c r="HZ808" s="106"/>
      <c r="IA808" s="106"/>
      <c r="IB808" s="106"/>
      <c r="IC808" s="106"/>
      <c r="ID808" s="106"/>
      <c r="IE808" s="106"/>
      <c r="IF808" s="106"/>
      <c r="IG808" s="106"/>
      <c r="IH808" s="106"/>
      <c r="II808" s="106"/>
    </row>
    <row r="809" spans="1:243" s="107" customFormat="1" ht="15" hidden="1" customHeight="1">
      <c r="A809" s="99" t="s">
        <v>3012</v>
      </c>
      <c r="B809" s="116" t="s">
        <v>2972</v>
      </c>
      <c r="C809" s="139"/>
      <c r="D809" s="58">
        <f>D810</f>
        <v>0</v>
      </c>
      <c r="E809" s="58"/>
      <c r="F809" s="58"/>
      <c r="G809" s="58"/>
      <c r="H809" s="58"/>
      <c r="I809" s="58"/>
      <c r="HS809" s="106"/>
      <c r="HT809" s="106"/>
      <c r="HU809" s="106"/>
      <c r="HV809" s="106"/>
      <c r="HW809" s="106"/>
      <c r="HX809" s="106"/>
      <c r="HY809" s="106"/>
      <c r="HZ809" s="106"/>
      <c r="IA809" s="106"/>
      <c r="IB809" s="106"/>
      <c r="IC809" s="106"/>
      <c r="ID809" s="106"/>
      <c r="IE809" s="106"/>
      <c r="IF809" s="106"/>
      <c r="IG809" s="106"/>
      <c r="IH809" s="106"/>
      <c r="II809" s="106"/>
    </row>
    <row r="810" spans="1:243" s="107" customFormat="1" ht="15" hidden="1" customHeight="1">
      <c r="A810" s="99" t="s">
        <v>3013</v>
      </c>
      <c r="B810" s="116" t="s">
        <v>1836</v>
      </c>
      <c r="C810" s="139" t="s">
        <v>29</v>
      </c>
      <c r="D810" s="58">
        <v>0</v>
      </c>
      <c r="E810" s="58"/>
      <c r="F810" s="58"/>
      <c r="G810" s="58"/>
      <c r="H810" s="58"/>
      <c r="I810" s="58"/>
      <c r="HS810" s="106"/>
      <c r="HT810" s="106"/>
      <c r="HU810" s="106"/>
      <c r="HV810" s="106"/>
      <c r="HW810" s="106"/>
      <c r="HX810" s="106"/>
      <c r="HY810" s="106"/>
      <c r="HZ810" s="106"/>
      <c r="IA810" s="106"/>
      <c r="IB810" s="106"/>
      <c r="IC810" s="106"/>
      <c r="ID810" s="106"/>
      <c r="IE810" s="106"/>
      <c r="IF810" s="106"/>
      <c r="IG810" s="106"/>
      <c r="IH810" s="106"/>
      <c r="II810" s="106"/>
    </row>
    <row r="811" spans="1:243" s="107" customFormat="1" ht="20.25" hidden="1" customHeight="1">
      <c r="A811" s="99" t="s">
        <v>3014</v>
      </c>
      <c r="B811" s="116" t="s">
        <v>2977</v>
      </c>
      <c r="C811" s="139" t="s">
        <v>29</v>
      </c>
      <c r="D811" s="58">
        <v>56735.41</v>
      </c>
      <c r="E811" s="58"/>
      <c r="F811" s="58"/>
      <c r="G811" s="58"/>
      <c r="H811" s="58"/>
      <c r="I811" s="58"/>
      <c r="HS811" s="106"/>
      <c r="HT811" s="106"/>
      <c r="HU811" s="106"/>
      <c r="HV811" s="106"/>
      <c r="HW811" s="106"/>
      <c r="HX811" s="106"/>
      <c r="HY811" s="106"/>
      <c r="HZ811" s="106"/>
      <c r="IA811" s="106"/>
      <c r="IB811" s="106"/>
      <c r="IC811" s="106"/>
      <c r="ID811" s="106"/>
      <c r="IE811" s="106"/>
      <c r="IF811" s="106"/>
      <c r="IG811" s="106"/>
      <c r="IH811" s="106"/>
      <c r="II811" s="106"/>
    </row>
    <row r="812" spans="1:243" s="107" customFormat="1">
      <c r="A812" s="99" t="s">
        <v>3015</v>
      </c>
      <c r="B812" s="116" t="s">
        <v>3016</v>
      </c>
      <c r="C812" s="139"/>
      <c r="D812" s="58">
        <f t="shared" ref="D812:I812" si="214">D813+D823</f>
        <v>13785975.439999999</v>
      </c>
      <c r="E812" s="58">
        <f>E813+E823</f>
        <v>10971920.57</v>
      </c>
      <c r="F812" s="58">
        <f t="shared" si="214"/>
        <v>7329784.1099999994</v>
      </c>
      <c r="G812" s="58">
        <f t="shared" si="214"/>
        <v>6090600</v>
      </c>
      <c r="H812" s="58">
        <f t="shared" si="214"/>
        <v>6442700</v>
      </c>
      <c r="I812" s="58">
        <f t="shared" si="214"/>
        <v>6892200</v>
      </c>
      <c r="HS812" s="106"/>
      <c r="HT812" s="106"/>
      <c r="HU812" s="106"/>
      <c r="HV812" s="106"/>
      <c r="HW812" s="106"/>
      <c r="HX812" s="106"/>
      <c r="HY812" s="106"/>
      <c r="HZ812" s="106"/>
      <c r="IA812" s="106"/>
      <c r="IB812" s="106"/>
      <c r="IC812" s="106"/>
      <c r="ID812" s="106"/>
      <c r="IE812" s="106"/>
      <c r="IF812" s="106"/>
      <c r="IG812" s="106"/>
      <c r="IH812" s="106"/>
      <c r="II812" s="106"/>
    </row>
    <row r="813" spans="1:243" s="140" customFormat="1" ht="22.5">
      <c r="A813" s="99" t="s">
        <v>3017</v>
      </c>
      <c r="B813" s="116" t="s">
        <v>3018</v>
      </c>
      <c r="C813" s="139"/>
      <c r="D813" s="58">
        <f t="shared" ref="D813:I813" si="215">D814+D818</f>
        <v>13026842</v>
      </c>
      <c r="E813" s="58">
        <f t="shared" si="215"/>
        <v>7997568.6699999999</v>
      </c>
      <c r="F813" s="58">
        <f t="shared" si="215"/>
        <v>7141328.1399999997</v>
      </c>
      <c r="G813" s="58">
        <f t="shared" si="215"/>
        <v>5802500</v>
      </c>
      <c r="H813" s="58">
        <f t="shared" si="215"/>
        <v>6002600</v>
      </c>
      <c r="I813" s="58">
        <f t="shared" si="215"/>
        <v>6436700</v>
      </c>
      <c r="HS813" s="138"/>
      <c r="HT813" s="138"/>
      <c r="HU813" s="138"/>
      <c r="HV813" s="138"/>
      <c r="HW813" s="138"/>
      <c r="HX813" s="138"/>
      <c r="HY813" s="138"/>
      <c r="HZ813" s="138"/>
      <c r="IA813" s="138"/>
      <c r="IB813" s="138"/>
      <c r="IC813" s="138"/>
      <c r="ID813" s="138"/>
      <c r="IE813" s="138"/>
      <c r="IF813" s="138"/>
      <c r="IG813" s="138"/>
      <c r="IH813" s="138"/>
      <c r="II813" s="138"/>
    </row>
    <row r="814" spans="1:243" s="140" customFormat="1" ht="22.5">
      <c r="A814" s="99" t="s">
        <v>3019</v>
      </c>
      <c r="B814" s="116" t="s">
        <v>3018</v>
      </c>
      <c r="C814" s="139"/>
      <c r="D814" s="58">
        <f>D815</f>
        <v>12775606.890000001</v>
      </c>
      <c r="E814" s="58">
        <f t="shared" ref="E814:I815" si="216">E815</f>
        <v>7995139.9000000004</v>
      </c>
      <c r="F814" s="58">
        <f t="shared" si="216"/>
        <v>7130557.7999999998</v>
      </c>
      <c r="G814" s="58">
        <f t="shared" si="216"/>
        <v>5800000</v>
      </c>
      <c r="H814" s="58">
        <f t="shared" si="216"/>
        <v>6000000</v>
      </c>
      <c r="I814" s="58">
        <f t="shared" si="216"/>
        <v>6434000</v>
      </c>
      <c r="HS814" s="138"/>
      <c r="HT814" s="138"/>
      <c r="HU814" s="138"/>
      <c r="HV814" s="138"/>
      <c r="HW814" s="138"/>
      <c r="HX814" s="138"/>
      <c r="HY814" s="138"/>
      <c r="HZ814" s="138"/>
      <c r="IA814" s="138"/>
      <c r="IB814" s="138"/>
      <c r="IC814" s="138"/>
      <c r="ID814" s="138"/>
      <c r="IE814" s="138"/>
      <c r="IF814" s="138"/>
      <c r="IG814" s="138"/>
      <c r="IH814" s="138"/>
      <c r="II814" s="138"/>
    </row>
    <row r="815" spans="1:243" s="107" customFormat="1" ht="22.5" customHeight="1">
      <c r="A815" s="99" t="s">
        <v>3020</v>
      </c>
      <c r="B815" s="116" t="s">
        <v>3021</v>
      </c>
      <c r="C815" s="139"/>
      <c r="D815" s="58">
        <f>D816</f>
        <v>12775606.890000001</v>
      </c>
      <c r="E815" s="58">
        <f t="shared" si="216"/>
        <v>7995139.9000000004</v>
      </c>
      <c r="F815" s="58">
        <f t="shared" si="216"/>
        <v>7130557.7999999998</v>
      </c>
      <c r="G815" s="58">
        <f t="shared" si="216"/>
        <v>5800000</v>
      </c>
      <c r="H815" s="58">
        <f t="shared" si="216"/>
        <v>6000000</v>
      </c>
      <c r="I815" s="58">
        <f t="shared" si="216"/>
        <v>6434000</v>
      </c>
      <c r="HS815" s="106"/>
      <c r="HT815" s="106"/>
      <c r="HU815" s="106"/>
      <c r="HV815" s="106"/>
      <c r="HW815" s="106"/>
      <c r="HX815" s="106"/>
      <c r="HY815" s="106"/>
      <c r="HZ815" s="106"/>
      <c r="IA815" s="106"/>
      <c r="IB815" s="106"/>
      <c r="IC815" s="106"/>
      <c r="ID815" s="106"/>
      <c r="IE815" s="106"/>
      <c r="IF815" s="106"/>
      <c r="IG815" s="106"/>
      <c r="IH815" s="106"/>
      <c r="II815" s="106"/>
    </row>
    <row r="816" spans="1:243" ht="18" customHeight="1">
      <c r="A816" s="97" t="s">
        <v>3022</v>
      </c>
      <c r="B816" s="102" t="s">
        <v>1236</v>
      </c>
      <c r="C816" s="139" t="s">
        <v>173</v>
      </c>
      <c r="D816" s="60">
        <v>12775606.890000001</v>
      </c>
      <c r="E816" s="60">
        <v>7995139.9000000004</v>
      </c>
      <c r="F816" s="60">
        <v>7130557.7999999998</v>
      </c>
      <c r="G816" s="60">
        <v>5800000</v>
      </c>
      <c r="H816" s="60">
        <v>6000000</v>
      </c>
      <c r="I816" s="60">
        <v>6434000</v>
      </c>
      <c r="J816" s="106"/>
      <c r="K816" s="106"/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  <c r="Z816" s="106"/>
      <c r="AA816" s="106"/>
      <c r="AB816" s="106"/>
      <c r="AC816" s="106"/>
      <c r="AD816" s="106"/>
      <c r="AE816" s="106"/>
      <c r="AF816" s="106"/>
      <c r="AG816" s="106"/>
      <c r="AH816" s="106"/>
      <c r="AI816" s="106"/>
      <c r="AJ816" s="106"/>
      <c r="AK816" s="106"/>
      <c r="AL816" s="106"/>
      <c r="AM816" s="106"/>
      <c r="AN816" s="106"/>
      <c r="AO816" s="106"/>
      <c r="AP816" s="106"/>
      <c r="AQ816" s="106"/>
      <c r="AR816" s="106"/>
      <c r="AS816" s="106"/>
      <c r="AT816" s="106"/>
      <c r="AU816" s="106"/>
      <c r="AV816" s="106"/>
      <c r="AW816" s="106"/>
      <c r="AX816" s="106"/>
      <c r="AY816" s="106"/>
      <c r="AZ816" s="106"/>
      <c r="BA816" s="106"/>
      <c r="BB816" s="106"/>
      <c r="BC816" s="106"/>
      <c r="BD816" s="106"/>
      <c r="BE816" s="106"/>
      <c r="BF816" s="106"/>
      <c r="BG816" s="106"/>
      <c r="BH816" s="106"/>
      <c r="BI816" s="106"/>
      <c r="BJ816" s="106"/>
      <c r="BK816" s="106"/>
      <c r="BL816" s="106"/>
      <c r="BM816" s="106"/>
      <c r="BN816" s="106"/>
      <c r="BO816" s="106"/>
      <c r="BP816" s="106"/>
      <c r="BQ816" s="106"/>
      <c r="BR816" s="106"/>
      <c r="BS816" s="106"/>
      <c r="BT816" s="106"/>
      <c r="BU816" s="106"/>
      <c r="BV816" s="106"/>
      <c r="BW816" s="106"/>
      <c r="BX816" s="106"/>
      <c r="BY816" s="106"/>
      <c r="BZ816" s="106"/>
      <c r="CA816" s="106"/>
      <c r="CB816" s="106"/>
      <c r="CC816" s="106"/>
      <c r="CD816" s="106"/>
      <c r="CE816" s="106"/>
      <c r="CF816" s="106"/>
      <c r="CG816" s="106"/>
      <c r="CH816" s="106"/>
      <c r="CI816" s="106"/>
      <c r="CJ816" s="106"/>
      <c r="CK816" s="106"/>
      <c r="CL816" s="106"/>
      <c r="CM816" s="106"/>
      <c r="CN816" s="106"/>
      <c r="CO816" s="106"/>
      <c r="CP816" s="106"/>
      <c r="CQ816" s="106"/>
      <c r="CR816" s="106"/>
      <c r="CS816" s="106"/>
      <c r="CT816" s="106"/>
      <c r="CU816" s="106"/>
      <c r="CV816" s="106"/>
      <c r="CW816" s="106"/>
      <c r="CX816" s="106"/>
      <c r="CY816" s="106"/>
      <c r="CZ816" s="106"/>
      <c r="DA816" s="106"/>
      <c r="DB816" s="106"/>
      <c r="DC816" s="106"/>
      <c r="DD816" s="106"/>
      <c r="DE816" s="106"/>
      <c r="DF816" s="106"/>
      <c r="DG816" s="106"/>
      <c r="DH816" s="106"/>
      <c r="DI816" s="106"/>
      <c r="DJ816" s="106"/>
      <c r="DK816" s="106"/>
      <c r="DL816" s="106"/>
      <c r="DM816" s="106"/>
      <c r="DN816" s="106"/>
      <c r="DO816" s="106"/>
      <c r="DP816" s="106"/>
      <c r="DQ816" s="106"/>
      <c r="DR816" s="106"/>
      <c r="DS816" s="106"/>
      <c r="DT816" s="106"/>
      <c r="DU816" s="106"/>
      <c r="DV816" s="106"/>
      <c r="DW816" s="106"/>
      <c r="DX816" s="106"/>
      <c r="DY816" s="106"/>
      <c r="DZ816" s="106"/>
      <c r="EA816" s="106"/>
      <c r="EB816" s="106"/>
      <c r="EC816" s="106"/>
      <c r="ED816" s="106"/>
      <c r="EE816" s="106"/>
      <c r="EF816" s="106"/>
      <c r="EG816" s="106"/>
      <c r="EH816" s="106"/>
      <c r="EI816" s="106"/>
      <c r="EJ816" s="106"/>
      <c r="EK816" s="106"/>
      <c r="EL816" s="106"/>
      <c r="EM816" s="106"/>
      <c r="EN816" s="106"/>
      <c r="EO816" s="106"/>
      <c r="EP816" s="106"/>
      <c r="EQ816" s="106"/>
      <c r="ER816" s="106"/>
      <c r="ES816" s="106"/>
      <c r="ET816" s="106"/>
      <c r="EU816" s="106"/>
      <c r="EV816" s="106"/>
      <c r="EW816" s="106"/>
      <c r="EX816" s="106"/>
      <c r="EY816" s="106"/>
      <c r="EZ816" s="106"/>
      <c r="FA816" s="106"/>
      <c r="FB816" s="106"/>
      <c r="FC816" s="106"/>
      <c r="FD816" s="106"/>
      <c r="FE816" s="106"/>
      <c r="FF816" s="106"/>
      <c r="FG816" s="106"/>
      <c r="FH816" s="106"/>
      <c r="FI816" s="106"/>
      <c r="FJ816" s="106"/>
      <c r="FK816" s="106"/>
      <c r="FL816" s="106"/>
      <c r="FM816" s="106"/>
      <c r="FN816" s="106"/>
      <c r="FO816" s="106"/>
      <c r="FP816" s="106"/>
      <c r="FQ816" s="106"/>
      <c r="FR816" s="106"/>
      <c r="FS816" s="106"/>
      <c r="FT816" s="106"/>
      <c r="FU816" s="106"/>
      <c r="FV816" s="106"/>
      <c r="FW816" s="106"/>
      <c r="FX816" s="106"/>
      <c r="FY816" s="106"/>
      <c r="FZ816" s="106"/>
      <c r="GA816" s="106"/>
      <c r="GB816" s="106"/>
      <c r="GC816" s="106"/>
      <c r="GD816" s="106"/>
      <c r="GE816" s="106"/>
      <c r="GF816" s="106"/>
      <c r="GG816" s="106"/>
      <c r="GH816" s="106"/>
      <c r="GI816" s="106"/>
      <c r="GJ816" s="106"/>
      <c r="GK816" s="106"/>
      <c r="GL816" s="106"/>
      <c r="GM816" s="106"/>
      <c r="GN816" s="106"/>
      <c r="GO816" s="106"/>
      <c r="GP816" s="106"/>
      <c r="GQ816" s="106"/>
      <c r="GR816" s="106"/>
      <c r="GS816" s="106"/>
      <c r="GT816" s="106"/>
      <c r="GU816" s="106"/>
      <c r="GV816" s="106"/>
      <c r="GW816" s="106"/>
      <c r="GX816" s="106"/>
      <c r="GY816" s="106"/>
      <c r="GZ816" s="106"/>
      <c r="HA816" s="106"/>
      <c r="HB816" s="106"/>
      <c r="HC816" s="106"/>
      <c r="HD816" s="106"/>
      <c r="HE816" s="106"/>
      <c r="HF816" s="106"/>
      <c r="HG816" s="106"/>
      <c r="HH816" s="106"/>
      <c r="HI816" s="106"/>
      <c r="HJ816" s="106"/>
      <c r="HK816" s="106"/>
      <c r="HL816" s="106"/>
      <c r="HM816" s="106"/>
      <c r="HN816" s="106"/>
      <c r="HO816" s="106"/>
      <c r="HP816" s="106"/>
      <c r="HQ816" s="106"/>
      <c r="HR816" s="106"/>
    </row>
    <row r="817" spans="1:243" s="107" customFormat="1" ht="17.25" customHeight="1">
      <c r="A817" s="99" t="s">
        <v>3819</v>
      </c>
      <c r="B817" s="116" t="s">
        <v>3818</v>
      </c>
      <c r="C817" s="139"/>
      <c r="D817" s="58">
        <f>D818</f>
        <v>251235.11</v>
      </c>
      <c r="E817" s="58">
        <f t="shared" ref="E817:I817" si="217">E818</f>
        <v>2428.77</v>
      </c>
      <c r="F817" s="58">
        <f t="shared" si="217"/>
        <v>10770.34</v>
      </c>
      <c r="G817" s="58">
        <f t="shared" si="217"/>
        <v>2500</v>
      </c>
      <c r="H817" s="58">
        <f t="shared" si="217"/>
        <v>2600</v>
      </c>
      <c r="I817" s="58">
        <f t="shared" si="217"/>
        <v>2700</v>
      </c>
      <c r="HS817" s="106"/>
      <c r="HT817" s="106"/>
      <c r="HU817" s="106"/>
      <c r="HV817" s="106"/>
      <c r="HW817" s="106"/>
      <c r="HX817" s="106"/>
      <c r="HY817" s="106"/>
      <c r="HZ817" s="106"/>
      <c r="IA817" s="106"/>
      <c r="IB817" s="106"/>
      <c r="IC817" s="106"/>
      <c r="ID817" s="106"/>
      <c r="IE817" s="106"/>
      <c r="IF817" s="106"/>
      <c r="IG817" s="106"/>
      <c r="IH817" s="106"/>
      <c r="II817" s="106"/>
    </row>
    <row r="818" spans="1:243" s="107" customFormat="1" ht="17.25" customHeight="1">
      <c r="A818" s="99" t="s">
        <v>3023</v>
      </c>
      <c r="B818" s="116" t="s">
        <v>3024</v>
      </c>
      <c r="C818" s="139"/>
      <c r="D818" s="58">
        <f t="shared" ref="D818:I818" si="218">D819+D821</f>
        <v>251235.11</v>
      </c>
      <c r="E818" s="58">
        <f t="shared" si="218"/>
        <v>2428.77</v>
      </c>
      <c r="F818" s="58">
        <f t="shared" si="218"/>
        <v>10770.34</v>
      </c>
      <c r="G818" s="58">
        <f t="shared" si="218"/>
        <v>2500</v>
      </c>
      <c r="H818" s="58">
        <f t="shared" si="218"/>
        <v>2600</v>
      </c>
      <c r="I818" s="58">
        <f t="shared" si="218"/>
        <v>2700</v>
      </c>
      <c r="HS818" s="106"/>
      <c r="HT818" s="106"/>
      <c r="HU818" s="106"/>
      <c r="HV818" s="106"/>
      <c r="HW818" s="106"/>
      <c r="HX818" s="106"/>
      <c r="HY818" s="106"/>
      <c r="HZ818" s="106"/>
      <c r="IA818" s="106"/>
      <c r="IB818" s="106"/>
      <c r="IC818" s="106"/>
      <c r="ID818" s="106"/>
      <c r="IE818" s="106"/>
      <c r="IF818" s="106"/>
      <c r="IG818" s="106"/>
      <c r="IH818" s="106"/>
      <c r="II818" s="106"/>
    </row>
    <row r="819" spans="1:243" s="107" customFormat="1" ht="22.5" customHeight="1">
      <c r="A819" s="189" t="s">
        <v>3025</v>
      </c>
      <c r="B819" s="190" t="s">
        <v>3026</v>
      </c>
      <c r="C819" s="139"/>
      <c r="D819" s="58">
        <f t="shared" ref="D819:I819" si="219">D820</f>
        <v>251235.11</v>
      </c>
      <c r="E819" s="58">
        <f t="shared" si="219"/>
        <v>2428.77</v>
      </c>
      <c r="F819" s="58">
        <f t="shared" si="219"/>
        <v>10770.34</v>
      </c>
      <c r="G819" s="58">
        <f t="shared" si="219"/>
        <v>2500</v>
      </c>
      <c r="H819" s="58">
        <f t="shared" si="219"/>
        <v>2600</v>
      </c>
      <c r="I819" s="58">
        <f t="shared" si="219"/>
        <v>2700</v>
      </c>
      <c r="HS819" s="106"/>
      <c r="HT819" s="106"/>
      <c r="HU819" s="106"/>
      <c r="HV819" s="106"/>
      <c r="HW819" s="106"/>
      <c r="HX819" s="106"/>
      <c r="HY819" s="106"/>
      <c r="HZ819" s="106"/>
      <c r="IA819" s="106"/>
      <c r="IB819" s="106"/>
      <c r="IC819" s="106"/>
      <c r="ID819" s="106"/>
      <c r="IE819" s="106"/>
      <c r="IF819" s="106"/>
      <c r="IG819" s="106"/>
      <c r="IH819" s="106"/>
      <c r="II819" s="106"/>
    </row>
    <row r="820" spans="1:243" s="140" customFormat="1" ht="22.5" customHeight="1">
      <c r="A820" s="189" t="s">
        <v>3027</v>
      </c>
      <c r="B820" s="116" t="s">
        <v>1328</v>
      </c>
      <c r="C820" s="139" t="s">
        <v>29</v>
      </c>
      <c r="D820" s="58">
        <v>251235.11</v>
      </c>
      <c r="E820" s="58">
        <v>2428.77</v>
      </c>
      <c r="F820" s="58">
        <v>10770.34</v>
      </c>
      <c r="G820" s="58">
        <v>2500</v>
      </c>
      <c r="H820" s="58">
        <v>2600</v>
      </c>
      <c r="I820" s="58">
        <v>2700</v>
      </c>
      <c r="HS820" s="138"/>
      <c r="HT820" s="138"/>
      <c r="HU820" s="138"/>
      <c r="HV820" s="138"/>
      <c r="HW820" s="138"/>
      <c r="HX820" s="138"/>
      <c r="HY820" s="138"/>
      <c r="HZ820" s="138"/>
      <c r="IA820" s="138"/>
      <c r="IB820" s="138"/>
      <c r="IC820" s="138"/>
      <c r="ID820" s="138"/>
      <c r="IE820" s="138"/>
      <c r="IF820" s="138"/>
      <c r="IG820" s="138"/>
      <c r="IH820" s="138"/>
      <c r="II820" s="138"/>
    </row>
    <row r="821" spans="1:243" s="140" customFormat="1">
      <c r="A821" s="189" t="s">
        <v>3028</v>
      </c>
      <c r="B821" s="190" t="s">
        <v>3029</v>
      </c>
      <c r="C821" s="139"/>
      <c r="D821" s="58">
        <f t="shared" ref="D821:I821" si="220">D822</f>
        <v>0</v>
      </c>
      <c r="E821" s="58">
        <f t="shared" si="220"/>
        <v>0</v>
      </c>
      <c r="F821" s="58">
        <f t="shared" si="220"/>
        <v>0</v>
      </c>
      <c r="G821" s="58">
        <f t="shared" si="220"/>
        <v>0</v>
      </c>
      <c r="H821" s="58">
        <f t="shared" si="220"/>
        <v>0</v>
      </c>
      <c r="I821" s="58">
        <f t="shared" si="220"/>
        <v>0</v>
      </c>
      <c r="HS821" s="138"/>
      <c r="HT821" s="138"/>
      <c r="HU821" s="138"/>
      <c r="HV821" s="138"/>
      <c r="HW821" s="138"/>
      <c r="HX821" s="138"/>
      <c r="HY821" s="138"/>
      <c r="HZ821" s="138"/>
      <c r="IA821" s="138"/>
      <c r="IB821" s="138"/>
      <c r="IC821" s="138"/>
      <c r="ID821" s="138"/>
      <c r="IE821" s="138"/>
      <c r="IF821" s="138"/>
      <c r="IG821" s="138"/>
      <c r="IH821" s="138"/>
      <c r="II821" s="138"/>
    </row>
    <row r="822" spans="1:243" s="20" customFormat="1" ht="13.5" customHeight="1">
      <c r="A822" s="189" t="s">
        <v>3030</v>
      </c>
      <c r="B822" s="116" t="s">
        <v>1328</v>
      </c>
      <c r="C822" s="139" t="s">
        <v>29</v>
      </c>
      <c r="D822" s="58">
        <v>0</v>
      </c>
      <c r="E822" s="58"/>
      <c r="F822" s="58"/>
      <c r="G822" s="58"/>
      <c r="H822" s="58"/>
      <c r="I822" s="58"/>
      <c r="HS822" s="106"/>
      <c r="HT822" s="106"/>
      <c r="HU822" s="106"/>
      <c r="HV822" s="106"/>
      <c r="HW822" s="106"/>
      <c r="HX822" s="106"/>
      <c r="HY822" s="106"/>
      <c r="HZ822" s="106"/>
      <c r="IA822" s="106"/>
      <c r="IB822" s="106"/>
      <c r="IC822" s="106"/>
      <c r="ID822" s="106"/>
      <c r="IE822" s="106"/>
      <c r="IF822" s="106"/>
      <c r="IG822" s="106"/>
      <c r="IH822" s="106"/>
      <c r="II822" s="106"/>
    </row>
    <row r="823" spans="1:243" ht="18.75" customHeight="1">
      <c r="A823" s="99" t="s">
        <v>3031</v>
      </c>
      <c r="B823" s="116" t="s">
        <v>3032</v>
      </c>
      <c r="C823" s="139"/>
      <c r="D823" s="58">
        <f>SUM(D824+D837)</f>
        <v>759133.44000000006</v>
      </c>
      <c r="E823" s="58">
        <f>E824+E837</f>
        <v>2974351.9000000004</v>
      </c>
      <c r="F823" s="58">
        <f>F824+F837</f>
        <v>188455.97</v>
      </c>
      <c r="G823" s="58">
        <f>G824</f>
        <v>288100</v>
      </c>
      <c r="H823" s="58">
        <f>H824+H835</f>
        <v>440100</v>
      </c>
      <c r="I823" s="58">
        <f>I824+I835</f>
        <v>455500</v>
      </c>
    </row>
    <row r="824" spans="1:243" s="107" customFormat="1" ht="18.75" customHeight="1">
      <c r="A824" s="99" t="s">
        <v>3033</v>
      </c>
      <c r="B824" s="116" t="s">
        <v>3034</v>
      </c>
      <c r="C824" s="139"/>
      <c r="D824" s="58">
        <f>SUM(D825)</f>
        <v>660848.77</v>
      </c>
      <c r="E824" s="58">
        <f>E825</f>
        <v>2885588.7900000005</v>
      </c>
      <c r="F824" s="58">
        <f>F825</f>
        <v>176387.27</v>
      </c>
      <c r="G824" s="58">
        <f>G825</f>
        <v>288100</v>
      </c>
      <c r="H824" s="58">
        <f>H825</f>
        <v>279100</v>
      </c>
      <c r="I824" s="58">
        <f>I825</f>
        <v>288800</v>
      </c>
      <c r="HS824" s="106"/>
      <c r="HT824" s="106"/>
      <c r="HU824" s="106"/>
      <c r="HV824" s="106"/>
      <c r="HW824" s="106"/>
      <c r="HX824" s="106"/>
      <c r="HY824" s="106"/>
      <c r="HZ824" s="106"/>
      <c r="IA824" s="106"/>
      <c r="IB824" s="106"/>
      <c r="IC824" s="106"/>
      <c r="ID824" s="106"/>
      <c r="IE824" s="106"/>
      <c r="IF824" s="106"/>
      <c r="IG824" s="106"/>
      <c r="IH824" s="106"/>
      <c r="II824" s="106"/>
    </row>
    <row r="825" spans="1:243" s="107" customFormat="1" ht="18.75" customHeight="1">
      <c r="A825" s="189" t="s">
        <v>3035</v>
      </c>
      <c r="B825" s="190" t="s">
        <v>3036</v>
      </c>
      <c r="C825" s="139"/>
      <c r="D825" s="58">
        <f>SUM(D826+D834+D835+D829)</f>
        <v>660848.77</v>
      </c>
      <c r="E825" s="58">
        <f>E826+E829+E831+E836+E833+E834+E835</f>
        <v>2885588.7900000005</v>
      </c>
      <c r="F825" s="58">
        <f>F826+F829+F831+F836+F833+F834+F835</f>
        <v>176387.27</v>
      </c>
      <c r="G825" s="58">
        <f>G826+G829+G835+G832</f>
        <v>288100</v>
      </c>
      <c r="H825" s="58">
        <f>H826+H829+H831+H836+H833+H834+H835</f>
        <v>279100</v>
      </c>
      <c r="I825" s="58">
        <f>I826+I829+I831+I836+I833+I834+I835</f>
        <v>288800</v>
      </c>
      <c r="HS825" s="106"/>
      <c r="HT825" s="106"/>
      <c r="HU825" s="106"/>
      <c r="HV825" s="106"/>
      <c r="HW825" s="106"/>
      <c r="HX825" s="106"/>
      <c r="HY825" s="106"/>
      <c r="HZ825" s="106"/>
      <c r="IA825" s="106"/>
      <c r="IB825" s="106"/>
      <c r="IC825" s="106"/>
      <c r="ID825" s="106"/>
      <c r="IE825" s="106"/>
      <c r="IF825" s="106"/>
      <c r="IG825" s="106"/>
      <c r="IH825" s="106"/>
      <c r="II825" s="106"/>
    </row>
    <row r="826" spans="1:243" s="107" customFormat="1" ht="18.75" customHeight="1">
      <c r="A826" s="189" t="s">
        <v>3037</v>
      </c>
      <c r="B826" s="190" t="s">
        <v>3038</v>
      </c>
      <c r="C826" s="139"/>
      <c r="D826" s="58">
        <f t="shared" ref="D826:I826" si="221">SUM(D827:D828)</f>
        <v>489291.21</v>
      </c>
      <c r="E826" s="58">
        <f t="shared" si="221"/>
        <v>2757147.72</v>
      </c>
      <c r="F826" s="58">
        <f t="shared" si="221"/>
        <v>110909.06</v>
      </c>
      <c r="G826" s="58">
        <f>SUM(G827:G828)</f>
        <v>114000</v>
      </c>
      <c r="H826" s="58">
        <f t="shared" si="221"/>
        <v>118000</v>
      </c>
      <c r="I826" s="58">
        <f t="shared" si="221"/>
        <v>122000</v>
      </c>
      <c r="HS826" s="106"/>
      <c r="HT826" s="106"/>
      <c r="HU826" s="106"/>
      <c r="HV826" s="106"/>
      <c r="HW826" s="106"/>
      <c r="HX826" s="106"/>
      <c r="HY826" s="106"/>
      <c r="HZ826" s="106"/>
      <c r="IA826" s="106"/>
      <c r="IB826" s="106"/>
      <c r="IC826" s="106"/>
      <c r="ID826" s="106"/>
      <c r="IE826" s="106"/>
      <c r="IF826" s="106"/>
      <c r="IG826" s="106"/>
      <c r="IH826" s="106"/>
      <c r="II826" s="106"/>
    </row>
    <row r="827" spans="1:243" s="107" customFormat="1" ht="18">
      <c r="A827" s="97" t="s">
        <v>3039</v>
      </c>
      <c r="B827" s="117" t="s">
        <v>1334</v>
      </c>
      <c r="C827" s="139" t="s">
        <v>173</v>
      </c>
      <c r="D827" s="60">
        <v>89291.21</v>
      </c>
      <c r="E827" s="60">
        <v>97676.52</v>
      </c>
      <c r="F827" s="60">
        <v>110909.06</v>
      </c>
      <c r="G827" s="60">
        <v>114000</v>
      </c>
      <c r="H827" s="60">
        <v>118000</v>
      </c>
      <c r="I827" s="60">
        <v>122000</v>
      </c>
      <c r="HS827" s="106"/>
      <c r="HT827" s="106"/>
      <c r="HU827" s="106"/>
      <c r="HV827" s="106"/>
      <c r="HW827" s="106"/>
      <c r="HX827" s="106"/>
      <c r="HY827" s="106"/>
      <c r="HZ827" s="106"/>
      <c r="IA827" s="106"/>
      <c r="IB827" s="106"/>
      <c r="IC827" s="106"/>
      <c r="ID827" s="106"/>
      <c r="IE827" s="106"/>
      <c r="IF827" s="106"/>
      <c r="IG827" s="106"/>
      <c r="IH827" s="106"/>
      <c r="II827" s="106"/>
    </row>
    <row r="828" spans="1:243" ht="20.25" customHeight="1">
      <c r="A828" s="97" t="s">
        <v>3040</v>
      </c>
      <c r="B828" s="117" t="s">
        <v>1888</v>
      </c>
      <c r="C828" s="139" t="s">
        <v>173</v>
      </c>
      <c r="D828" s="60">
        <v>400000</v>
      </c>
      <c r="E828" s="60">
        <v>2659471.2000000002</v>
      </c>
      <c r="F828" s="60">
        <v>0</v>
      </c>
      <c r="G828" s="60"/>
      <c r="H828" s="60"/>
      <c r="I828" s="60"/>
      <c r="J828" s="106"/>
      <c r="K828" s="106"/>
      <c r="L828" s="106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  <c r="Z828" s="106"/>
      <c r="AA828" s="106"/>
      <c r="AB828" s="106"/>
      <c r="AC828" s="106"/>
      <c r="AD828" s="106"/>
      <c r="AE828" s="106"/>
      <c r="AF828" s="106"/>
      <c r="AG828" s="106"/>
      <c r="AH828" s="106"/>
      <c r="AI828" s="106"/>
      <c r="AJ828" s="106"/>
      <c r="AK828" s="106"/>
      <c r="AL828" s="106"/>
      <c r="AM828" s="106"/>
      <c r="AN828" s="106"/>
      <c r="AO828" s="106"/>
      <c r="AP828" s="106"/>
      <c r="AQ828" s="106"/>
      <c r="AR828" s="106"/>
      <c r="AS828" s="106"/>
      <c r="AT828" s="106"/>
      <c r="AU828" s="106"/>
      <c r="AV828" s="106"/>
      <c r="AW828" s="106"/>
      <c r="AX828" s="106"/>
      <c r="AY828" s="106"/>
      <c r="AZ828" s="106"/>
      <c r="BA828" s="106"/>
      <c r="BB828" s="106"/>
      <c r="BC828" s="106"/>
      <c r="BD828" s="106"/>
      <c r="BE828" s="106"/>
      <c r="BF828" s="106"/>
      <c r="BG828" s="106"/>
      <c r="BH828" s="106"/>
      <c r="BI828" s="106"/>
      <c r="BJ828" s="106"/>
      <c r="BK828" s="106"/>
      <c r="BL828" s="106"/>
      <c r="BM828" s="106"/>
      <c r="BN828" s="106"/>
      <c r="BO828" s="106"/>
      <c r="BP828" s="106"/>
      <c r="BQ828" s="106"/>
      <c r="BR828" s="106"/>
      <c r="BS828" s="106"/>
      <c r="BT828" s="106"/>
      <c r="BU828" s="106"/>
      <c r="BV828" s="106"/>
      <c r="BW828" s="106"/>
      <c r="BX828" s="106"/>
      <c r="BY828" s="106"/>
      <c r="BZ828" s="106"/>
      <c r="CA828" s="106"/>
      <c r="CB828" s="106"/>
      <c r="CC828" s="106"/>
      <c r="CD828" s="106"/>
      <c r="CE828" s="106"/>
      <c r="CF828" s="106"/>
      <c r="CG828" s="106"/>
      <c r="CH828" s="106"/>
      <c r="CI828" s="106"/>
      <c r="CJ828" s="106"/>
      <c r="CK828" s="106"/>
      <c r="CL828" s="106"/>
      <c r="CM828" s="106"/>
      <c r="CN828" s="106"/>
      <c r="CO828" s="106"/>
      <c r="CP828" s="106"/>
      <c r="CQ828" s="106"/>
      <c r="CR828" s="106"/>
      <c r="CS828" s="106"/>
      <c r="CT828" s="106"/>
      <c r="CU828" s="106"/>
      <c r="CV828" s="106"/>
      <c r="CW828" s="106"/>
      <c r="CX828" s="106"/>
      <c r="CY828" s="106"/>
      <c r="CZ828" s="106"/>
      <c r="DA828" s="106"/>
      <c r="DB828" s="106"/>
      <c r="DC828" s="106"/>
      <c r="DD828" s="106"/>
      <c r="DE828" s="106"/>
      <c r="DF828" s="106"/>
      <c r="DG828" s="106"/>
      <c r="DH828" s="106"/>
      <c r="DI828" s="106"/>
      <c r="DJ828" s="106"/>
      <c r="DK828" s="106"/>
      <c r="DL828" s="106"/>
      <c r="DM828" s="106"/>
      <c r="DN828" s="106"/>
      <c r="DO828" s="106"/>
      <c r="DP828" s="106"/>
      <c r="DQ828" s="106"/>
      <c r="DR828" s="106"/>
      <c r="DS828" s="106"/>
      <c r="DT828" s="106"/>
      <c r="DU828" s="106"/>
      <c r="DV828" s="106"/>
      <c r="DW828" s="106"/>
      <c r="DX828" s="106"/>
      <c r="DY828" s="106"/>
      <c r="DZ828" s="106"/>
      <c r="EA828" s="106"/>
      <c r="EB828" s="106"/>
      <c r="EC828" s="106"/>
      <c r="ED828" s="106"/>
      <c r="EE828" s="106"/>
      <c r="EF828" s="106"/>
      <c r="EG828" s="106"/>
      <c r="EH828" s="106"/>
      <c r="EI828" s="106"/>
      <c r="EJ828" s="106"/>
      <c r="EK828" s="106"/>
      <c r="EL828" s="106"/>
      <c r="EM828" s="106"/>
      <c r="EN828" s="106"/>
      <c r="EO828" s="106"/>
      <c r="EP828" s="106"/>
      <c r="EQ828" s="106"/>
      <c r="ER828" s="106"/>
      <c r="ES828" s="106"/>
      <c r="ET828" s="106"/>
      <c r="EU828" s="106"/>
      <c r="EV828" s="106"/>
      <c r="EW828" s="106"/>
      <c r="EX828" s="106"/>
      <c r="EY828" s="106"/>
      <c r="EZ828" s="106"/>
      <c r="FA828" s="106"/>
      <c r="FB828" s="106"/>
      <c r="FC828" s="106"/>
      <c r="FD828" s="106"/>
      <c r="FE828" s="106"/>
      <c r="FF828" s="106"/>
      <c r="FG828" s="106"/>
      <c r="FH828" s="106"/>
      <c r="FI828" s="106"/>
      <c r="FJ828" s="106"/>
      <c r="FK828" s="106"/>
      <c r="FL828" s="106"/>
      <c r="FM828" s="106"/>
      <c r="FN828" s="106"/>
      <c r="FO828" s="106"/>
      <c r="FP828" s="106"/>
      <c r="FQ828" s="106"/>
      <c r="FR828" s="106"/>
      <c r="FS828" s="106"/>
      <c r="FT828" s="106"/>
      <c r="FU828" s="106"/>
      <c r="FV828" s="106"/>
      <c r="FW828" s="106"/>
      <c r="FX828" s="106"/>
      <c r="FY828" s="106"/>
      <c r="FZ828" s="106"/>
      <c r="GA828" s="106"/>
      <c r="GB828" s="106"/>
      <c r="GC828" s="106"/>
      <c r="GD828" s="106"/>
      <c r="GE828" s="106"/>
      <c r="GF828" s="106"/>
      <c r="GG828" s="106"/>
      <c r="GH828" s="106"/>
      <c r="GI828" s="106"/>
      <c r="GJ828" s="106"/>
      <c r="GK828" s="106"/>
      <c r="GL828" s="106"/>
      <c r="GM828" s="106"/>
      <c r="GN828" s="106"/>
      <c r="GO828" s="106"/>
      <c r="GP828" s="106"/>
      <c r="GQ828" s="106"/>
      <c r="GR828" s="106"/>
      <c r="GS828" s="106"/>
      <c r="GT828" s="106"/>
      <c r="GU828" s="106"/>
      <c r="GV828" s="106"/>
      <c r="GW828" s="106"/>
      <c r="GX828" s="106"/>
      <c r="GY828" s="106"/>
      <c r="GZ828" s="106"/>
      <c r="HA828" s="106"/>
      <c r="HB828" s="106"/>
      <c r="HC828" s="106"/>
      <c r="HD828" s="106"/>
      <c r="HE828" s="106"/>
      <c r="HF828" s="106"/>
      <c r="HG828" s="106"/>
      <c r="HH828" s="106"/>
      <c r="HI828" s="106"/>
      <c r="HJ828" s="106"/>
      <c r="HK828" s="106"/>
      <c r="HL828" s="106"/>
      <c r="HM828" s="106"/>
      <c r="HN828" s="106"/>
      <c r="HO828" s="106"/>
      <c r="HP828" s="106"/>
      <c r="HQ828" s="106"/>
      <c r="HR828" s="106"/>
    </row>
    <row r="829" spans="1:243" ht="30" hidden="1" customHeight="1">
      <c r="A829" s="189" t="s">
        <v>3041</v>
      </c>
      <c r="B829" s="190" t="s">
        <v>3042</v>
      </c>
      <c r="C829" s="139"/>
      <c r="D829" s="58">
        <f t="shared" ref="D829:I829" si="222">D830</f>
        <v>1103.58</v>
      </c>
      <c r="E829" s="58">
        <f>E830</f>
        <v>2100.02</v>
      </c>
      <c r="F829" s="58">
        <f>F830</f>
        <v>865.63</v>
      </c>
      <c r="G829" s="58">
        <f t="shared" si="222"/>
        <v>100</v>
      </c>
      <c r="H829" s="58">
        <f t="shared" si="222"/>
        <v>100</v>
      </c>
      <c r="I829" s="58">
        <f t="shared" si="222"/>
        <v>100</v>
      </c>
      <c r="J829" s="106"/>
      <c r="K829" s="106"/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  <c r="Z829" s="106"/>
      <c r="AA829" s="106"/>
      <c r="AB829" s="106"/>
      <c r="AC829" s="106"/>
      <c r="AD829" s="106"/>
      <c r="AE829" s="106"/>
      <c r="AF829" s="106"/>
      <c r="AG829" s="106"/>
      <c r="AH829" s="106"/>
      <c r="AI829" s="106"/>
      <c r="AJ829" s="106"/>
      <c r="AK829" s="106"/>
      <c r="AL829" s="106"/>
      <c r="AM829" s="106"/>
      <c r="AN829" s="106"/>
      <c r="AO829" s="106"/>
      <c r="AP829" s="106"/>
      <c r="AQ829" s="106"/>
      <c r="AR829" s="106"/>
      <c r="AS829" s="106"/>
      <c r="AT829" s="106"/>
      <c r="AU829" s="106"/>
      <c r="AV829" s="106"/>
      <c r="AW829" s="106"/>
      <c r="AX829" s="106"/>
      <c r="AY829" s="106"/>
      <c r="AZ829" s="106"/>
      <c r="BA829" s="106"/>
      <c r="BB829" s="106"/>
      <c r="BC829" s="106"/>
      <c r="BD829" s="106"/>
      <c r="BE829" s="106"/>
      <c r="BF829" s="106"/>
      <c r="BG829" s="106"/>
      <c r="BH829" s="106"/>
      <c r="BI829" s="106"/>
      <c r="BJ829" s="106"/>
      <c r="BK829" s="106"/>
      <c r="BL829" s="106"/>
      <c r="BM829" s="106"/>
      <c r="BN829" s="106"/>
      <c r="BO829" s="106"/>
      <c r="BP829" s="106"/>
      <c r="BQ829" s="106"/>
      <c r="BR829" s="106"/>
      <c r="BS829" s="106"/>
      <c r="BT829" s="106"/>
      <c r="BU829" s="106"/>
      <c r="BV829" s="106"/>
      <c r="BW829" s="106"/>
      <c r="BX829" s="106"/>
      <c r="BY829" s="106"/>
      <c r="BZ829" s="106"/>
      <c r="CA829" s="106"/>
      <c r="CB829" s="106"/>
      <c r="CC829" s="106"/>
      <c r="CD829" s="106"/>
      <c r="CE829" s="106"/>
      <c r="CF829" s="106"/>
      <c r="CG829" s="106"/>
      <c r="CH829" s="106"/>
      <c r="CI829" s="106"/>
      <c r="CJ829" s="106"/>
      <c r="CK829" s="106"/>
      <c r="CL829" s="106"/>
      <c r="CM829" s="106"/>
      <c r="CN829" s="106"/>
      <c r="CO829" s="106"/>
      <c r="CP829" s="106"/>
      <c r="CQ829" s="106"/>
      <c r="CR829" s="106"/>
      <c r="CS829" s="106"/>
      <c r="CT829" s="106"/>
      <c r="CU829" s="106"/>
      <c r="CV829" s="106"/>
      <c r="CW829" s="106"/>
      <c r="CX829" s="106"/>
      <c r="CY829" s="106"/>
      <c r="CZ829" s="106"/>
      <c r="DA829" s="106"/>
      <c r="DB829" s="106"/>
      <c r="DC829" s="106"/>
      <c r="DD829" s="106"/>
      <c r="DE829" s="106"/>
      <c r="DF829" s="106"/>
      <c r="DG829" s="106"/>
      <c r="DH829" s="106"/>
      <c r="DI829" s="106"/>
      <c r="DJ829" s="106"/>
      <c r="DK829" s="106"/>
      <c r="DL829" s="106"/>
      <c r="DM829" s="106"/>
      <c r="DN829" s="106"/>
      <c r="DO829" s="106"/>
      <c r="DP829" s="106"/>
      <c r="DQ829" s="106"/>
      <c r="DR829" s="106"/>
      <c r="DS829" s="106"/>
      <c r="DT829" s="106"/>
      <c r="DU829" s="106"/>
      <c r="DV829" s="106"/>
      <c r="DW829" s="106"/>
      <c r="DX829" s="106"/>
      <c r="DY829" s="106"/>
      <c r="DZ829" s="106"/>
      <c r="EA829" s="106"/>
      <c r="EB829" s="106"/>
      <c r="EC829" s="106"/>
      <c r="ED829" s="106"/>
      <c r="EE829" s="106"/>
      <c r="EF829" s="106"/>
      <c r="EG829" s="106"/>
      <c r="EH829" s="106"/>
      <c r="EI829" s="106"/>
      <c r="EJ829" s="106"/>
      <c r="EK829" s="106"/>
      <c r="EL829" s="106"/>
      <c r="EM829" s="106"/>
      <c r="EN829" s="106"/>
      <c r="EO829" s="106"/>
      <c r="EP829" s="106"/>
      <c r="EQ829" s="106"/>
      <c r="ER829" s="106"/>
      <c r="ES829" s="106"/>
      <c r="ET829" s="106"/>
      <c r="EU829" s="106"/>
      <c r="EV829" s="106"/>
      <c r="EW829" s="106"/>
      <c r="EX829" s="106"/>
      <c r="EY829" s="106"/>
      <c r="EZ829" s="106"/>
      <c r="FA829" s="106"/>
      <c r="FB829" s="106"/>
      <c r="FC829" s="106"/>
      <c r="FD829" s="106"/>
      <c r="FE829" s="106"/>
      <c r="FF829" s="106"/>
      <c r="FG829" s="106"/>
      <c r="FH829" s="106"/>
      <c r="FI829" s="106"/>
      <c r="FJ829" s="106"/>
      <c r="FK829" s="106"/>
      <c r="FL829" s="106"/>
      <c r="FM829" s="106"/>
      <c r="FN829" s="106"/>
      <c r="FO829" s="106"/>
      <c r="FP829" s="106"/>
      <c r="FQ829" s="106"/>
      <c r="FR829" s="106"/>
      <c r="FS829" s="106"/>
      <c r="FT829" s="106"/>
      <c r="FU829" s="106"/>
      <c r="FV829" s="106"/>
      <c r="FW829" s="106"/>
      <c r="FX829" s="106"/>
      <c r="FY829" s="106"/>
      <c r="FZ829" s="106"/>
      <c r="GA829" s="106"/>
      <c r="GB829" s="106"/>
      <c r="GC829" s="106"/>
      <c r="GD829" s="106"/>
      <c r="GE829" s="106"/>
      <c r="GF829" s="106"/>
      <c r="GG829" s="106"/>
      <c r="GH829" s="106"/>
      <c r="GI829" s="106"/>
      <c r="GJ829" s="106"/>
      <c r="GK829" s="106"/>
      <c r="GL829" s="106"/>
      <c r="GM829" s="106"/>
      <c r="GN829" s="106"/>
      <c r="GO829" s="106"/>
      <c r="GP829" s="106"/>
      <c r="GQ829" s="106"/>
      <c r="GR829" s="106"/>
      <c r="GS829" s="106"/>
      <c r="GT829" s="106"/>
      <c r="GU829" s="106"/>
      <c r="GV829" s="106"/>
      <c r="GW829" s="106"/>
      <c r="GX829" s="106"/>
      <c r="GY829" s="106"/>
      <c r="GZ829" s="106"/>
      <c r="HA829" s="106"/>
      <c r="HB829" s="106"/>
      <c r="HC829" s="106"/>
      <c r="HD829" s="106"/>
      <c r="HE829" s="106"/>
      <c r="HF829" s="106"/>
      <c r="HG829" s="106"/>
      <c r="HH829" s="106"/>
      <c r="HI829" s="106"/>
      <c r="HJ829" s="106"/>
      <c r="HK829" s="106"/>
      <c r="HL829" s="106"/>
      <c r="HM829" s="106"/>
      <c r="HN829" s="106"/>
      <c r="HO829" s="106"/>
      <c r="HP829" s="106"/>
      <c r="HQ829" s="106"/>
      <c r="HR829" s="106"/>
    </row>
    <row r="830" spans="1:243" s="107" customFormat="1" ht="18.75" hidden="1" customHeight="1">
      <c r="A830" s="97" t="s">
        <v>3043</v>
      </c>
      <c r="B830" s="117" t="s">
        <v>1336</v>
      </c>
      <c r="C830" s="139" t="s">
        <v>173</v>
      </c>
      <c r="D830" s="58">
        <v>1103.58</v>
      </c>
      <c r="E830" s="58">
        <v>2100.02</v>
      </c>
      <c r="F830" s="58">
        <v>865.63</v>
      </c>
      <c r="G830" s="60">
        <v>100</v>
      </c>
      <c r="H830" s="60">
        <v>100</v>
      </c>
      <c r="I830" s="60">
        <v>100</v>
      </c>
      <c r="HS830" s="106"/>
      <c r="HT830" s="106"/>
      <c r="HU830" s="106"/>
      <c r="HV830" s="106"/>
      <c r="HW830" s="106"/>
      <c r="HX830" s="106"/>
      <c r="HY830" s="106"/>
      <c r="HZ830" s="106"/>
      <c r="IA830" s="106"/>
      <c r="IB830" s="106"/>
      <c r="IC830" s="106"/>
      <c r="ID830" s="106"/>
      <c r="IE830" s="106"/>
      <c r="IF830" s="106"/>
      <c r="IG830" s="106"/>
      <c r="IH830" s="106"/>
      <c r="II830" s="106"/>
    </row>
    <row r="831" spans="1:243" s="107" customFormat="1" ht="18.75" hidden="1" customHeight="1">
      <c r="A831" s="97" t="s">
        <v>3646</v>
      </c>
      <c r="B831" s="117" t="s">
        <v>3647</v>
      </c>
      <c r="C831" s="139" t="s">
        <v>2380</v>
      </c>
      <c r="D831" s="58"/>
      <c r="E831" s="58">
        <v>68.12</v>
      </c>
      <c r="F831" s="58"/>
      <c r="G831" s="58"/>
      <c r="H831" s="58"/>
      <c r="I831" s="58"/>
      <c r="HS831" s="106"/>
      <c r="HT831" s="106"/>
      <c r="HU831" s="106"/>
      <c r="HV831" s="106"/>
      <c r="HW831" s="106"/>
      <c r="HX831" s="106"/>
      <c r="HY831" s="106"/>
      <c r="HZ831" s="106"/>
      <c r="IA831" s="106"/>
      <c r="IB831" s="106"/>
      <c r="IC831" s="106"/>
      <c r="ID831" s="106"/>
      <c r="IE831" s="106"/>
      <c r="IF831" s="106"/>
      <c r="IG831" s="106"/>
      <c r="IH831" s="106"/>
      <c r="II831" s="106"/>
    </row>
    <row r="832" spans="1:243" ht="18.75" hidden="1" customHeight="1">
      <c r="A832" s="97" t="s">
        <v>3648</v>
      </c>
      <c r="B832" s="117" t="s">
        <v>3055</v>
      </c>
      <c r="C832" s="139" t="s">
        <v>471</v>
      </c>
      <c r="D832" s="58"/>
      <c r="E832" s="58"/>
      <c r="F832" s="58"/>
      <c r="G832" s="58">
        <v>18300</v>
      </c>
      <c r="H832" s="58">
        <v>18800</v>
      </c>
      <c r="I832" s="58">
        <v>19500</v>
      </c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  <c r="Z832" s="106"/>
      <c r="AA832" s="106"/>
      <c r="AB832" s="106"/>
      <c r="AC832" s="106"/>
      <c r="AD832" s="106"/>
      <c r="AE832" s="106"/>
      <c r="AF832" s="106"/>
      <c r="AG832" s="106"/>
      <c r="AH832" s="106"/>
      <c r="AI832" s="106"/>
      <c r="AJ832" s="106"/>
      <c r="AK832" s="106"/>
      <c r="AL832" s="106"/>
      <c r="AM832" s="106"/>
      <c r="AN832" s="106"/>
      <c r="AO832" s="106"/>
      <c r="AP832" s="106"/>
      <c r="AQ832" s="106"/>
      <c r="AR832" s="106"/>
      <c r="AS832" s="106"/>
      <c r="AT832" s="106"/>
      <c r="AU832" s="106"/>
      <c r="AV832" s="106"/>
      <c r="AW832" s="106"/>
      <c r="AX832" s="106"/>
      <c r="AY832" s="106"/>
      <c r="AZ832" s="106"/>
      <c r="BA832" s="106"/>
      <c r="BB832" s="106"/>
      <c r="BC832" s="106"/>
      <c r="BD832" s="106"/>
      <c r="BE832" s="106"/>
      <c r="BF832" s="106"/>
      <c r="BG832" s="106"/>
      <c r="BH832" s="106"/>
      <c r="BI832" s="106"/>
      <c r="BJ832" s="106"/>
      <c r="BK832" s="106"/>
      <c r="BL832" s="106"/>
      <c r="BM832" s="106"/>
      <c r="BN832" s="106"/>
      <c r="BO832" s="106"/>
      <c r="BP832" s="106"/>
      <c r="BQ832" s="106"/>
      <c r="BR832" s="106"/>
      <c r="BS832" s="106"/>
      <c r="BT832" s="106"/>
      <c r="BU832" s="106"/>
      <c r="BV832" s="106"/>
      <c r="BW832" s="106"/>
      <c r="BX832" s="106"/>
      <c r="BY832" s="106"/>
      <c r="BZ832" s="106"/>
      <c r="CA832" s="106"/>
      <c r="CB832" s="106"/>
      <c r="CC832" s="106"/>
      <c r="CD832" s="106"/>
      <c r="CE832" s="106"/>
      <c r="CF832" s="106"/>
      <c r="CG832" s="106"/>
      <c r="CH832" s="106"/>
      <c r="CI832" s="106"/>
      <c r="CJ832" s="106"/>
      <c r="CK832" s="106"/>
      <c r="CL832" s="106"/>
      <c r="CM832" s="106"/>
      <c r="CN832" s="106"/>
      <c r="CO832" s="106"/>
      <c r="CP832" s="106"/>
      <c r="CQ832" s="106"/>
      <c r="CR832" s="106"/>
      <c r="CS832" s="106"/>
      <c r="CT832" s="106"/>
      <c r="CU832" s="106"/>
      <c r="CV832" s="106"/>
      <c r="CW832" s="106"/>
      <c r="CX832" s="106"/>
      <c r="CY832" s="106"/>
      <c r="CZ832" s="106"/>
      <c r="DA832" s="106"/>
      <c r="DB832" s="106"/>
      <c r="DC832" s="106"/>
      <c r="DD832" s="106"/>
      <c r="DE832" s="106"/>
      <c r="DF832" s="106"/>
      <c r="DG832" s="106"/>
      <c r="DH832" s="106"/>
      <c r="DI832" s="106"/>
      <c r="DJ832" s="106"/>
      <c r="DK832" s="106"/>
      <c r="DL832" s="106"/>
      <c r="DM832" s="106"/>
      <c r="DN832" s="106"/>
      <c r="DO832" s="106"/>
      <c r="DP832" s="106"/>
      <c r="DQ832" s="106"/>
      <c r="DR832" s="106"/>
      <c r="DS832" s="106"/>
      <c r="DT832" s="106"/>
      <c r="DU832" s="106"/>
      <c r="DV832" s="106"/>
      <c r="DW832" s="106"/>
      <c r="DX832" s="106"/>
      <c r="DY832" s="106"/>
      <c r="DZ832" s="106"/>
      <c r="EA832" s="106"/>
      <c r="EB832" s="106"/>
      <c r="EC832" s="106"/>
      <c r="ED832" s="106"/>
      <c r="EE832" s="106"/>
      <c r="EF832" s="106"/>
      <c r="EG832" s="106"/>
      <c r="EH832" s="106"/>
      <c r="EI832" s="106"/>
      <c r="EJ832" s="106"/>
      <c r="EK832" s="106"/>
      <c r="EL832" s="106"/>
      <c r="EM832" s="106"/>
      <c r="EN832" s="106"/>
      <c r="EO832" s="106"/>
      <c r="EP832" s="106"/>
      <c r="EQ832" s="106"/>
      <c r="ER832" s="106"/>
      <c r="ES832" s="106"/>
      <c r="ET832" s="106"/>
      <c r="EU832" s="106"/>
      <c r="EV832" s="106"/>
      <c r="EW832" s="106"/>
      <c r="EX832" s="106"/>
      <c r="EY832" s="106"/>
      <c r="EZ832" s="106"/>
      <c r="FA832" s="106"/>
      <c r="FB832" s="106"/>
      <c r="FC832" s="106"/>
      <c r="FD832" s="106"/>
      <c r="FE832" s="106"/>
      <c r="FF832" s="106"/>
      <c r="FG832" s="106"/>
      <c r="FH832" s="106"/>
      <c r="FI832" s="106"/>
      <c r="FJ832" s="106"/>
      <c r="FK832" s="106"/>
      <c r="FL832" s="106"/>
      <c r="FM832" s="106"/>
      <c r="FN832" s="106"/>
      <c r="FO832" s="106"/>
      <c r="FP832" s="106"/>
      <c r="FQ832" s="106"/>
      <c r="FR832" s="106"/>
      <c r="FS832" s="106"/>
      <c r="FT832" s="106"/>
      <c r="FU832" s="106"/>
      <c r="FV832" s="106"/>
      <c r="FW832" s="106"/>
      <c r="FX832" s="106"/>
      <c r="FY832" s="106"/>
      <c r="FZ832" s="106"/>
      <c r="GA832" s="106"/>
      <c r="GB832" s="106"/>
      <c r="GC832" s="106"/>
      <c r="GD832" s="106"/>
      <c r="GE832" s="106"/>
      <c r="GF832" s="106"/>
      <c r="GG832" s="106"/>
      <c r="GH832" s="106"/>
      <c r="GI832" s="106"/>
      <c r="GJ832" s="106"/>
      <c r="GK832" s="106"/>
      <c r="GL832" s="106"/>
      <c r="GM832" s="106"/>
      <c r="GN832" s="106"/>
      <c r="GO832" s="106"/>
      <c r="GP832" s="106"/>
      <c r="GQ832" s="106"/>
      <c r="GR832" s="106"/>
      <c r="GS832" s="106"/>
      <c r="GT832" s="106"/>
      <c r="GU832" s="106"/>
      <c r="GV832" s="106"/>
      <c r="GW832" s="106"/>
      <c r="GX832" s="106"/>
      <c r="GY832" s="106"/>
      <c r="GZ832" s="106"/>
      <c r="HA832" s="106"/>
      <c r="HB832" s="106"/>
      <c r="HC832" s="106"/>
      <c r="HD832" s="106"/>
      <c r="HE832" s="106"/>
      <c r="HF832" s="106"/>
      <c r="HG832" s="106"/>
      <c r="HH832" s="106"/>
      <c r="HI832" s="106"/>
      <c r="HJ832" s="106"/>
      <c r="HK832" s="106"/>
      <c r="HL832" s="106"/>
      <c r="HM832" s="106"/>
      <c r="HN832" s="106"/>
      <c r="HO832" s="106"/>
      <c r="HP832" s="106"/>
      <c r="HQ832" s="106"/>
      <c r="HR832" s="106"/>
    </row>
    <row r="833" spans="1:243" s="107" customFormat="1" ht="18.75" hidden="1" customHeight="1">
      <c r="A833" s="97" t="s">
        <v>3650</v>
      </c>
      <c r="B833" s="117" t="s">
        <v>3651</v>
      </c>
      <c r="C833" s="139" t="s">
        <v>575</v>
      </c>
      <c r="D833" s="58"/>
      <c r="E833" s="58">
        <v>2620</v>
      </c>
      <c r="F833" s="58"/>
      <c r="G833" s="58"/>
      <c r="H833" s="58"/>
      <c r="I833" s="58"/>
      <c r="HS833" s="106"/>
      <c r="HT833" s="106"/>
      <c r="HU833" s="106"/>
      <c r="HV833" s="106"/>
      <c r="HW833" s="106"/>
      <c r="HX833" s="106"/>
      <c r="HY833" s="106"/>
      <c r="HZ833" s="106"/>
      <c r="IA833" s="106"/>
      <c r="IB833" s="106"/>
      <c r="IC833" s="106"/>
      <c r="ID833" s="106"/>
      <c r="IE833" s="106"/>
      <c r="IF833" s="106"/>
      <c r="IG833" s="106"/>
      <c r="IH833" s="106"/>
      <c r="II833" s="106"/>
    </row>
    <row r="834" spans="1:243" s="107" customFormat="1" ht="18.75" hidden="1" customHeight="1">
      <c r="A834" s="97" t="s">
        <v>3044</v>
      </c>
      <c r="B834" s="117" t="s">
        <v>3045</v>
      </c>
      <c r="C834" s="139" t="s">
        <v>488</v>
      </c>
      <c r="D834" s="58">
        <v>1102.53</v>
      </c>
      <c r="E834" s="58">
        <v>5626.16</v>
      </c>
      <c r="F834" s="58">
        <v>4507.6499999999996</v>
      </c>
      <c r="G834" s="58"/>
      <c r="H834" s="58"/>
      <c r="I834" s="58"/>
      <c r="HS834" s="106"/>
      <c r="HT834" s="106"/>
      <c r="HU834" s="106"/>
      <c r="HV834" s="106"/>
      <c r="HW834" s="106"/>
      <c r="HX834" s="106"/>
      <c r="HY834" s="106"/>
      <c r="HZ834" s="106"/>
      <c r="IA834" s="106"/>
      <c r="IB834" s="106"/>
      <c r="IC834" s="106"/>
      <c r="ID834" s="106"/>
      <c r="IE834" s="106"/>
      <c r="IF834" s="106"/>
      <c r="IG834" s="106"/>
      <c r="IH834" s="106"/>
      <c r="II834" s="106"/>
    </row>
    <row r="835" spans="1:243" ht="18.75" hidden="1" customHeight="1">
      <c r="A835" s="97" t="s">
        <v>3046</v>
      </c>
      <c r="B835" s="117" t="s">
        <v>3047</v>
      </c>
      <c r="C835" s="139" t="s">
        <v>29</v>
      </c>
      <c r="D835" s="58">
        <v>169351.45</v>
      </c>
      <c r="E835" s="58">
        <v>117421.81</v>
      </c>
      <c r="F835" s="58">
        <v>60104.93</v>
      </c>
      <c r="G835" s="58">
        <v>155700</v>
      </c>
      <c r="H835" s="58">
        <v>161000</v>
      </c>
      <c r="I835" s="58">
        <v>166700</v>
      </c>
      <c r="J835" s="106"/>
      <c r="K835" s="106"/>
      <c r="L835" s="106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  <c r="Z835" s="106"/>
      <c r="AA835" s="106"/>
      <c r="AB835" s="106"/>
      <c r="AC835" s="106"/>
      <c r="AD835" s="106"/>
      <c r="AE835" s="106"/>
      <c r="AF835" s="106"/>
      <c r="AG835" s="106"/>
      <c r="AH835" s="106"/>
      <c r="AI835" s="106"/>
      <c r="AJ835" s="106"/>
      <c r="AK835" s="106"/>
      <c r="AL835" s="106"/>
      <c r="AM835" s="106"/>
      <c r="AN835" s="106"/>
      <c r="AO835" s="106"/>
      <c r="AP835" s="106"/>
      <c r="AQ835" s="106"/>
      <c r="AR835" s="106"/>
      <c r="AS835" s="106"/>
      <c r="AT835" s="106"/>
      <c r="AU835" s="106"/>
      <c r="AV835" s="106"/>
      <c r="AW835" s="106"/>
      <c r="AX835" s="106"/>
      <c r="AY835" s="106"/>
      <c r="AZ835" s="106"/>
      <c r="BA835" s="106"/>
      <c r="BB835" s="106"/>
      <c r="BC835" s="106"/>
      <c r="BD835" s="106"/>
      <c r="BE835" s="106"/>
      <c r="BF835" s="106"/>
      <c r="BG835" s="106"/>
      <c r="BH835" s="106"/>
      <c r="BI835" s="106"/>
      <c r="BJ835" s="106"/>
      <c r="BK835" s="106"/>
      <c r="BL835" s="106"/>
      <c r="BM835" s="106"/>
      <c r="BN835" s="106"/>
      <c r="BO835" s="106"/>
      <c r="BP835" s="106"/>
      <c r="BQ835" s="106"/>
      <c r="BR835" s="106"/>
      <c r="BS835" s="106"/>
      <c r="BT835" s="106"/>
      <c r="BU835" s="106"/>
      <c r="BV835" s="106"/>
      <c r="BW835" s="106"/>
      <c r="BX835" s="106"/>
      <c r="BY835" s="106"/>
      <c r="BZ835" s="106"/>
      <c r="CA835" s="106"/>
      <c r="CB835" s="106"/>
      <c r="CC835" s="106"/>
      <c r="CD835" s="106"/>
      <c r="CE835" s="106"/>
      <c r="CF835" s="106"/>
      <c r="CG835" s="106"/>
      <c r="CH835" s="106"/>
      <c r="CI835" s="106"/>
      <c r="CJ835" s="106"/>
      <c r="CK835" s="106"/>
      <c r="CL835" s="106"/>
      <c r="CM835" s="106"/>
      <c r="CN835" s="106"/>
      <c r="CO835" s="106"/>
      <c r="CP835" s="106"/>
      <c r="CQ835" s="106"/>
      <c r="CR835" s="106"/>
      <c r="CS835" s="106"/>
      <c r="CT835" s="106"/>
      <c r="CU835" s="106"/>
      <c r="CV835" s="106"/>
      <c r="CW835" s="106"/>
      <c r="CX835" s="106"/>
      <c r="CY835" s="106"/>
      <c r="CZ835" s="106"/>
      <c r="DA835" s="106"/>
      <c r="DB835" s="106"/>
      <c r="DC835" s="106"/>
      <c r="DD835" s="106"/>
      <c r="DE835" s="106"/>
      <c r="DF835" s="106"/>
      <c r="DG835" s="106"/>
      <c r="DH835" s="106"/>
      <c r="DI835" s="106"/>
      <c r="DJ835" s="106"/>
      <c r="DK835" s="106"/>
      <c r="DL835" s="106"/>
      <c r="DM835" s="106"/>
      <c r="DN835" s="106"/>
      <c r="DO835" s="106"/>
      <c r="DP835" s="106"/>
      <c r="DQ835" s="106"/>
      <c r="DR835" s="106"/>
      <c r="DS835" s="106"/>
      <c r="DT835" s="106"/>
      <c r="DU835" s="106"/>
      <c r="DV835" s="106"/>
      <c r="DW835" s="106"/>
      <c r="DX835" s="106"/>
      <c r="DY835" s="106"/>
      <c r="DZ835" s="106"/>
      <c r="EA835" s="106"/>
      <c r="EB835" s="106"/>
      <c r="EC835" s="106"/>
      <c r="ED835" s="106"/>
      <c r="EE835" s="106"/>
      <c r="EF835" s="106"/>
      <c r="EG835" s="106"/>
      <c r="EH835" s="106"/>
      <c r="EI835" s="106"/>
      <c r="EJ835" s="106"/>
      <c r="EK835" s="106"/>
      <c r="EL835" s="106"/>
      <c r="EM835" s="106"/>
      <c r="EN835" s="106"/>
      <c r="EO835" s="106"/>
      <c r="EP835" s="106"/>
      <c r="EQ835" s="106"/>
      <c r="ER835" s="106"/>
      <c r="ES835" s="106"/>
      <c r="ET835" s="106"/>
      <c r="EU835" s="106"/>
      <c r="EV835" s="106"/>
      <c r="EW835" s="106"/>
      <c r="EX835" s="106"/>
      <c r="EY835" s="106"/>
      <c r="EZ835" s="106"/>
      <c r="FA835" s="106"/>
      <c r="FB835" s="106"/>
      <c r="FC835" s="106"/>
      <c r="FD835" s="106"/>
      <c r="FE835" s="106"/>
      <c r="FF835" s="106"/>
      <c r="FG835" s="106"/>
      <c r="FH835" s="106"/>
      <c r="FI835" s="106"/>
      <c r="FJ835" s="106"/>
      <c r="FK835" s="106"/>
      <c r="FL835" s="106"/>
      <c r="FM835" s="106"/>
      <c r="FN835" s="106"/>
      <c r="FO835" s="106"/>
      <c r="FP835" s="106"/>
      <c r="FQ835" s="106"/>
      <c r="FR835" s="106"/>
      <c r="FS835" s="106"/>
      <c r="FT835" s="106"/>
      <c r="FU835" s="106"/>
      <c r="FV835" s="106"/>
      <c r="FW835" s="106"/>
      <c r="FX835" s="106"/>
      <c r="FY835" s="106"/>
      <c r="FZ835" s="106"/>
      <c r="GA835" s="106"/>
      <c r="GB835" s="106"/>
      <c r="GC835" s="106"/>
      <c r="GD835" s="106"/>
      <c r="GE835" s="106"/>
      <c r="GF835" s="106"/>
      <c r="GG835" s="106"/>
      <c r="GH835" s="106"/>
      <c r="GI835" s="106"/>
      <c r="GJ835" s="106"/>
      <c r="GK835" s="106"/>
      <c r="GL835" s="106"/>
      <c r="GM835" s="106"/>
      <c r="GN835" s="106"/>
      <c r="GO835" s="106"/>
      <c r="GP835" s="106"/>
      <c r="GQ835" s="106"/>
      <c r="GR835" s="106"/>
      <c r="GS835" s="106"/>
      <c r="GT835" s="106"/>
      <c r="GU835" s="106"/>
      <c r="GV835" s="106"/>
      <c r="GW835" s="106"/>
      <c r="GX835" s="106"/>
      <c r="GY835" s="106"/>
      <c r="GZ835" s="106"/>
      <c r="HA835" s="106"/>
      <c r="HB835" s="106"/>
      <c r="HC835" s="106"/>
      <c r="HD835" s="106"/>
      <c r="HE835" s="106"/>
      <c r="HF835" s="106"/>
      <c r="HG835" s="106"/>
      <c r="HH835" s="106"/>
      <c r="HI835" s="106"/>
      <c r="HJ835" s="106"/>
      <c r="HK835" s="106"/>
      <c r="HL835" s="106"/>
      <c r="HM835" s="106"/>
      <c r="HN835" s="106"/>
      <c r="HO835" s="106"/>
      <c r="HP835" s="106"/>
      <c r="HQ835" s="106"/>
      <c r="HR835" s="106"/>
    </row>
    <row r="836" spans="1:243" s="107" customFormat="1" ht="18.75" hidden="1" customHeight="1">
      <c r="A836" s="97"/>
      <c r="B836" s="117" t="s">
        <v>3649</v>
      </c>
      <c r="C836" s="139" t="s">
        <v>2324</v>
      </c>
      <c r="D836" s="58"/>
      <c r="E836" s="58">
        <v>604.96</v>
      </c>
      <c r="F836" s="58"/>
      <c r="G836" s="58"/>
      <c r="H836" s="58"/>
      <c r="I836" s="58"/>
      <c r="HS836" s="106"/>
      <c r="HT836" s="106"/>
      <c r="HU836" s="106"/>
      <c r="HV836" s="106"/>
      <c r="HW836" s="106"/>
      <c r="HX836" s="106"/>
      <c r="HY836" s="106"/>
      <c r="HZ836" s="106"/>
      <c r="IA836" s="106"/>
      <c r="IB836" s="106"/>
      <c r="IC836" s="106"/>
      <c r="ID836" s="106"/>
      <c r="IE836" s="106"/>
      <c r="IF836" s="106"/>
      <c r="IG836" s="106"/>
      <c r="IH836" s="106"/>
      <c r="II836" s="106"/>
    </row>
    <row r="837" spans="1:243" s="209" customFormat="1" ht="15.75" customHeight="1">
      <c r="A837" s="99" t="s">
        <v>3048</v>
      </c>
      <c r="B837" s="116" t="s">
        <v>3049</v>
      </c>
      <c r="C837" s="139"/>
      <c r="D837" s="58">
        <f t="shared" ref="D837:I837" si="223">D838</f>
        <v>98284.67</v>
      </c>
      <c r="E837" s="58">
        <f t="shared" si="223"/>
        <v>88763.11</v>
      </c>
      <c r="F837" s="58">
        <f t="shared" si="223"/>
        <v>12068.7</v>
      </c>
      <c r="G837" s="58">
        <f t="shared" si="223"/>
        <v>0</v>
      </c>
      <c r="H837" s="58">
        <f t="shared" si="223"/>
        <v>0</v>
      </c>
      <c r="I837" s="58">
        <f t="shared" si="223"/>
        <v>0</v>
      </c>
      <c r="HS837" s="193"/>
      <c r="HT837" s="193"/>
      <c r="HU837" s="193"/>
      <c r="HV837" s="193"/>
      <c r="HW837" s="193"/>
      <c r="HX837" s="193"/>
      <c r="HY837" s="193"/>
      <c r="HZ837" s="193"/>
      <c r="IA837" s="193"/>
      <c r="IB837" s="193"/>
      <c r="IC837" s="193"/>
      <c r="ID837" s="193"/>
      <c r="IE837" s="193"/>
      <c r="IF837" s="193"/>
      <c r="IG837" s="193"/>
      <c r="IH837" s="193"/>
      <c r="II837" s="193"/>
    </row>
    <row r="838" spans="1:243" s="145" customFormat="1" ht="18.75" customHeight="1">
      <c r="A838" s="99" t="s">
        <v>3050</v>
      </c>
      <c r="B838" s="116" t="s">
        <v>3051</v>
      </c>
      <c r="C838" s="139"/>
      <c r="D838" s="58">
        <f t="shared" ref="D838:I838" si="224">D839+D840</f>
        <v>98284.67</v>
      </c>
      <c r="E838" s="58">
        <f t="shared" si="224"/>
        <v>88763.11</v>
      </c>
      <c r="F838" s="58">
        <f t="shared" si="224"/>
        <v>12068.7</v>
      </c>
      <c r="G838" s="58">
        <f t="shared" si="224"/>
        <v>0</v>
      </c>
      <c r="H838" s="58">
        <f t="shared" si="224"/>
        <v>0</v>
      </c>
      <c r="I838" s="58">
        <f t="shared" si="224"/>
        <v>0</v>
      </c>
      <c r="HS838" s="108"/>
      <c r="HT838" s="108"/>
      <c r="HU838" s="108"/>
      <c r="HV838" s="108"/>
      <c r="HW838" s="108"/>
      <c r="HX838" s="108"/>
      <c r="HY838" s="108"/>
      <c r="HZ838" s="108"/>
      <c r="IA838" s="108"/>
      <c r="IB838" s="108"/>
      <c r="IC838" s="108"/>
      <c r="ID838" s="108"/>
      <c r="IE838" s="108"/>
      <c r="IF838" s="108"/>
      <c r="IG838" s="108"/>
      <c r="IH838" s="108"/>
      <c r="II838" s="108"/>
    </row>
    <row r="839" spans="1:243" s="173" customFormat="1" ht="12.75" customHeight="1">
      <c r="A839" s="97" t="s">
        <v>3052</v>
      </c>
      <c r="B839" s="117" t="s">
        <v>3053</v>
      </c>
      <c r="C839" s="139" t="s">
        <v>29</v>
      </c>
      <c r="D839" s="60">
        <v>88460.67</v>
      </c>
      <c r="E839" s="60">
        <v>71310.44</v>
      </c>
      <c r="F839" s="60">
        <v>10556.7</v>
      </c>
      <c r="G839" s="60"/>
      <c r="H839" s="60"/>
      <c r="I839" s="60"/>
    </row>
    <row r="840" spans="1:243" s="194" customFormat="1" ht="12" customHeight="1">
      <c r="A840" s="97" t="s">
        <v>3054</v>
      </c>
      <c r="B840" s="117" t="s">
        <v>3055</v>
      </c>
      <c r="C840" s="139" t="s">
        <v>471</v>
      </c>
      <c r="D840" s="60">
        <v>9824</v>
      </c>
      <c r="E840" s="60">
        <v>17452.669999999998</v>
      </c>
      <c r="F840" s="60">
        <v>1512</v>
      </c>
      <c r="G840" s="60"/>
      <c r="H840" s="60"/>
      <c r="I840" s="60"/>
      <c r="HS840" s="195"/>
      <c r="HT840" s="195"/>
      <c r="HU840" s="195"/>
      <c r="HV840" s="195"/>
      <c r="HW840" s="195"/>
      <c r="HX840" s="195"/>
      <c r="HY840" s="195"/>
      <c r="HZ840" s="195"/>
      <c r="IA840" s="195"/>
      <c r="IB840" s="195"/>
      <c r="IC840" s="195"/>
      <c r="ID840" s="195"/>
      <c r="IE840" s="195"/>
      <c r="IF840" s="195"/>
      <c r="IG840" s="195"/>
      <c r="IH840" s="195"/>
      <c r="II840" s="195"/>
    </row>
    <row r="841" spans="1:243">
      <c r="A841" s="207" t="s">
        <v>3056</v>
      </c>
      <c r="B841" s="208" t="s">
        <v>3057</v>
      </c>
      <c r="C841" s="242"/>
      <c r="D841" s="72">
        <f t="shared" ref="D841:I841" si="225">D842+D856+D880+D891</f>
        <v>23520701.400000002</v>
      </c>
      <c r="E841" s="72">
        <f t="shared" si="225"/>
        <v>30603967.139999997</v>
      </c>
      <c r="F841" s="72">
        <f t="shared" si="225"/>
        <v>28176577.630000003</v>
      </c>
      <c r="G841" s="72">
        <f t="shared" si="225"/>
        <v>71660404.269999996</v>
      </c>
      <c r="H841" s="72">
        <f t="shared" si="225"/>
        <v>1881400</v>
      </c>
      <c r="I841" s="72">
        <f t="shared" si="225"/>
        <v>1932500</v>
      </c>
      <c r="J841" s="106"/>
      <c r="K841" s="106"/>
      <c r="L841" s="106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  <c r="Z841" s="106"/>
      <c r="AA841" s="106"/>
      <c r="AB841" s="106"/>
      <c r="AC841" s="106"/>
      <c r="AD841" s="106"/>
      <c r="AE841" s="106"/>
      <c r="AF841" s="106"/>
      <c r="AG841" s="106"/>
      <c r="AH841" s="106"/>
      <c r="AI841" s="106"/>
      <c r="AJ841" s="106"/>
      <c r="AK841" s="106"/>
      <c r="AL841" s="106"/>
      <c r="AM841" s="106"/>
      <c r="AN841" s="106"/>
      <c r="AO841" s="106"/>
      <c r="AP841" s="106"/>
      <c r="AQ841" s="106"/>
      <c r="AR841" s="106"/>
      <c r="AS841" s="106"/>
      <c r="AT841" s="106"/>
      <c r="AU841" s="106"/>
      <c r="AV841" s="106"/>
      <c r="AW841" s="106"/>
      <c r="AX841" s="106"/>
      <c r="AY841" s="106"/>
      <c r="AZ841" s="106"/>
      <c r="BA841" s="106"/>
      <c r="BB841" s="106"/>
      <c r="BC841" s="106"/>
      <c r="BD841" s="106"/>
      <c r="BE841" s="106"/>
      <c r="BF841" s="106"/>
      <c r="BG841" s="106"/>
      <c r="BH841" s="106"/>
      <c r="BI841" s="106"/>
      <c r="BJ841" s="106"/>
      <c r="BK841" s="106"/>
      <c r="BL841" s="106"/>
      <c r="BM841" s="106"/>
      <c r="BN841" s="106"/>
      <c r="BO841" s="106"/>
      <c r="BP841" s="106"/>
      <c r="BQ841" s="106"/>
      <c r="BR841" s="106"/>
      <c r="BS841" s="106"/>
      <c r="BT841" s="106"/>
      <c r="BU841" s="106"/>
      <c r="BV841" s="106"/>
      <c r="BW841" s="106"/>
      <c r="BX841" s="106"/>
      <c r="BY841" s="106"/>
      <c r="BZ841" s="106"/>
      <c r="CA841" s="106"/>
      <c r="CB841" s="106"/>
      <c r="CC841" s="106"/>
      <c r="CD841" s="106"/>
      <c r="CE841" s="106"/>
      <c r="CF841" s="106"/>
      <c r="CG841" s="106"/>
      <c r="CH841" s="106"/>
      <c r="CI841" s="106"/>
      <c r="CJ841" s="106"/>
      <c r="CK841" s="106"/>
      <c r="CL841" s="106"/>
      <c r="CM841" s="106"/>
      <c r="CN841" s="106"/>
      <c r="CO841" s="106"/>
      <c r="CP841" s="106"/>
      <c r="CQ841" s="106"/>
      <c r="CR841" s="106"/>
      <c r="CS841" s="106"/>
      <c r="CT841" s="106"/>
      <c r="CU841" s="106"/>
      <c r="CV841" s="106"/>
      <c r="CW841" s="106"/>
      <c r="CX841" s="106"/>
      <c r="CY841" s="106"/>
      <c r="CZ841" s="106"/>
      <c r="DA841" s="106"/>
      <c r="DB841" s="106"/>
      <c r="DC841" s="106"/>
      <c r="DD841" s="106"/>
      <c r="DE841" s="106"/>
      <c r="DF841" s="106"/>
      <c r="DG841" s="106"/>
      <c r="DH841" s="106"/>
      <c r="DI841" s="106"/>
      <c r="DJ841" s="106"/>
      <c r="DK841" s="106"/>
      <c r="DL841" s="106"/>
      <c r="DM841" s="106"/>
      <c r="DN841" s="106"/>
      <c r="DO841" s="106"/>
      <c r="DP841" s="106"/>
      <c r="DQ841" s="106"/>
      <c r="DR841" s="106"/>
      <c r="DS841" s="106"/>
      <c r="DT841" s="106"/>
      <c r="DU841" s="106"/>
      <c r="DV841" s="106"/>
      <c r="DW841" s="106"/>
      <c r="DX841" s="106"/>
      <c r="DY841" s="106"/>
      <c r="DZ841" s="106"/>
      <c r="EA841" s="106"/>
      <c r="EB841" s="106"/>
      <c r="EC841" s="106"/>
      <c r="ED841" s="106"/>
      <c r="EE841" s="106"/>
      <c r="EF841" s="106"/>
      <c r="EG841" s="106"/>
      <c r="EH841" s="106"/>
      <c r="EI841" s="106"/>
      <c r="EJ841" s="106"/>
      <c r="EK841" s="106"/>
      <c r="EL841" s="106"/>
      <c r="EM841" s="106"/>
      <c r="EN841" s="106"/>
      <c r="EO841" s="106"/>
      <c r="EP841" s="106"/>
      <c r="EQ841" s="106"/>
      <c r="ER841" s="106"/>
      <c r="ES841" s="106"/>
      <c r="ET841" s="106"/>
      <c r="EU841" s="106"/>
      <c r="EV841" s="106"/>
      <c r="EW841" s="106"/>
      <c r="EX841" s="106"/>
      <c r="EY841" s="106"/>
      <c r="EZ841" s="106"/>
      <c r="FA841" s="106"/>
      <c r="FB841" s="106"/>
      <c r="FC841" s="106"/>
      <c r="FD841" s="106"/>
      <c r="FE841" s="106"/>
      <c r="FF841" s="106"/>
      <c r="FG841" s="106"/>
      <c r="FH841" s="106"/>
      <c r="FI841" s="106"/>
      <c r="FJ841" s="106"/>
      <c r="FK841" s="106"/>
      <c r="FL841" s="106"/>
      <c r="FM841" s="106"/>
      <c r="FN841" s="106"/>
      <c r="FO841" s="106"/>
      <c r="FP841" s="106"/>
      <c r="FQ841" s="106"/>
      <c r="FR841" s="106"/>
      <c r="FS841" s="106"/>
      <c r="FT841" s="106"/>
      <c r="FU841" s="106"/>
      <c r="FV841" s="106"/>
      <c r="FW841" s="106"/>
      <c r="FX841" s="106"/>
      <c r="FY841" s="106"/>
      <c r="FZ841" s="106"/>
      <c r="GA841" s="106"/>
      <c r="GB841" s="106"/>
      <c r="GC841" s="106"/>
      <c r="GD841" s="106"/>
      <c r="GE841" s="106"/>
      <c r="GF841" s="106"/>
      <c r="GG841" s="106"/>
      <c r="GH841" s="106"/>
      <c r="GI841" s="106"/>
      <c r="GJ841" s="106"/>
      <c r="GK841" s="106"/>
      <c r="GL841" s="106"/>
      <c r="GM841" s="106"/>
      <c r="GN841" s="106"/>
      <c r="GO841" s="106"/>
      <c r="GP841" s="106"/>
      <c r="GQ841" s="106"/>
      <c r="GR841" s="106"/>
      <c r="GS841" s="106"/>
      <c r="GT841" s="106"/>
      <c r="GU841" s="106"/>
      <c r="GV841" s="106"/>
      <c r="GW841" s="106"/>
      <c r="GX841" s="106"/>
      <c r="GY841" s="106"/>
      <c r="GZ841" s="106"/>
      <c r="HA841" s="106"/>
      <c r="HB841" s="106"/>
      <c r="HC841" s="106"/>
      <c r="HD841" s="106"/>
      <c r="HE841" s="106"/>
      <c r="HF841" s="106"/>
      <c r="HG841" s="106"/>
      <c r="HH841" s="106"/>
      <c r="HI841" s="106"/>
      <c r="HJ841" s="106"/>
      <c r="HK841" s="106"/>
      <c r="HL841" s="106"/>
      <c r="HM841" s="106"/>
      <c r="HN841" s="106"/>
      <c r="HO841" s="106"/>
      <c r="HP841" s="106"/>
      <c r="HQ841" s="106"/>
      <c r="HR841" s="106"/>
    </row>
    <row r="842" spans="1:243">
      <c r="A842" s="125" t="s">
        <v>3058</v>
      </c>
      <c r="B842" s="126" t="s">
        <v>3059</v>
      </c>
      <c r="C842" s="242"/>
      <c r="D842" s="128">
        <f t="shared" ref="D842:I842" si="226">D843</f>
        <v>6492044.4800000004</v>
      </c>
      <c r="E842" s="128">
        <f t="shared" si="226"/>
        <v>9582608.9700000007</v>
      </c>
      <c r="F842" s="128">
        <f t="shared" si="226"/>
        <v>7051962.0700000003</v>
      </c>
      <c r="G842" s="128">
        <f t="shared" si="226"/>
        <v>18974822.77</v>
      </c>
      <c r="H842" s="128">
        <f t="shared" si="226"/>
        <v>0</v>
      </c>
      <c r="I842" s="128">
        <f t="shared" si="226"/>
        <v>0</v>
      </c>
      <c r="J842" s="106"/>
      <c r="K842" s="106"/>
      <c r="L842" s="106"/>
      <c r="M842" s="106"/>
      <c r="N842" s="106"/>
      <c r="O842" s="106"/>
      <c r="P842" s="106"/>
      <c r="Q842" s="106"/>
      <c r="R842" s="106"/>
      <c r="S842" s="106"/>
      <c r="T842" s="106"/>
      <c r="U842" s="106"/>
      <c r="V842" s="106"/>
      <c r="W842" s="106"/>
      <c r="X842" s="106"/>
      <c r="Y842" s="106"/>
      <c r="Z842" s="106"/>
      <c r="AA842" s="106"/>
      <c r="AB842" s="106"/>
      <c r="AC842" s="106"/>
      <c r="AD842" s="106"/>
      <c r="AE842" s="106"/>
      <c r="AF842" s="106"/>
      <c r="AG842" s="106"/>
      <c r="AH842" s="106"/>
      <c r="AI842" s="106"/>
      <c r="AJ842" s="106"/>
      <c r="AK842" s="106"/>
      <c r="AL842" s="106"/>
      <c r="AM842" s="106"/>
      <c r="AN842" s="106"/>
      <c r="AO842" s="106"/>
      <c r="AP842" s="106"/>
      <c r="AQ842" s="106"/>
      <c r="AR842" s="106"/>
      <c r="AS842" s="106"/>
      <c r="AT842" s="106"/>
      <c r="AU842" s="106"/>
      <c r="AV842" s="106"/>
      <c r="AW842" s="106"/>
      <c r="AX842" s="106"/>
      <c r="AY842" s="106"/>
      <c r="AZ842" s="106"/>
      <c r="BA842" s="106"/>
      <c r="BB842" s="106"/>
      <c r="BC842" s="106"/>
      <c r="BD842" s="106"/>
      <c r="BE842" s="106"/>
      <c r="BF842" s="106"/>
      <c r="BG842" s="106"/>
      <c r="BH842" s="106"/>
      <c r="BI842" s="106"/>
      <c r="BJ842" s="106"/>
      <c r="BK842" s="106"/>
      <c r="BL842" s="106"/>
      <c r="BM842" s="106"/>
      <c r="BN842" s="106"/>
      <c r="BO842" s="106"/>
      <c r="BP842" s="106"/>
      <c r="BQ842" s="106"/>
      <c r="BR842" s="106"/>
      <c r="BS842" s="106"/>
      <c r="BT842" s="106"/>
      <c r="BU842" s="106"/>
      <c r="BV842" s="106"/>
      <c r="BW842" s="106"/>
      <c r="BX842" s="106"/>
      <c r="BY842" s="106"/>
      <c r="BZ842" s="106"/>
      <c r="CA842" s="106"/>
      <c r="CB842" s="106"/>
      <c r="CC842" s="106"/>
      <c r="CD842" s="106"/>
      <c r="CE842" s="106"/>
      <c r="CF842" s="106"/>
      <c r="CG842" s="106"/>
      <c r="CH842" s="106"/>
      <c r="CI842" s="106"/>
      <c r="CJ842" s="106"/>
      <c r="CK842" s="106"/>
      <c r="CL842" s="106"/>
      <c r="CM842" s="106"/>
      <c r="CN842" s="106"/>
      <c r="CO842" s="106"/>
      <c r="CP842" s="106"/>
      <c r="CQ842" s="106"/>
      <c r="CR842" s="106"/>
      <c r="CS842" s="106"/>
      <c r="CT842" s="106"/>
      <c r="CU842" s="106"/>
      <c r="CV842" s="106"/>
      <c r="CW842" s="106"/>
      <c r="CX842" s="106"/>
      <c r="CY842" s="106"/>
      <c r="CZ842" s="106"/>
      <c r="DA842" s="106"/>
      <c r="DB842" s="106"/>
      <c r="DC842" s="106"/>
      <c r="DD842" s="106"/>
      <c r="DE842" s="106"/>
      <c r="DF842" s="106"/>
      <c r="DG842" s="106"/>
      <c r="DH842" s="106"/>
      <c r="DI842" s="106"/>
      <c r="DJ842" s="106"/>
      <c r="DK842" s="106"/>
      <c r="DL842" s="106"/>
      <c r="DM842" s="106"/>
      <c r="DN842" s="106"/>
      <c r="DO842" s="106"/>
      <c r="DP842" s="106"/>
      <c r="DQ842" s="106"/>
      <c r="DR842" s="106"/>
      <c r="DS842" s="106"/>
      <c r="DT842" s="106"/>
      <c r="DU842" s="106"/>
      <c r="DV842" s="106"/>
      <c r="DW842" s="106"/>
      <c r="DX842" s="106"/>
      <c r="DY842" s="106"/>
      <c r="DZ842" s="106"/>
      <c r="EA842" s="106"/>
      <c r="EB842" s="106"/>
      <c r="EC842" s="106"/>
      <c r="ED842" s="106"/>
      <c r="EE842" s="106"/>
      <c r="EF842" s="106"/>
      <c r="EG842" s="106"/>
      <c r="EH842" s="106"/>
      <c r="EI842" s="106"/>
      <c r="EJ842" s="106"/>
      <c r="EK842" s="106"/>
      <c r="EL842" s="106"/>
      <c r="EM842" s="106"/>
      <c r="EN842" s="106"/>
      <c r="EO842" s="106"/>
      <c r="EP842" s="106"/>
      <c r="EQ842" s="106"/>
      <c r="ER842" s="106"/>
      <c r="ES842" s="106"/>
      <c r="ET842" s="106"/>
      <c r="EU842" s="106"/>
      <c r="EV842" s="106"/>
      <c r="EW842" s="106"/>
      <c r="EX842" s="106"/>
      <c r="EY842" s="106"/>
      <c r="EZ842" s="106"/>
      <c r="FA842" s="106"/>
      <c r="FB842" s="106"/>
      <c r="FC842" s="106"/>
      <c r="FD842" s="106"/>
      <c r="FE842" s="106"/>
      <c r="FF842" s="106"/>
      <c r="FG842" s="106"/>
      <c r="FH842" s="106"/>
      <c r="FI842" s="106"/>
      <c r="FJ842" s="106"/>
      <c r="FK842" s="106"/>
      <c r="FL842" s="106"/>
      <c r="FM842" s="106"/>
      <c r="FN842" s="106"/>
      <c r="FO842" s="106"/>
      <c r="FP842" s="106"/>
      <c r="FQ842" s="106"/>
      <c r="FR842" s="106"/>
      <c r="FS842" s="106"/>
      <c r="FT842" s="106"/>
      <c r="FU842" s="106"/>
      <c r="FV842" s="106"/>
      <c r="FW842" s="106"/>
      <c r="FX842" s="106"/>
      <c r="FY842" s="106"/>
      <c r="FZ842" s="106"/>
      <c r="GA842" s="106"/>
      <c r="GB842" s="106"/>
      <c r="GC842" s="106"/>
      <c r="GD842" s="106"/>
      <c r="GE842" s="106"/>
      <c r="GF842" s="106"/>
      <c r="GG842" s="106"/>
      <c r="GH842" s="106"/>
      <c r="GI842" s="106"/>
      <c r="GJ842" s="106"/>
      <c r="GK842" s="106"/>
      <c r="GL842" s="106"/>
      <c r="GM842" s="106"/>
      <c r="GN842" s="106"/>
      <c r="GO842" s="106"/>
      <c r="GP842" s="106"/>
      <c r="GQ842" s="106"/>
      <c r="GR842" s="106"/>
      <c r="GS842" s="106"/>
      <c r="GT842" s="106"/>
      <c r="GU842" s="106"/>
      <c r="GV842" s="106"/>
      <c r="GW842" s="106"/>
      <c r="GX842" s="106"/>
      <c r="GY842" s="106"/>
      <c r="GZ842" s="106"/>
      <c r="HA842" s="106"/>
      <c r="HB842" s="106"/>
      <c r="HC842" s="106"/>
      <c r="HD842" s="106"/>
      <c r="HE842" s="106"/>
      <c r="HF842" s="106"/>
      <c r="HG842" s="106"/>
      <c r="HH842" s="106"/>
      <c r="HI842" s="106"/>
      <c r="HJ842" s="106"/>
      <c r="HK842" s="106"/>
      <c r="HL842" s="106"/>
      <c r="HM842" s="106"/>
      <c r="HN842" s="106"/>
      <c r="HO842" s="106"/>
      <c r="HP842" s="106"/>
      <c r="HQ842" s="106"/>
      <c r="HR842" s="106"/>
    </row>
    <row r="843" spans="1:243">
      <c r="A843" s="129" t="s">
        <v>3060</v>
      </c>
      <c r="B843" s="130" t="s">
        <v>3061</v>
      </c>
      <c r="C843" s="242"/>
      <c r="D843" s="58">
        <f>D849</f>
        <v>6492044.4800000004</v>
      </c>
      <c r="E843" s="58">
        <f>E849</f>
        <v>9582608.9700000007</v>
      </c>
      <c r="F843" s="58">
        <f>F849+F844</f>
        <v>7051962.0700000003</v>
      </c>
      <c r="G843" s="58">
        <f>G849+G844</f>
        <v>18974822.77</v>
      </c>
      <c r="H843" s="58">
        <f>H849+H844</f>
        <v>0</v>
      </c>
      <c r="I843" s="58">
        <f>I849+I844</f>
        <v>0</v>
      </c>
      <c r="J843" s="106"/>
      <c r="K843" s="106"/>
      <c r="L843" s="106"/>
      <c r="M843" s="106"/>
      <c r="N843" s="106"/>
      <c r="O843" s="106"/>
      <c r="P843" s="106"/>
      <c r="Q843" s="106"/>
      <c r="R843" s="106"/>
      <c r="S843" s="106"/>
      <c r="T843" s="106"/>
      <c r="U843" s="106"/>
      <c r="V843" s="106"/>
      <c r="W843" s="106"/>
      <c r="X843" s="106"/>
      <c r="Y843" s="106"/>
      <c r="Z843" s="106"/>
      <c r="AA843" s="106"/>
      <c r="AB843" s="106"/>
      <c r="AC843" s="106"/>
      <c r="AD843" s="106"/>
      <c r="AE843" s="106"/>
      <c r="AF843" s="106"/>
      <c r="AG843" s="106"/>
      <c r="AH843" s="106"/>
      <c r="AI843" s="106"/>
      <c r="AJ843" s="106"/>
      <c r="AK843" s="106"/>
      <c r="AL843" s="106"/>
      <c r="AM843" s="106"/>
      <c r="AN843" s="106"/>
      <c r="AO843" s="106"/>
      <c r="AP843" s="106"/>
      <c r="AQ843" s="106"/>
      <c r="AR843" s="106"/>
      <c r="AS843" s="106"/>
      <c r="AT843" s="106"/>
      <c r="AU843" s="106"/>
      <c r="AV843" s="106"/>
      <c r="AW843" s="106"/>
      <c r="AX843" s="106"/>
      <c r="AY843" s="106"/>
      <c r="AZ843" s="106"/>
      <c r="BA843" s="106"/>
      <c r="BB843" s="106"/>
      <c r="BC843" s="106"/>
      <c r="BD843" s="106"/>
      <c r="BE843" s="106"/>
      <c r="BF843" s="106"/>
      <c r="BG843" s="106"/>
      <c r="BH843" s="106"/>
      <c r="BI843" s="106"/>
      <c r="BJ843" s="106"/>
      <c r="BK843" s="106"/>
      <c r="BL843" s="106"/>
      <c r="BM843" s="106"/>
      <c r="BN843" s="106"/>
      <c r="BO843" s="106"/>
      <c r="BP843" s="106"/>
      <c r="BQ843" s="106"/>
      <c r="BR843" s="106"/>
      <c r="BS843" s="106"/>
      <c r="BT843" s="106"/>
      <c r="BU843" s="106"/>
      <c r="BV843" s="106"/>
      <c r="BW843" s="106"/>
      <c r="BX843" s="106"/>
      <c r="BY843" s="106"/>
      <c r="BZ843" s="106"/>
      <c r="CA843" s="106"/>
      <c r="CB843" s="106"/>
      <c r="CC843" s="106"/>
      <c r="CD843" s="106"/>
      <c r="CE843" s="106"/>
      <c r="CF843" s="106"/>
      <c r="CG843" s="106"/>
      <c r="CH843" s="106"/>
      <c r="CI843" s="106"/>
      <c r="CJ843" s="106"/>
      <c r="CK843" s="106"/>
      <c r="CL843" s="106"/>
      <c r="CM843" s="106"/>
      <c r="CN843" s="106"/>
      <c r="CO843" s="106"/>
      <c r="CP843" s="106"/>
      <c r="CQ843" s="106"/>
      <c r="CR843" s="106"/>
      <c r="CS843" s="106"/>
      <c r="CT843" s="106"/>
      <c r="CU843" s="106"/>
      <c r="CV843" s="106"/>
      <c r="CW843" s="106"/>
      <c r="CX843" s="106"/>
      <c r="CY843" s="106"/>
      <c r="CZ843" s="106"/>
      <c r="DA843" s="106"/>
      <c r="DB843" s="106"/>
      <c r="DC843" s="106"/>
      <c r="DD843" s="106"/>
      <c r="DE843" s="106"/>
      <c r="DF843" s="106"/>
      <c r="DG843" s="106"/>
      <c r="DH843" s="106"/>
      <c r="DI843" s="106"/>
      <c r="DJ843" s="106"/>
      <c r="DK843" s="106"/>
      <c r="DL843" s="106"/>
      <c r="DM843" s="106"/>
      <c r="DN843" s="106"/>
      <c r="DO843" s="106"/>
      <c r="DP843" s="106"/>
      <c r="DQ843" s="106"/>
      <c r="DR843" s="106"/>
      <c r="DS843" s="106"/>
      <c r="DT843" s="106"/>
      <c r="DU843" s="106"/>
      <c r="DV843" s="106"/>
      <c r="DW843" s="106"/>
      <c r="DX843" s="106"/>
      <c r="DY843" s="106"/>
      <c r="DZ843" s="106"/>
      <c r="EA843" s="106"/>
      <c r="EB843" s="106"/>
      <c r="EC843" s="106"/>
      <c r="ED843" s="106"/>
      <c r="EE843" s="106"/>
      <c r="EF843" s="106"/>
      <c r="EG843" s="106"/>
      <c r="EH843" s="106"/>
      <c r="EI843" s="106"/>
      <c r="EJ843" s="106"/>
      <c r="EK843" s="106"/>
      <c r="EL843" s="106"/>
      <c r="EM843" s="106"/>
      <c r="EN843" s="106"/>
      <c r="EO843" s="106"/>
      <c r="EP843" s="106"/>
      <c r="EQ843" s="106"/>
      <c r="ER843" s="106"/>
      <c r="ES843" s="106"/>
      <c r="ET843" s="106"/>
      <c r="EU843" s="106"/>
      <c r="EV843" s="106"/>
      <c r="EW843" s="106"/>
      <c r="EX843" s="106"/>
      <c r="EY843" s="106"/>
      <c r="EZ843" s="106"/>
      <c r="FA843" s="106"/>
      <c r="FB843" s="106"/>
      <c r="FC843" s="106"/>
      <c r="FD843" s="106"/>
      <c r="FE843" s="106"/>
      <c r="FF843" s="106"/>
      <c r="FG843" s="106"/>
      <c r="FH843" s="106"/>
      <c r="FI843" s="106"/>
      <c r="FJ843" s="106"/>
      <c r="FK843" s="106"/>
      <c r="FL843" s="106"/>
      <c r="FM843" s="106"/>
      <c r="FN843" s="106"/>
      <c r="FO843" s="106"/>
      <c r="FP843" s="106"/>
      <c r="FQ843" s="106"/>
      <c r="FR843" s="106"/>
      <c r="FS843" s="106"/>
      <c r="FT843" s="106"/>
      <c r="FU843" s="106"/>
      <c r="FV843" s="106"/>
      <c r="FW843" s="106"/>
      <c r="FX843" s="106"/>
      <c r="FY843" s="106"/>
      <c r="FZ843" s="106"/>
      <c r="GA843" s="106"/>
      <c r="GB843" s="106"/>
      <c r="GC843" s="106"/>
      <c r="GD843" s="106"/>
      <c r="GE843" s="106"/>
      <c r="GF843" s="106"/>
      <c r="GG843" s="106"/>
      <c r="GH843" s="106"/>
      <c r="GI843" s="106"/>
      <c r="GJ843" s="106"/>
      <c r="GK843" s="106"/>
      <c r="GL843" s="106"/>
      <c r="GM843" s="106"/>
      <c r="GN843" s="106"/>
      <c r="GO843" s="106"/>
      <c r="GP843" s="106"/>
      <c r="GQ843" s="106"/>
      <c r="GR843" s="106"/>
      <c r="GS843" s="106"/>
      <c r="GT843" s="106"/>
      <c r="GU843" s="106"/>
      <c r="GV843" s="106"/>
      <c r="GW843" s="106"/>
      <c r="GX843" s="106"/>
      <c r="GY843" s="106"/>
      <c r="GZ843" s="106"/>
      <c r="HA843" s="106"/>
      <c r="HB843" s="106"/>
      <c r="HC843" s="106"/>
      <c r="HD843" s="106"/>
      <c r="HE843" s="106"/>
      <c r="HF843" s="106"/>
      <c r="HG843" s="106"/>
      <c r="HH843" s="106"/>
      <c r="HI843" s="106"/>
      <c r="HJ843" s="106"/>
      <c r="HK843" s="106"/>
      <c r="HL843" s="106"/>
      <c r="HM843" s="106"/>
      <c r="HN843" s="106"/>
      <c r="HO843" s="106"/>
      <c r="HP843" s="106"/>
      <c r="HQ843" s="106"/>
      <c r="HR843" s="106"/>
    </row>
    <row r="844" spans="1:243" ht="15" customHeight="1">
      <c r="A844" s="99" t="s">
        <v>3652</v>
      </c>
      <c r="B844" s="116" t="s">
        <v>3653</v>
      </c>
      <c r="C844" s="242"/>
      <c r="D844" s="58"/>
      <c r="E844" s="58"/>
      <c r="F844" s="58">
        <f>F845</f>
        <v>0</v>
      </c>
      <c r="G844" s="58">
        <f t="shared" ref="G844:I846" si="227">G845</f>
        <v>7360000</v>
      </c>
      <c r="H844" s="58">
        <f t="shared" si="227"/>
        <v>0</v>
      </c>
      <c r="I844" s="58">
        <f t="shared" si="227"/>
        <v>0</v>
      </c>
      <c r="J844" s="106"/>
      <c r="K844" s="106"/>
      <c r="L844" s="106"/>
      <c r="M844" s="106"/>
      <c r="N844" s="106"/>
      <c r="O844" s="106"/>
      <c r="P844" s="106"/>
      <c r="Q844" s="106"/>
      <c r="R844" s="106"/>
      <c r="S844" s="106"/>
      <c r="T844" s="106"/>
      <c r="U844" s="106"/>
      <c r="V844" s="106"/>
      <c r="W844" s="106"/>
      <c r="X844" s="106"/>
      <c r="Y844" s="106"/>
      <c r="Z844" s="106"/>
      <c r="AA844" s="106"/>
      <c r="AB844" s="106"/>
      <c r="AC844" s="106"/>
      <c r="AD844" s="106"/>
      <c r="AE844" s="106"/>
      <c r="AF844" s="106"/>
      <c r="AG844" s="106"/>
      <c r="AH844" s="106"/>
      <c r="AI844" s="106"/>
      <c r="AJ844" s="106"/>
      <c r="AK844" s="106"/>
      <c r="AL844" s="106"/>
      <c r="AM844" s="106"/>
      <c r="AN844" s="106"/>
      <c r="AO844" s="106"/>
      <c r="AP844" s="106"/>
      <c r="AQ844" s="106"/>
      <c r="AR844" s="106"/>
      <c r="AS844" s="106"/>
      <c r="AT844" s="106"/>
      <c r="AU844" s="106"/>
      <c r="AV844" s="106"/>
      <c r="AW844" s="106"/>
      <c r="AX844" s="106"/>
      <c r="AY844" s="106"/>
      <c r="AZ844" s="106"/>
      <c r="BA844" s="106"/>
      <c r="BB844" s="106"/>
      <c r="BC844" s="106"/>
      <c r="BD844" s="106"/>
      <c r="BE844" s="106"/>
      <c r="BF844" s="106"/>
      <c r="BG844" s="106"/>
      <c r="BH844" s="106"/>
      <c r="BI844" s="106"/>
      <c r="BJ844" s="106"/>
      <c r="BK844" s="106"/>
      <c r="BL844" s="106"/>
      <c r="BM844" s="106"/>
      <c r="BN844" s="106"/>
      <c r="BO844" s="106"/>
      <c r="BP844" s="106"/>
      <c r="BQ844" s="106"/>
      <c r="BR844" s="106"/>
      <c r="BS844" s="106"/>
      <c r="BT844" s="106"/>
      <c r="BU844" s="106"/>
      <c r="BV844" s="106"/>
      <c r="BW844" s="106"/>
      <c r="BX844" s="106"/>
      <c r="BY844" s="106"/>
      <c r="BZ844" s="106"/>
      <c r="CA844" s="106"/>
      <c r="CB844" s="106"/>
      <c r="CC844" s="106"/>
      <c r="CD844" s="106"/>
      <c r="CE844" s="106"/>
      <c r="CF844" s="106"/>
      <c r="CG844" s="106"/>
      <c r="CH844" s="106"/>
      <c r="CI844" s="106"/>
      <c r="CJ844" s="106"/>
      <c r="CK844" s="106"/>
      <c r="CL844" s="106"/>
      <c r="CM844" s="106"/>
      <c r="CN844" s="106"/>
      <c r="CO844" s="106"/>
      <c r="CP844" s="106"/>
      <c r="CQ844" s="106"/>
      <c r="CR844" s="106"/>
      <c r="CS844" s="106"/>
      <c r="CT844" s="106"/>
      <c r="CU844" s="106"/>
      <c r="CV844" s="106"/>
      <c r="CW844" s="106"/>
      <c r="CX844" s="106"/>
      <c r="CY844" s="106"/>
      <c r="CZ844" s="106"/>
      <c r="DA844" s="106"/>
      <c r="DB844" s="106"/>
      <c r="DC844" s="106"/>
      <c r="DD844" s="106"/>
      <c r="DE844" s="106"/>
      <c r="DF844" s="106"/>
      <c r="DG844" s="106"/>
      <c r="DH844" s="106"/>
      <c r="DI844" s="106"/>
      <c r="DJ844" s="106"/>
      <c r="DK844" s="106"/>
      <c r="DL844" s="106"/>
      <c r="DM844" s="106"/>
      <c r="DN844" s="106"/>
      <c r="DO844" s="106"/>
      <c r="DP844" s="106"/>
      <c r="DQ844" s="106"/>
      <c r="DR844" s="106"/>
      <c r="DS844" s="106"/>
      <c r="DT844" s="106"/>
      <c r="DU844" s="106"/>
      <c r="DV844" s="106"/>
      <c r="DW844" s="106"/>
      <c r="DX844" s="106"/>
      <c r="DY844" s="106"/>
      <c r="DZ844" s="106"/>
      <c r="EA844" s="106"/>
      <c r="EB844" s="106"/>
      <c r="EC844" s="106"/>
      <c r="ED844" s="106"/>
      <c r="EE844" s="106"/>
      <c r="EF844" s="106"/>
      <c r="EG844" s="106"/>
      <c r="EH844" s="106"/>
      <c r="EI844" s="106"/>
      <c r="EJ844" s="106"/>
      <c r="EK844" s="106"/>
      <c r="EL844" s="106"/>
      <c r="EM844" s="106"/>
      <c r="EN844" s="106"/>
      <c r="EO844" s="106"/>
      <c r="EP844" s="106"/>
      <c r="EQ844" s="106"/>
      <c r="ER844" s="106"/>
      <c r="ES844" s="106"/>
      <c r="ET844" s="106"/>
      <c r="EU844" s="106"/>
      <c r="EV844" s="106"/>
      <c r="EW844" s="106"/>
      <c r="EX844" s="106"/>
      <c r="EY844" s="106"/>
      <c r="EZ844" s="106"/>
      <c r="FA844" s="106"/>
      <c r="FB844" s="106"/>
      <c r="FC844" s="106"/>
      <c r="FD844" s="106"/>
      <c r="FE844" s="106"/>
      <c r="FF844" s="106"/>
      <c r="FG844" s="106"/>
      <c r="FH844" s="106"/>
      <c r="FI844" s="106"/>
      <c r="FJ844" s="106"/>
      <c r="FK844" s="106"/>
      <c r="FL844" s="106"/>
      <c r="FM844" s="106"/>
      <c r="FN844" s="106"/>
      <c r="FO844" s="106"/>
      <c r="FP844" s="106"/>
      <c r="FQ844" s="106"/>
      <c r="FR844" s="106"/>
      <c r="FS844" s="106"/>
      <c r="FT844" s="106"/>
      <c r="FU844" s="106"/>
      <c r="FV844" s="106"/>
      <c r="FW844" s="106"/>
      <c r="FX844" s="106"/>
      <c r="FY844" s="106"/>
      <c r="FZ844" s="106"/>
      <c r="GA844" s="106"/>
      <c r="GB844" s="106"/>
      <c r="GC844" s="106"/>
      <c r="GD844" s="106"/>
      <c r="GE844" s="106"/>
      <c r="GF844" s="106"/>
      <c r="GG844" s="106"/>
      <c r="GH844" s="106"/>
      <c r="GI844" s="106"/>
      <c r="GJ844" s="106"/>
      <c r="GK844" s="106"/>
      <c r="GL844" s="106"/>
      <c r="GM844" s="106"/>
      <c r="GN844" s="106"/>
      <c r="GO844" s="106"/>
      <c r="GP844" s="106"/>
      <c r="GQ844" s="106"/>
      <c r="GR844" s="106"/>
      <c r="GS844" s="106"/>
      <c r="GT844" s="106"/>
      <c r="GU844" s="106"/>
      <c r="GV844" s="106"/>
      <c r="GW844" s="106"/>
      <c r="GX844" s="106"/>
      <c r="GY844" s="106"/>
      <c r="GZ844" s="106"/>
      <c r="HA844" s="106"/>
      <c r="HB844" s="106"/>
      <c r="HC844" s="106"/>
      <c r="HD844" s="106"/>
      <c r="HE844" s="106"/>
      <c r="HF844" s="106"/>
      <c r="HG844" s="106"/>
      <c r="HH844" s="106"/>
      <c r="HI844" s="106"/>
      <c r="HJ844" s="106"/>
      <c r="HK844" s="106"/>
      <c r="HL844" s="106"/>
      <c r="HM844" s="106"/>
      <c r="HN844" s="106"/>
      <c r="HO844" s="106"/>
      <c r="HP844" s="106"/>
      <c r="HQ844" s="106"/>
      <c r="HR844" s="106"/>
    </row>
    <row r="845" spans="1:243">
      <c r="A845" s="99" t="s">
        <v>3654</v>
      </c>
      <c r="B845" s="116" t="s">
        <v>3655</v>
      </c>
      <c r="C845" s="242"/>
      <c r="D845" s="58"/>
      <c r="E845" s="58"/>
      <c r="F845" s="58">
        <f>F846</f>
        <v>0</v>
      </c>
      <c r="G845" s="58">
        <f t="shared" si="227"/>
        <v>7360000</v>
      </c>
      <c r="H845" s="58">
        <f t="shared" si="227"/>
        <v>0</v>
      </c>
      <c r="I845" s="58">
        <f t="shared" si="227"/>
        <v>0</v>
      </c>
      <c r="J845" s="106"/>
      <c r="K845" s="106"/>
      <c r="L845" s="106"/>
      <c r="M845" s="106"/>
      <c r="N845" s="106"/>
      <c r="O845" s="106"/>
      <c r="P845" s="106"/>
      <c r="Q845" s="106"/>
      <c r="R845" s="106"/>
      <c r="S845" s="106"/>
      <c r="T845" s="106"/>
      <c r="U845" s="106"/>
      <c r="V845" s="106"/>
      <c r="W845" s="106"/>
      <c r="X845" s="106"/>
      <c r="Y845" s="106"/>
      <c r="Z845" s="106"/>
      <c r="AA845" s="106"/>
      <c r="AB845" s="106"/>
      <c r="AC845" s="106"/>
      <c r="AD845" s="106"/>
      <c r="AE845" s="106"/>
      <c r="AF845" s="106"/>
      <c r="AG845" s="106"/>
      <c r="AH845" s="106"/>
      <c r="AI845" s="106"/>
      <c r="AJ845" s="106"/>
      <c r="AK845" s="106"/>
      <c r="AL845" s="106"/>
      <c r="AM845" s="106"/>
      <c r="AN845" s="106"/>
      <c r="AO845" s="106"/>
      <c r="AP845" s="106"/>
      <c r="AQ845" s="106"/>
      <c r="AR845" s="106"/>
      <c r="AS845" s="106"/>
      <c r="AT845" s="106"/>
      <c r="AU845" s="106"/>
      <c r="AV845" s="106"/>
      <c r="AW845" s="106"/>
      <c r="AX845" s="106"/>
      <c r="AY845" s="106"/>
      <c r="AZ845" s="106"/>
      <c r="BA845" s="106"/>
      <c r="BB845" s="106"/>
      <c r="BC845" s="106"/>
      <c r="BD845" s="106"/>
      <c r="BE845" s="106"/>
      <c r="BF845" s="106"/>
      <c r="BG845" s="106"/>
      <c r="BH845" s="106"/>
      <c r="BI845" s="106"/>
      <c r="BJ845" s="106"/>
      <c r="BK845" s="106"/>
      <c r="BL845" s="106"/>
      <c r="BM845" s="106"/>
      <c r="BN845" s="106"/>
      <c r="BO845" s="106"/>
      <c r="BP845" s="106"/>
      <c r="BQ845" s="106"/>
      <c r="BR845" s="106"/>
      <c r="BS845" s="106"/>
      <c r="BT845" s="106"/>
      <c r="BU845" s="106"/>
      <c r="BV845" s="106"/>
      <c r="BW845" s="106"/>
      <c r="BX845" s="106"/>
      <c r="BY845" s="106"/>
      <c r="BZ845" s="106"/>
      <c r="CA845" s="106"/>
      <c r="CB845" s="106"/>
      <c r="CC845" s="106"/>
      <c r="CD845" s="106"/>
      <c r="CE845" s="106"/>
      <c r="CF845" s="106"/>
      <c r="CG845" s="106"/>
      <c r="CH845" s="106"/>
      <c r="CI845" s="106"/>
      <c r="CJ845" s="106"/>
      <c r="CK845" s="106"/>
      <c r="CL845" s="106"/>
      <c r="CM845" s="106"/>
      <c r="CN845" s="106"/>
      <c r="CO845" s="106"/>
      <c r="CP845" s="106"/>
      <c r="CQ845" s="106"/>
      <c r="CR845" s="106"/>
      <c r="CS845" s="106"/>
      <c r="CT845" s="106"/>
      <c r="CU845" s="106"/>
      <c r="CV845" s="106"/>
      <c r="CW845" s="106"/>
      <c r="CX845" s="106"/>
      <c r="CY845" s="106"/>
      <c r="CZ845" s="106"/>
      <c r="DA845" s="106"/>
      <c r="DB845" s="106"/>
      <c r="DC845" s="106"/>
      <c r="DD845" s="106"/>
      <c r="DE845" s="106"/>
      <c r="DF845" s="106"/>
      <c r="DG845" s="106"/>
      <c r="DH845" s="106"/>
      <c r="DI845" s="106"/>
      <c r="DJ845" s="106"/>
      <c r="DK845" s="106"/>
      <c r="DL845" s="106"/>
      <c r="DM845" s="106"/>
      <c r="DN845" s="106"/>
      <c r="DO845" s="106"/>
      <c r="DP845" s="106"/>
      <c r="DQ845" s="106"/>
      <c r="DR845" s="106"/>
      <c r="DS845" s="106"/>
      <c r="DT845" s="106"/>
      <c r="DU845" s="106"/>
      <c r="DV845" s="106"/>
      <c r="DW845" s="106"/>
      <c r="DX845" s="106"/>
      <c r="DY845" s="106"/>
      <c r="DZ845" s="106"/>
      <c r="EA845" s="106"/>
      <c r="EB845" s="106"/>
      <c r="EC845" s="106"/>
      <c r="ED845" s="106"/>
      <c r="EE845" s="106"/>
      <c r="EF845" s="106"/>
      <c r="EG845" s="106"/>
      <c r="EH845" s="106"/>
      <c r="EI845" s="106"/>
      <c r="EJ845" s="106"/>
      <c r="EK845" s="106"/>
      <c r="EL845" s="106"/>
      <c r="EM845" s="106"/>
      <c r="EN845" s="106"/>
      <c r="EO845" s="106"/>
      <c r="EP845" s="106"/>
      <c r="EQ845" s="106"/>
      <c r="ER845" s="106"/>
      <c r="ES845" s="106"/>
      <c r="ET845" s="106"/>
      <c r="EU845" s="106"/>
      <c r="EV845" s="106"/>
      <c r="EW845" s="106"/>
      <c r="EX845" s="106"/>
      <c r="EY845" s="106"/>
      <c r="EZ845" s="106"/>
      <c r="FA845" s="106"/>
      <c r="FB845" s="106"/>
      <c r="FC845" s="106"/>
      <c r="FD845" s="106"/>
      <c r="FE845" s="106"/>
      <c r="FF845" s="106"/>
      <c r="FG845" s="106"/>
      <c r="FH845" s="106"/>
      <c r="FI845" s="106"/>
      <c r="FJ845" s="106"/>
      <c r="FK845" s="106"/>
      <c r="FL845" s="106"/>
      <c r="FM845" s="106"/>
      <c r="FN845" s="106"/>
      <c r="FO845" s="106"/>
      <c r="FP845" s="106"/>
      <c r="FQ845" s="106"/>
      <c r="FR845" s="106"/>
      <c r="FS845" s="106"/>
      <c r="FT845" s="106"/>
      <c r="FU845" s="106"/>
      <c r="FV845" s="106"/>
      <c r="FW845" s="106"/>
      <c r="FX845" s="106"/>
      <c r="FY845" s="106"/>
      <c r="FZ845" s="106"/>
      <c r="GA845" s="106"/>
      <c r="GB845" s="106"/>
      <c r="GC845" s="106"/>
      <c r="GD845" s="106"/>
      <c r="GE845" s="106"/>
      <c r="GF845" s="106"/>
      <c r="GG845" s="106"/>
      <c r="GH845" s="106"/>
      <c r="GI845" s="106"/>
      <c r="GJ845" s="106"/>
      <c r="GK845" s="106"/>
      <c r="GL845" s="106"/>
      <c r="GM845" s="106"/>
      <c r="GN845" s="106"/>
      <c r="GO845" s="106"/>
      <c r="GP845" s="106"/>
      <c r="GQ845" s="106"/>
      <c r="GR845" s="106"/>
      <c r="GS845" s="106"/>
      <c r="GT845" s="106"/>
      <c r="GU845" s="106"/>
      <c r="GV845" s="106"/>
      <c r="GW845" s="106"/>
      <c r="GX845" s="106"/>
      <c r="GY845" s="106"/>
      <c r="GZ845" s="106"/>
      <c r="HA845" s="106"/>
      <c r="HB845" s="106"/>
      <c r="HC845" s="106"/>
      <c r="HD845" s="106"/>
      <c r="HE845" s="106"/>
      <c r="HF845" s="106"/>
      <c r="HG845" s="106"/>
      <c r="HH845" s="106"/>
      <c r="HI845" s="106"/>
      <c r="HJ845" s="106"/>
      <c r="HK845" s="106"/>
      <c r="HL845" s="106"/>
      <c r="HM845" s="106"/>
      <c r="HN845" s="106"/>
      <c r="HO845" s="106"/>
      <c r="HP845" s="106"/>
      <c r="HQ845" s="106"/>
      <c r="HR845" s="106"/>
    </row>
    <row r="846" spans="1:243">
      <c r="A846" s="99" t="s">
        <v>3656</v>
      </c>
      <c r="B846" s="99" t="s">
        <v>3657</v>
      </c>
      <c r="C846" s="242"/>
      <c r="D846" s="58"/>
      <c r="E846" s="58"/>
      <c r="F846" s="58">
        <f>F847</f>
        <v>0</v>
      </c>
      <c r="G846" s="58">
        <f t="shared" si="227"/>
        <v>7360000</v>
      </c>
      <c r="H846" s="58">
        <f t="shared" si="227"/>
        <v>0</v>
      </c>
      <c r="I846" s="58">
        <f t="shared" si="227"/>
        <v>0</v>
      </c>
      <c r="J846" s="106"/>
      <c r="K846" s="106"/>
      <c r="L846" s="106"/>
      <c r="M846" s="106"/>
      <c r="N846" s="106"/>
      <c r="O846" s="106"/>
      <c r="P846" s="106"/>
      <c r="Q846" s="106"/>
      <c r="R846" s="106"/>
      <c r="S846" s="106"/>
      <c r="T846" s="106"/>
      <c r="U846" s="106"/>
      <c r="V846" s="106"/>
      <c r="W846" s="106"/>
      <c r="X846" s="106"/>
      <c r="Y846" s="106"/>
      <c r="Z846" s="106"/>
      <c r="AA846" s="106"/>
      <c r="AB846" s="106"/>
      <c r="AC846" s="106"/>
      <c r="AD846" s="106"/>
      <c r="AE846" s="106"/>
      <c r="AF846" s="106"/>
      <c r="AG846" s="106"/>
      <c r="AH846" s="106"/>
      <c r="AI846" s="106"/>
      <c r="AJ846" s="106"/>
      <c r="AK846" s="106"/>
      <c r="AL846" s="106"/>
      <c r="AM846" s="106"/>
      <c r="AN846" s="106"/>
      <c r="AO846" s="106"/>
      <c r="AP846" s="106"/>
      <c r="AQ846" s="106"/>
      <c r="AR846" s="106"/>
      <c r="AS846" s="106"/>
      <c r="AT846" s="106"/>
      <c r="AU846" s="106"/>
      <c r="AV846" s="106"/>
      <c r="AW846" s="106"/>
      <c r="AX846" s="106"/>
      <c r="AY846" s="106"/>
      <c r="AZ846" s="106"/>
      <c r="BA846" s="106"/>
      <c r="BB846" s="106"/>
      <c r="BC846" s="106"/>
      <c r="BD846" s="106"/>
      <c r="BE846" s="106"/>
      <c r="BF846" s="106"/>
      <c r="BG846" s="106"/>
      <c r="BH846" s="106"/>
      <c r="BI846" s="106"/>
      <c r="BJ846" s="106"/>
      <c r="BK846" s="106"/>
      <c r="BL846" s="106"/>
      <c r="BM846" s="106"/>
      <c r="BN846" s="106"/>
      <c r="BO846" s="106"/>
      <c r="BP846" s="106"/>
      <c r="BQ846" s="106"/>
      <c r="BR846" s="106"/>
      <c r="BS846" s="106"/>
      <c r="BT846" s="106"/>
      <c r="BU846" s="106"/>
      <c r="BV846" s="106"/>
      <c r="BW846" s="106"/>
      <c r="BX846" s="106"/>
      <c r="BY846" s="106"/>
      <c r="BZ846" s="106"/>
      <c r="CA846" s="106"/>
      <c r="CB846" s="106"/>
      <c r="CC846" s="106"/>
      <c r="CD846" s="106"/>
      <c r="CE846" s="106"/>
      <c r="CF846" s="106"/>
      <c r="CG846" s="106"/>
      <c r="CH846" s="106"/>
      <c r="CI846" s="106"/>
      <c r="CJ846" s="106"/>
      <c r="CK846" s="106"/>
      <c r="CL846" s="106"/>
      <c r="CM846" s="106"/>
      <c r="CN846" s="106"/>
      <c r="CO846" s="106"/>
      <c r="CP846" s="106"/>
      <c r="CQ846" s="106"/>
      <c r="CR846" s="106"/>
      <c r="CS846" s="106"/>
      <c r="CT846" s="106"/>
      <c r="CU846" s="106"/>
      <c r="CV846" s="106"/>
      <c r="CW846" s="106"/>
      <c r="CX846" s="106"/>
      <c r="CY846" s="106"/>
      <c r="CZ846" s="106"/>
      <c r="DA846" s="106"/>
      <c r="DB846" s="106"/>
      <c r="DC846" s="106"/>
      <c r="DD846" s="106"/>
      <c r="DE846" s="106"/>
      <c r="DF846" s="106"/>
      <c r="DG846" s="106"/>
      <c r="DH846" s="106"/>
      <c r="DI846" s="106"/>
      <c r="DJ846" s="106"/>
      <c r="DK846" s="106"/>
      <c r="DL846" s="106"/>
      <c r="DM846" s="106"/>
      <c r="DN846" s="106"/>
      <c r="DO846" s="106"/>
      <c r="DP846" s="106"/>
      <c r="DQ846" s="106"/>
      <c r="DR846" s="106"/>
      <c r="DS846" s="106"/>
      <c r="DT846" s="106"/>
      <c r="DU846" s="106"/>
      <c r="DV846" s="106"/>
      <c r="DW846" s="106"/>
      <c r="DX846" s="106"/>
      <c r="DY846" s="106"/>
      <c r="DZ846" s="106"/>
      <c r="EA846" s="106"/>
      <c r="EB846" s="106"/>
      <c r="EC846" s="106"/>
      <c r="ED846" s="106"/>
      <c r="EE846" s="106"/>
      <c r="EF846" s="106"/>
      <c r="EG846" s="106"/>
      <c r="EH846" s="106"/>
      <c r="EI846" s="106"/>
      <c r="EJ846" s="106"/>
      <c r="EK846" s="106"/>
      <c r="EL846" s="106"/>
      <c r="EM846" s="106"/>
      <c r="EN846" s="106"/>
      <c r="EO846" s="106"/>
      <c r="EP846" s="106"/>
      <c r="EQ846" s="106"/>
      <c r="ER846" s="106"/>
      <c r="ES846" s="106"/>
      <c r="ET846" s="106"/>
      <c r="EU846" s="106"/>
      <c r="EV846" s="106"/>
      <c r="EW846" s="106"/>
      <c r="EX846" s="106"/>
      <c r="EY846" s="106"/>
      <c r="EZ846" s="106"/>
      <c r="FA846" s="106"/>
      <c r="FB846" s="106"/>
      <c r="FC846" s="106"/>
      <c r="FD846" s="106"/>
      <c r="FE846" s="106"/>
      <c r="FF846" s="106"/>
      <c r="FG846" s="106"/>
      <c r="FH846" s="106"/>
      <c r="FI846" s="106"/>
      <c r="FJ846" s="106"/>
      <c r="FK846" s="106"/>
      <c r="FL846" s="106"/>
      <c r="FM846" s="106"/>
      <c r="FN846" s="106"/>
      <c r="FO846" s="106"/>
      <c r="FP846" s="106"/>
      <c r="FQ846" s="106"/>
      <c r="FR846" s="106"/>
      <c r="FS846" s="106"/>
      <c r="FT846" s="106"/>
      <c r="FU846" s="106"/>
      <c r="FV846" s="106"/>
      <c r="FW846" s="106"/>
      <c r="FX846" s="106"/>
      <c r="FY846" s="106"/>
      <c r="FZ846" s="106"/>
      <c r="GA846" s="106"/>
      <c r="GB846" s="106"/>
      <c r="GC846" s="106"/>
      <c r="GD846" s="106"/>
      <c r="GE846" s="106"/>
      <c r="GF846" s="106"/>
      <c r="GG846" s="106"/>
      <c r="GH846" s="106"/>
      <c r="GI846" s="106"/>
      <c r="GJ846" s="106"/>
      <c r="GK846" s="106"/>
      <c r="GL846" s="106"/>
      <c r="GM846" s="106"/>
      <c r="GN846" s="106"/>
      <c r="GO846" s="106"/>
      <c r="GP846" s="106"/>
      <c r="GQ846" s="106"/>
      <c r="GR846" s="106"/>
      <c r="GS846" s="106"/>
      <c r="GT846" s="106"/>
      <c r="GU846" s="106"/>
      <c r="GV846" s="106"/>
      <c r="GW846" s="106"/>
      <c r="GX846" s="106"/>
      <c r="GY846" s="106"/>
      <c r="GZ846" s="106"/>
      <c r="HA846" s="106"/>
      <c r="HB846" s="106"/>
      <c r="HC846" s="106"/>
      <c r="HD846" s="106"/>
      <c r="HE846" s="106"/>
      <c r="HF846" s="106"/>
      <c r="HG846" s="106"/>
      <c r="HH846" s="106"/>
      <c r="HI846" s="106"/>
      <c r="HJ846" s="106"/>
      <c r="HK846" s="106"/>
      <c r="HL846" s="106"/>
      <c r="HM846" s="106"/>
      <c r="HN846" s="106"/>
      <c r="HO846" s="106"/>
      <c r="HP846" s="106"/>
      <c r="HQ846" s="106"/>
      <c r="HR846" s="106"/>
    </row>
    <row r="847" spans="1:243">
      <c r="A847" s="99" t="s">
        <v>3658</v>
      </c>
      <c r="B847" s="99" t="s">
        <v>3659</v>
      </c>
      <c r="C847" s="139"/>
      <c r="D847" s="58"/>
      <c r="E847" s="58"/>
      <c r="F847" s="58">
        <v>0</v>
      </c>
      <c r="G847" s="58">
        <f>G848</f>
        <v>7360000</v>
      </c>
      <c r="H847" s="58">
        <v>0</v>
      </c>
      <c r="I847" s="58">
        <v>0</v>
      </c>
      <c r="J847" s="106"/>
      <c r="K847" s="106"/>
      <c r="L847" s="106"/>
      <c r="M847" s="106"/>
      <c r="N847" s="106"/>
      <c r="O847" s="106"/>
      <c r="P847" s="106"/>
      <c r="Q847" s="106"/>
      <c r="R847" s="106"/>
      <c r="S847" s="106"/>
      <c r="T847" s="106"/>
      <c r="U847" s="106"/>
      <c r="V847" s="106"/>
      <c r="W847" s="106"/>
      <c r="X847" s="106"/>
      <c r="Y847" s="106"/>
      <c r="Z847" s="106"/>
      <c r="AA847" s="106"/>
      <c r="AB847" s="106"/>
      <c r="AC847" s="106"/>
      <c r="AD847" s="106"/>
      <c r="AE847" s="106"/>
      <c r="AF847" s="106"/>
      <c r="AG847" s="106"/>
      <c r="AH847" s="106"/>
      <c r="AI847" s="106"/>
      <c r="AJ847" s="106"/>
      <c r="AK847" s="106"/>
      <c r="AL847" s="106"/>
      <c r="AM847" s="106"/>
      <c r="AN847" s="106"/>
      <c r="AO847" s="106"/>
      <c r="AP847" s="106"/>
      <c r="AQ847" s="106"/>
      <c r="AR847" s="106"/>
      <c r="AS847" s="106"/>
      <c r="AT847" s="106"/>
      <c r="AU847" s="106"/>
      <c r="AV847" s="106"/>
      <c r="AW847" s="106"/>
      <c r="AX847" s="106"/>
      <c r="AY847" s="106"/>
      <c r="AZ847" s="106"/>
      <c r="BA847" s="106"/>
      <c r="BB847" s="106"/>
      <c r="BC847" s="106"/>
      <c r="BD847" s="106"/>
      <c r="BE847" s="106"/>
      <c r="BF847" s="106"/>
      <c r="BG847" s="106"/>
      <c r="BH847" s="106"/>
      <c r="BI847" s="106"/>
      <c r="BJ847" s="106"/>
      <c r="BK847" s="106"/>
      <c r="BL847" s="106"/>
      <c r="BM847" s="106"/>
      <c r="BN847" s="106"/>
      <c r="BO847" s="106"/>
      <c r="BP847" s="106"/>
      <c r="BQ847" s="106"/>
      <c r="BR847" s="106"/>
      <c r="BS847" s="106"/>
      <c r="BT847" s="106"/>
      <c r="BU847" s="106"/>
      <c r="BV847" s="106"/>
      <c r="BW847" s="106"/>
      <c r="BX847" s="106"/>
      <c r="BY847" s="106"/>
      <c r="BZ847" s="106"/>
      <c r="CA847" s="106"/>
      <c r="CB847" s="106"/>
      <c r="CC847" s="106"/>
      <c r="CD847" s="106"/>
      <c r="CE847" s="106"/>
      <c r="CF847" s="106"/>
      <c r="CG847" s="106"/>
      <c r="CH847" s="106"/>
      <c r="CI847" s="106"/>
      <c r="CJ847" s="106"/>
      <c r="CK847" s="106"/>
      <c r="CL847" s="106"/>
      <c r="CM847" s="106"/>
      <c r="CN847" s="106"/>
      <c r="CO847" s="106"/>
      <c r="CP847" s="106"/>
      <c r="CQ847" s="106"/>
      <c r="CR847" s="106"/>
      <c r="CS847" s="106"/>
      <c r="CT847" s="106"/>
      <c r="CU847" s="106"/>
      <c r="CV847" s="106"/>
      <c r="CW847" s="106"/>
      <c r="CX847" s="106"/>
      <c r="CY847" s="106"/>
      <c r="CZ847" s="106"/>
      <c r="DA847" s="106"/>
      <c r="DB847" s="106"/>
      <c r="DC847" s="106"/>
      <c r="DD847" s="106"/>
      <c r="DE847" s="106"/>
      <c r="DF847" s="106"/>
      <c r="DG847" s="106"/>
      <c r="DH847" s="106"/>
      <c r="DI847" s="106"/>
      <c r="DJ847" s="106"/>
      <c r="DK847" s="106"/>
      <c r="DL847" s="106"/>
      <c r="DM847" s="106"/>
      <c r="DN847" s="106"/>
      <c r="DO847" s="106"/>
      <c r="DP847" s="106"/>
      <c r="DQ847" s="106"/>
      <c r="DR847" s="106"/>
      <c r="DS847" s="106"/>
      <c r="DT847" s="106"/>
      <c r="DU847" s="106"/>
      <c r="DV847" s="106"/>
      <c r="DW847" s="106"/>
      <c r="DX847" s="106"/>
      <c r="DY847" s="106"/>
      <c r="DZ847" s="106"/>
      <c r="EA847" s="106"/>
      <c r="EB847" s="106"/>
      <c r="EC847" s="106"/>
      <c r="ED847" s="106"/>
      <c r="EE847" s="106"/>
      <c r="EF847" s="106"/>
      <c r="EG847" s="106"/>
      <c r="EH847" s="106"/>
      <c r="EI847" s="106"/>
      <c r="EJ847" s="106"/>
      <c r="EK847" s="106"/>
      <c r="EL847" s="106"/>
      <c r="EM847" s="106"/>
      <c r="EN847" s="106"/>
      <c r="EO847" s="106"/>
      <c r="EP847" s="106"/>
      <c r="EQ847" s="106"/>
      <c r="ER847" s="106"/>
      <c r="ES847" s="106"/>
      <c r="ET847" s="106"/>
      <c r="EU847" s="106"/>
      <c r="EV847" s="106"/>
      <c r="EW847" s="106"/>
      <c r="EX847" s="106"/>
      <c r="EY847" s="106"/>
      <c r="EZ847" s="106"/>
      <c r="FA847" s="106"/>
      <c r="FB847" s="106"/>
      <c r="FC847" s="106"/>
      <c r="FD847" s="106"/>
      <c r="FE847" s="106"/>
      <c r="FF847" s="106"/>
      <c r="FG847" s="106"/>
      <c r="FH847" s="106"/>
      <c r="FI847" s="106"/>
      <c r="FJ847" s="106"/>
      <c r="FK847" s="106"/>
      <c r="FL847" s="106"/>
      <c r="FM847" s="106"/>
      <c r="FN847" s="106"/>
      <c r="FO847" s="106"/>
      <c r="FP847" s="106"/>
      <c r="FQ847" s="106"/>
      <c r="FR847" s="106"/>
      <c r="FS847" s="106"/>
      <c r="FT847" s="106"/>
      <c r="FU847" s="106"/>
      <c r="FV847" s="106"/>
      <c r="FW847" s="106"/>
      <c r="FX847" s="106"/>
      <c r="FY847" s="106"/>
      <c r="FZ847" s="106"/>
      <c r="GA847" s="106"/>
      <c r="GB847" s="106"/>
      <c r="GC847" s="106"/>
      <c r="GD847" s="106"/>
      <c r="GE847" s="106"/>
      <c r="GF847" s="106"/>
      <c r="GG847" s="106"/>
      <c r="GH847" s="106"/>
      <c r="GI847" s="106"/>
      <c r="GJ847" s="106"/>
      <c r="GK847" s="106"/>
      <c r="GL847" s="106"/>
      <c r="GM847" s="106"/>
      <c r="GN847" s="106"/>
      <c r="GO847" s="106"/>
      <c r="GP847" s="106"/>
      <c r="GQ847" s="106"/>
      <c r="GR847" s="106"/>
      <c r="GS847" s="106"/>
      <c r="GT847" s="106"/>
      <c r="GU847" s="106"/>
      <c r="GV847" s="106"/>
      <c r="GW847" s="106"/>
      <c r="GX847" s="106"/>
      <c r="GY847" s="106"/>
      <c r="GZ847" s="106"/>
      <c r="HA847" s="106"/>
      <c r="HB847" s="106"/>
      <c r="HC847" s="106"/>
      <c r="HD847" s="106"/>
      <c r="HE847" s="106"/>
      <c r="HF847" s="106"/>
      <c r="HG847" s="106"/>
      <c r="HH847" s="106"/>
      <c r="HI847" s="106"/>
      <c r="HJ847" s="106"/>
      <c r="HK847" s="106"/>
      <c r="HL847" s="106"/>
      <c r="HM847" s="106"/>
      <c r="HN847" s="106"/>
      <c r="HO847" s="106"/>
      <c r="HP847" s="106"/>
      <c r="HQ847" s="106"/>
      <c r="HR847" s="106"/>
    </row>
    <row r="848" spans="1:243">
      <c r="A848" s="99" t="s">
        <v>3820</v>
      </c>
      <c r="B848" s="99" t="s">
        <v>3821</v>
      </c>
      <c r="C848" s="139" t="s">
        <v>1362</v>
      </c>
      <c r="D848" s="58"/>
      <c r="E848" s="58"/>
      <c r="F848" s="58"/>
      <c r="G848" s="58">
        <v>7360000</v>
      </c>
      <c r="H848" s="58"/>
      <c r="I848" s="58"/>
      <c r="J848" s="106"/>
      <c r="K848" s="106"/>
      <c r="L848" s="106"/>
      <c r="M848" s="106"/>
      <c r="N848" s="106"/>
      <c r="O848" s="106"/>
      <c r="P848" s="106"/>
      <c r="Q848" s="106"/>
      <c r="R848" s="106"/>
      <c r="S848" s="106"/>
      <c r="T848" s="106"/>
      <c r="U848" s="106"/>
      <c r="V848" s="106"/>
      <c r="W848" s="106"/>
      <c r="X848" s="106"/>
      <c r="Y848" s="106"/>
      <c r="Z848" s="106"/>
      <c r="AA848" s="106"/>
      <c r="AB848" s="106"/>
      <c r="AC848" s="106"/>
      <c r="AD848" s="106"/>
      <c r="AE848" s="106"/>
      <c r="AF848" s="106"/>
      <c r="AG848" s="106"/>
      <c r="AH848" s="106"/>
      <c r="AI848" s="106"/>
      <c r="AJ848" s="106"/>
      <c r="AK848" s="106"/>
      <c r="AL848" s="106"/>
      <c r="AM848" s="106"/>
      <c r="AN848" s="106"/>
      <c r="AO848" s="106"/>
      <c r="AP848" s="106"/>
      <c r="AQ848" s="106"/>
      <c r="AR848" s="106"/>
      <c r="AS848" s="106"/>
      <c r="AT848" s="106"/>
      <c r="AU848" s="106"/>
      <c r="AV848" s="106"/>
      <c r="AW848" s="106"/>
      <c r="AX848" s="106"/>
      <c r="AY848" s="106"/>
      <c r="AZ848" s="106"/>
      <c r="BA848" s="106"/>
      <c r="BB848" s="106"/>
      <c r="BC848" s="106"/>
      <c r="BD848" s="106"/>
      <c r="BE848" s="106"/>
      <c r="BF848" s="106"/>
      <c r="BG848" s="106"/>
      <c r="BH848" s="106"/>
      <c r="BI848" s="106"/>
      <c r="BJ848" s="106"/>
      <c r="BK848" s="106"/>
      <c r="BL848" s="106"/>
      <c r="BM848" s="106"/>
      <c r="BN848" s="106"/>
      <c r="BO848" s="106"/>
      <c r="BP848" s="106"/>
      <c r="BQ848" s="106"/>
      <c r="BR848" s="106"/>
      <c r="BS848" s="106"/>
      <c r="BT848" s="106"/>
      <c r="BU848" s="106"/>
      <c r="BV848" s="106"/>
      <c r="BW848" s="106"/>
      <c r="BX848" s="106"/>
      <c r="BY848" s="106"/>
      <c r="BZ848" s="106"/>
      <c r="CA848" s="106"/>
      <c r="CB848" s="106"/>
      <c r="CC848" s="106"/>
      <c r="CD848" s="106"/>
      <c r="CE848" s="106"/>
      <c r="CF848" s="106"/>
      <c r="CG848" s="106"/>
      <c r="CH848" s="106"/>
      <c r="CI848" s="106"/>
      <c r="CJ848" s="106"/>
      <c r="CK848" s="106"/>
      <c r="CL848" s="106"/>
      <c r="CM848" s="106"/>
      <c r="CN848" s="106"/>
      <c r="CO848" s="106"/>
      <c r="CP848" s="106"/>
      <c r="CQ848" s="106"/>
      <c r="CR848" s="106"/>
      <c r="CS848" s="106"/>
      <c r="CT848" s="106"/>
      <c r="CU848" s="106"/>
      <c r="CV848" s="106"/>
      <c r="CW848" s="106"/>
      <c r="CX848" s="106"/>
      <c r="CY848" s="106"/>
      <c r="CZ848" s="106"/>
      <c r="DA848" s="106"/>
      <c r="DB848" s="106"/>
      <c r="DC848" s="106"/>
      <c r="DD848" s="106"/>
      <c r="DE848" s="106"/>
      <c r="DF848" s="106"/>
      <c r="DG848" s="106"/>
      <c r="DH848" s="106"/>
      <c r="DI848" s="106"/>
      <c r="DJ848" s="106"/>
      <c r="DK848" s="106"/>
      <c r="DL848" s="106"/>
      <c r="DM848" s="106"/>
      <c r="DN848" s="106"/>
      <c r="DO848" s="106"/>
      <c r="DP848" s="106"/>
      <c r="DQ848" s="106"/>
      <c r="DR848" s="106"/>
      <c r="DS848" s="106"/>
      <c r="DT848" s="106"/>
      <c r="DU848" s="106"/>
      <c r="DV848" s="106"/>
      <c r="DW848" s="106"/>
      <c r="DX848" s="106"/>
      <c r="DY848" s="106"/>
      <c r="DZ848" s="106"/>
      <c r="EA848" s="106"/>
      <c r="EB848" s="106"/>
      <c r="EC848" s="106"/>
      <c r="ED848" s="106"/>
      <c r="EE848" s="106"/>
      <c r="EF848" s="106"/>
      <c r="EG848" s="106"/>
      <c r="EH848" s="106"/>
      <c r="EI848" s="106"/>
      <c r="EJ848" s="106"/>
      <c r="EK848" s="106"/>
      <c r="EL848" s="106"/>
      <c r="EM848" s="106"/>
      <c r="EN848" s="106"/>
      <c r="EO848" s="106"/>
      <c r="EP848" s="106"/>
      <c r="EQ848" s="106"/>
      <c r="ER848" s="106"/>
      <c r="ES848" s="106"/>
      <c r="ET848" s="106"/>
      <c r="EU848" s="106"/>
      <c r="EV848" s="106"/>
      <c r="EW848" s="106"/>
      <c r="EX848" s="106"/>
      <c r="EY848" s="106"/>
      <c r="EZ848" s="106"/>
      <c r="FA848" s="106"/>
      <c r="FB848" s="106"/>
      <c r="FC848" s="106"/>
      <c r="FD848" s="106"/>
      <c r="FE848" s="106"/>
      <c r="FF848" s="106"/>
      <c r="FG848" s="106"/>
      <c r="FH848" s="106"/>
      <c r="FI848" s="106"/>
      <c r="FJ848" s="106"/>
      <c r="FK848" s="106"/>
      <c r="FL848" s="106"/>
      <c r="FM848" s="106"/>
      <c r="FN848" s="106"/>
      <c r="FO848" s="106"/>
      <c r="FP848" s="106"/>
      <c r="FQ848" s="106"/>
      <c r="FR848" s="106"/>
      <c r="FS848" s="106"/>
      <c r="FT848" s="106"/>
      <c r="FU848" s="106"/>
      <c r="FV848" s="106"/>
      <c r="FW848" s="106"/>
      <c r="FX848" s="106"/>
      <c r="FY848" s="106"/>
      <c r="FZ848" s="106"/>
      <c r="GA848" s="106"/>
      <c r="GB848" s="106"/>
      <c r="GC848" s="106"/>
      <c r="GD848" s="106"/>
      <c r="GE848" s="106"/>
      <c r="GF848" s="106"/>
      <c r="GG848" s="106"/>
      <c r="GH848" s="106"/>
      <c r="GI848" s="106"/>
      <c r="GJ848" s="106"/>
      <c r="GK848" s="106"/>
      <c r="GL848" s="106"/>
      <c r="GM848" s="106"/>
      <c r="GN848" s="106"/>
      <c r="GO848" s="106"/>
      <c r="GP848" s="106"/>
      <c r="GQ848" s="106"/>
      <c r="GR848" s="106"/>
      <c r="GS848" s="106"/>
      <c r="GT848" s="106"/>
      <c r="GU848" s="106"/>
      <c r="GV848" s="106"/>
      <c r="GW848" s="106"/>
      <c r="GX848" s="106"/>
      <c r="GY848" s="106"/>
      <c r="GZ848" s="106"/>
      <c r="HA848" s="106"/>
      <c r="HB848" s="106"/>
      <c r="HC848" s="106"/>
      <c r="HD848" s="106"/>
      <c r="HE848" s="106"/>
      <c r="HF848" s="106"/>
      <c r="HG848" s="106"/>
      <c r="HH848" s="106"/>
      <c r="HI848" s="106"/>
      <c r="HJ848" s="106"/>
      <c r="HK848" s="106"/>
      <c r="HL848" s="106"/>
      <c r="HM848" s="106"/>
      <c r="HN848" s="106"/>
      <c r="HO848" s="106"/>
      <c r="HP848" s="106"/>
      <c r="HQ848" s="106"/>
      <c r="HR848" s="106"/>
    </row>
    <row r="849" spans="1:243" s="107" customFormat="1" ht="12" customHeight="1">
      <c r="A849" s="99" t="s">
        <v>3063</v>
      </c>
      <c r="B849" s="116" t="s">
        <v>3064</v>
      </c>
      <c r="C849" s="139"/>
      <c r="D849" s="58">
        <f>D850</f>
        <v>6492044.4800000004</v>
      </c>
      <c r="E849" s="58">
        <f t="shared" ref="D849:I850" si="228">E850</f>
        <v>9582608.9700000007</v>
      </c>
      <c r="F849" s="58">
        <f t="shared" si="228"/>
        <v>7051962.0700000003</v>
      </c>
      <c r="G849" s="58">
        <f t="shared" si="228"/>
        <v>11614822.77</v>
      </c>
      <c r="H849" s="58">
        <f t="shared" si="228"/>
        <v>0</v>
      </c>
      <c r="I849" s="58">
        <f t="shared" si="228"/>
        <v>0</v>
      </c>
      <c r="HS849" s="106"/>
      <c r="HT849" s="106"/>
      <c r="HU849" s="106"/>
      <c r="HV849" s="106"/>
      <c r="HW849" s="106"/>
      <c r="HX849" s="106"/>
      <c r="HY849" s="106"/>
      <c r="HZ849" s="106"/>
      <c r="IA849" s="106"/>
      <c r="IB849" s="106"/>
      <c r="IC849" s="106"/>
      <c r="ID849" s="106"/>
      <c r="IE849" s="106"/>
      <c r="IF849" s="106"/>
      <c r="IG849" s="106"/>
      <c r="IH849" s="106"/>
      <c r="II849" s="106"/>
    </row>
    <row r="850" spans="1:243" s="107" customFormat="1" ht="12" customHeight="1">
      <c r="A850" s="99" t="s">
        <v>3065</v>
      </c>
      <c r="B850" s="116" t="s">
        <v>3064</v>
      </c>
      <c r="C850" s="139"/>
      <c r="D850" s="58">
        <f t="shared" si="228"/>
        <v>6492044.4800000004</v>
      </c>
      <c r="E850" s="58">
        <f t="shared" si="228"/>
        <v>9582608.9700000007</v>
      </c>
      <c r="F850" s="58">
        <f t="shared" si="228"/>
        <v>7051962.0700000003</v>
      </c>
      <c r="G850" s="58">
        <f t="shared" si="228"/>
        <v>11614822.77</v>
      </c>
      <c r="H850" s="58">
        <f t="shared" si="228"/>
        <v>0</v>
      </c>
      <c r="I850" s="58">
        <f t="shared" si="228"/>
        <v>0</v>
      </c>
      <c r="HS850" s="106"/>
      <c r="HT850" s="106"/>
      <c r="HU850" s="106"/>
      <c r="HV850" s="106"/>
      <c r="HW850" s="106"/>
      <c r="HX850" s="106"/>
      <c r="HY850" s="106"/>
      <c r="HZ850" s="106"/>
      <c r="IA850" s="106"/>
      <c r="IB850" s="106"/>
      <c r="IC850" s="106"/>
      <c r="ID850" s="106"/>
      <c r="IE850" s="106"/>
      <c r="IF850" s="106"/>
      <c r="IG850" s="106"/>
      <c r="IH850" s="106"/>
      <c r="II850" s="106"/>
    </row>
    <row r="851" spans="1:243" s="107" customFormat="1" ht="21" customHeight="1">
      <c r="A851" s="99" t="s">
        <v>3066</v>
      </c>
      <c r="B851" s="116" t="s">
        <v>3067</v>
      </c>
      <c r="C851" s="139"/>
      <c r="D851" s="58">
        <f>D852+D853+D854</f>
        <v>6492044.4800000004</v>
      </c>
      <c r="E851" s="58">
        <f>SUM(E852:E854)</f>
        <v>9582608.9700000007</v>
      </c>
      <c r="F851" s="58">
        <f>SUM(F852:F855)</f>
        <v>7051962.0700000003</v>
      </c>
      <c r="G851" s="58">
        <f>SUM(G852:G855)</f>
        <v>11614822.77</v>
      </c>
      <c r="H851" s="58">
        <f>SUM(H852:H855)</f>
        <v>0</v>
      </c>
      <c r="I851" s="58">
        <f>SUM(I852:I855)</f>
        <v>0</v>
      </c>
      <c r="HS851" s="106"/>
      <c r="HT851" s="106"/>
      <c r="HU851" s="106"/>
      <c r="HV851" s="106"/>
      <c r="HW851" s="106"/>
      <c r="HX851" s="106"/>
      <c r="HY851" s="106"/>
      <c r="HZ851" s="106"/>
      <c r="IA851" s="106"/>
      <c r="IB851" s="106"/>
      <c r="IC851" s="106"/>
      <c r="ID851" s="106"/>
      <c r="IE851" s="106"/>
      <c r="IF851" s="106"/>
      <c r="IG851" s="106"/>
      <c r="IH851" s="106"/>
      <c r="II851" s="106"/>
    </row>
    <row r="852" spans="1:243">
      <c r="A852" s="97" t="s">
        <v>1354</v>
      </c>
      <c r="B852" s="117" t="s">
        <v>1897</v>
      </c>
      <c r="C852" s="139" t="s">
        <v>1355</v>
      </c>
      <c r="D852" s="60">
        <v>79301.25</v>
      </c>
      <c r="E852" s="60">
        <v>0</v>
      </c>
      <c r="F852" s="60">
        <v>0</v>
      </c>
      <c r="G852" s="60">
        <v>0</v>
      </c>
      <c r="H852" s="60">
        <v>0</v>
      </c>
      <c r="I852" s="60">
        <v>0</v>
      </c>
    </row>
    <row r="853" spans="1:243">
      <c r="A853" s="97" t="s">
        <v>3068</v>
      </c>
      <c r="B853" s="117" t="s">
        <v>3069</v>
      </c>
      <c r="C853" s="139" t="s">
        <v>1619</v>
      </c>
      <c r="D853" s="60">
        <v>812743.23</v>
      </c>
      <c r="E853" s="60">
        <v>1234580.01</v>
      </c>
      <c r="F853" s="60">
        <v>1451962.07</v>
      </c>
      <c r="G853" s="60">
        <v>2000000</v>
      </c>
      <c r="H853" s="60"/>
      <c r="I853" s="60"/>
    </row>
    <row r="854" spans="1:243">
      <c r="A854" s="97" t="s">
        <v>3439</v>
      </c>
      <c r="B854" s="117" t="s">
        <v>3062</v>
      </c>
      <c r="C854" s="139" t="s">
        <v>2499</v>
      </c>
      <c r="D854" s="60">
        <v>5600000</v>
      </c>
      <c r="E854" s="60">
        <v>8348028.96</v>
      </c>
      <c r="F854" s="60">
        <v>5600000</v>
      </c>
      <c r="G854" s="60">
        <v>8445000</v>
      </c>
      <c r="H854" s="60"/>
      <c r="I854" s="60"/>
      <c r="J854" s="106"/>
      <c r="K854" s="106"/>
      <c r="L854" s="106"/>
      <c r="M854" s="106"/>
      <c r="N854" s="106"/>
      <c r="O854" s="106"/>
      <c r="P854" s="106"/>
      <c r="Q854" s="106"/>
      <c r="R854" s="106"/>
      <c r="S854" s="106"/>
      <c r="T854" s="106"/>
      <c r="U854" s="106"/>
      <c r="V854" s="106"/>
      <c r="W854" s="106"/>
      <c r="X854" s="106"/>
      <c r="Y854" s="106"/>
      <c r="Z854" s="106"/>
      <c r="AA854" s="106"/>
      <c r="AB854" s="106"/>
      <c r="AC854" s="106"/>
      <c r="AD854" s="106"/>
      <c r="AE854" s="106"/>
      <c r="AF854" s="106"/>
      <c r="AG854" s="106"/>
      <c r="AH854" s="106"/>
      <c r="AI854" s="106"/>
      <c r="AJ854" s="106"/>
      <c r="AK854" s="106"/>
      <c r="AL854" s="106"/>
      <c r="AM854" s="106"/>
      <c r="AN854" s="106"/>
      <c r="AO854" s="106"/>
      <c r="AP854" s="106"/>
      <c r="AQ854" s="106"/>
      <c r="AR854" s="106"/>
      <c r="AS854" s="106"/>
      <c r="AT854" s="106"/>
      <c r="AU854" s="106"/>
      <c r="AV854" s="106"/>
      <c r="AW854" s="106"/>
      <c r="AX854" s="106"/>
      <c r="AY854" s="106"/>
      <c r="AZ854" s="106"/>
      <c r="BA854" s="106"/>
      <c r="BB854" s="106"/>
      <c r="BC854" s="106"/>
      <c r="BD854" s="106"/>
      <c r="BE854" s="106"/>
      <c r="BF854" s="106"/>
      <c r="BG854" s="106"/>
      <c r="BH854" s="106"/>
      <c r="BI854" s="106"/>
      <c r="BJ854" s="106"/>
      <c r="BK854" s="106"/>
      <c r="BL854" s="106"/>
      <c r="BM854" s="106"/>
      <c r="BN854" s="106"/>
      <c r="BO854" s="106"/>
      <c r="BP854" s="106"/>
      <c r="BQ854" s="106"/>
      <c r="BR854" s="106"/>
      <c r="BS854" s="106"/>
      <c r="BT854" s="106"/>
      <c r="BU854" s="106"/>
      <c r="BV854" s="106"/>
      <c r="BW854" s="106"/>
      <c r="BX854" s="106"/>
      <c r="BY854" s="106"/>
      <c r="BZ854" s="106"/>
      <c r="CA854" s="106"/>
      <c r="CB854" s="106"/>
      <c r="CC854" s="106"/>
      <c r="CD854" s="106"/>
      <c r="CE854" s="106"/>
      <c r="CF854" s="106"/>
      <c r="CG854" s="106"/>
      <c r="CH854" s="106"/>
      <c r="CI854" s="106"/>
      <c r="CJ854" s="106"/>
      <c r="CK854" s="106"/>
      <c r="CL854" s="106"/>
      <c r="CM854" s="106"/>
      <c r="CN854" s="106"/>
      <c r="CO854" s="106"/>
      <c r="CP854" s="106"/>
      <c r="CQ854" s="106"/>
      <c r="CR854" s="106"/>
      <c r="CS854" s="106"/>
      <c r="CT854" s="106"/>
      <c r="CU854" s="106"/>
      <c r="CV854" s="106"/>
      <c r="CW854" s="106"/>
      <c r="CX854" s="106"/>
      <c r="CY854" s="106"/>
      <c r="CZ854" s="106"/>
      <c r="DA854" s="106"/>
      <c r="DB854" s="106"/>
      <c r="DC854" s="106"/>
      <c r="DD854" s="106"/>
      <c r="DE854" s="106"/>
      <c r="DF854" s="106"/>
      <c r="DG854" s="106"/>
      <c r="DH854" s="106"/>
      <c r="DI854" s="106"/>
      <c r="DJ854" s="106"/>
      <c r="DK854" s="106"/>
      <c r="DL854" s="106"/>
      <c r="DM854" s="106"/>
      <c r="DN854" s="106"/>
      <c r="DO854" s="106"/>
      <c r="DP854" s="106"/>
      <c r="DQ854" s="106"/>
      <c r="DR854" s="106"/>
      <c r="DS854" s="106"/>
      <c r="DT854" s="106"/>
      <c r="DU854" s="106"/>
      <c r="DV854" s="106"/>
      <c r="DW854" s="106"/>
      <c r="DX854" s="106"/>
      <c r="DY854" s="106"/>
      <c r="DZ854" s="106"/>
      <c r="EA854" s="106"/>
      <c r="EB854" s="106"/>
      <c r="EC854" s="106"/>
      <c r="ED854" s="106"/>
      <c r="EE854" s="106"/>
      <c r="EF854" s="106"/>
      <c r="EG854" s="106"/>
      <c r="EH854" s="106"/>
      <c r="EI854" s="106"/>
      <c r="EJ854" s="106"/>
      <c r="EK854" s="106"/>
      <c r="EL854" s="106"/>
      <c r="EM854" s="106"/>
      <c r="EN854" s="106"/>
      <c r="EO854" s="106"/>
      <c r="EP854" s="106"/>
      <c r="EQ854" s="106"/>
      <c r="ER854" s="106"/>
      <c r="ES854" s="106"/>
      <c r="ET854" s="106"/>
      <c r="EU854" s="106"/>
      <c r="EV854" s="106"/>
      <c r="EW854" s="106"/>
      <c r="EX854" s="106"/>
      <c r="EY854" s="106"/>
      <c r="EZ854" s="106"/>
      <c r="FA854" s="106"/>
      <c r="FB854" s="106"/>
      <c r="FC854" s="106"/>
      <c r="FD854" s="106"/>
      <c r="FE854" s="106"/>
      <c r="FF854" s="106"/>
      <c r="FG854" s="106"/>
      <c r="FH854" s="106"/>
      <c r="FI854" s="106"/>
      <c r="FJ854" s="106"/>
      <c r="FK854" s="106"/>
      <c r="FL854" s="106"/>
      <c r="FM854" s="106"/>
      <c r="FN854" s="106"/>
      <c r="FO854" s="106"/>
      <c r="FP854" s="106"/>
      <c r="FQ854" s="106"/>
      <c r="FR854" s="106"/>
      <c r="FS854" s="106"/>
      <c r="FT854" s="106"/>
      <c r="FU854" s="106"/>
      <c r="FV854" s="106"/>
      <c r="FW854" s="106"/>
      <c r="FX854" s="106"/>
      <c r="FY854" s="106"/>
      <c r="FZ854" s="106"/>
      <c r="GA854" s="106"/>
      <c r="GB854" s="106"/>
      <c r="GC854" s="106"/>
      <c r="GD854" s="106"/>
      <c r="GE854" s="106"/>
      <c r="GF854" s="106"/>
      <c r="GG854" s="106"/>
      <c r="GH854" s="106"/>
      <c r="GI854" s="106"/>
      <c r="GJ854" s="106"/>
      <c r="GK854" s="106"/>
      <c r="GL854" s="106"/>
      <c r="GM854" s="106"/>
      <c r="GN854" s="106"/>
      <c r="GO854" s="106"/>
      <c r="GP854" s="106"/>
      <c r="GQ854" s="106"/>
      <c r="GR854" s="106"/>
      <c r="GS854" s="106"/>
      <c r="GT854" s="106"/>
      <c r="GU854" s="106"/>
      <c r="GV854" s="106"/>
      <c r="GW854" s="106"/>
      <c r="GX854" s="106"/>
      <c r="GY854" s="106"/>
      <c r="GZ854" s="106"/>
      <c r="HA854" s="106"/>
      <c r="HB854" s="106"/>
      <c r="HC854" s="106"/>
      <c r="HD854" s="106"/>
      <c r="HE854" s="106"/>
      <c r="HF854" s="106"/>
      <c r="HG854" s="106"/>
      <c r="HH854" s="106"/>
      <c r="HI854" s="106"/>
      <c r="HJ854" s="106"/>
      <c r="HK854" s="106"/>
      <c r="HL854" s="106"/>
      <c r="HM854" s="106"/>
      <c r="HN854" s="106"/>
      <c r="HO854" s="106"/>
      <c r="HP854" s="106"/>
      <c r="HQ854" s="106"/>
      <c r="HR854" s="106"/>
    </row>
    <row r="855" spans="1:243">
      <c r="A855" s="97" t="s">
        <v>3533</v>
      </c>
      <c r="B855" s="117" t="s">
        <v>3660</v>
      </c>
      <c r="C855" s="139" t="s">
        <v>3509</v>
      </c>
      <c r="D855" s="60"/>
      <c r="E855" s="60"/>
      <c r="F855" s="60">
        <v>0</v>
      </c>
      <c r="G855" s="60">
        <v>1169822.77</v>
      </c>
      <c r="H855" s="60"/>
      <c r="I855" s="60"/>
      <c r="J855" s="106"/>
      <c r="K855" s="106"/>
      <c r="L855" s="106"/>
      <c r="M855" s="106"/>
      <c r="N855" s="106"/>
      <c r="O855" s="106"/>
      <c r="P855" s="106"/>
      <c r="Q855" s="106"/>
      <c r="R855" s="106"/>
      <c r="S855" s="106"/>
      <c r="T855" s="106"/>
      <c r="U855" s="106"/>
      <c r="V855" s="106"/>
      <c r="W855" s="106"/>
      <c r="X855" s="106"/>
      <c r="Y855" s="106"/>
      <c r="Z855" s="106"/>
      <c r="AA855" s="106"/>
      <c r="AB855" s="106"/>
      <c r="AC855" s="106"/>
      <c r="AD855" s="106"/>
      <c r="AE855" s="106"/>
      <c r="AF855" s="106"/>
      <c r="AG855" s="106"/>
      <c r="AH855" s="106"/>
      <c r="AI855" s="106"/>
      <c r="AJ855" s="106"/>
      <c r="AK855" s="106"/>
      <c r="AL855" s="106"/>
      <c r="AM855" s="106"/>
      <c r="AN855" s="106"/>
      <c r="AO855" s="106"/>
      <c r="AP855" s="106"/>
      <c r="AQ855" s="106"/>
      <c r="AR855" s="106"/>
      <c r="AS855" s="106"/>
      <c r="AT855" s="106"/>
      <c r="AU855" s="106"/>
      <c r="AV855" s="106"/>
      <c r="AW855" s="106"/>
      <c r="AX855" s="106"/>
      <c r="AY855" s="106"/>
      <c r="AZ855" s="106"/>
      <c r="BA855" s="106"/>
      <c r="BB855" s="106"/>
      <c r="BC855" s="106"/>
      <c r="BD855" s="106"/>
      <c r="BE855" s="106"/>
      <c r="BF855" s="106"/>
      <c r="BG855" s="106"/>
      <c r="BH855" s="106"/>
      <c r="BI855" s="106"/>
      <c r="BJ855" s="106"/>
      <c r="BK855" s="106"/>
      <c r="BL855" s="106"/>
      <c r="BM855" s="106"/>
      <c r="BN855" s="106"/>
      <c r="BO855" s="106"/>
      <c r="BP855" s="106"/>
      <c r="BQ855" s="106"/>
      <c r="BR855" s="106"/>
      <c r="BS855" s="106"/>
      <c r="BT855" s="106"/>
      <c r="BU855" s="106"/>
      <c r="BV855" s="106"/>
      <c r="BW855" s="106"/>
      <c r="BX855" s="106"/>
      <c r="BY855" s="106"/>
      <c r="BZ855" s="106"/>
      <c r="CA855" s="106"/>
      <c r="CB855" s="106"/>
      <c r="CC855" s="106"/>
      <c r="CD855" s="106"/>
      <c r="CE855" s="106"/>
      <c r="CF855" s="106"/>
      <c r="CG855" s="106"/>
      <c r="CH855" s="106"/>
      <c r="CI855" s="106"/>
      <c r="CJ855" s="106"/>
      <c r="CK855" s="106"/>
      <c r="CL855" s="106"/>
      <c r="CM855" s="106"/>
      <c r="CN855" s="106"/>
      <c r="CO855" s="106"/>
      <c r="CP855" s="106"/>
      <c r="CQ855" s="106"/>
      <c r="CR855" s="106"/>
      <c r="CS855" s="106"/>
      <c r="CT855" s="106"/>
      <c r="CU855" s="106"/>
      <c r="CV855" s="106"/>
      <c r="CW855" s="106"/>
      <c r="CX855" s="106"/>
      <c r="CY855" s="106"/>
      <c r="CZ855" s="106"/>
      <c r="DA855" s="106"/>
      <c r="DB855" s="106"/>
      <c r="DC855" s="106"/>
      <c r="DD855" s="106"/>
      <c r="DE855" s="106"/>
      <c r="DF855" s="106"/>
      <c r="DG855" s="106"/>
      <c r="DH855" s="106"/>
      <c r="DI855" s="106"/>
      <c r="DJ855" s="106"/>
      <c r="DK855" s="106"/>
      <c r="DL855" s="106"/>
      <c r="DM855" s="106"/>
      <c r="DN855" s="106"/>
      <c r="DO855" s="106"/>
      <c r="DP855" s="106"/>
      <c r="DQ855" s="106"/>
      <c r="DR855" s="106"/>
      <c r="DS855" s="106"/>
      <c r="DT855" s="106"/>
      <c r="DU855" s="106"/>
      <c r="DV855" s="106"/>
      <c r="DW855" s="106"/>
      <c r="DX855" s="106"/>
      <c r="DY855" s="106"/>
      <c r="DZ855" s="106"/>
      <c r="EA855" s="106"/>
      <c r="EB855" s="106"/>
      <c r="EC855" s="106"/>
      <c r="ED855" s="106"/>
      <c r="EE855" s="106"/>
      <c r="EF855" s="106"/>
      <c r="EG855" s="106"/>
      <c r="EH855" s="106"/>
      <c r="EI855" s="106"/>
      <c r="EJ855" s="106"/>
      <c r="EK855" s="106"/>
      <c r="EL855" s="106"/>
      <c r="EM855" s="106"/>
      <c r="EN855" s="106"/>
      <c r="EO855" s="106"/>
      <c r="EP855" s="106"/>
      <c r="EQ855" s="106"/>
      <c r="ER855" s="106"/>
      <c r="ES855" s="106"/>
      <c r="ET855" s="106"/>
      <c r="EU855" s="106"/>
      <c r="EV855" s="106"/>
      <c r="EW855" s="106"/>
      <c r="EX855" s="106"/>
      <c r="EY855" s="106"/>
      <c r="EZ855" s="106"/>
      <c r="FA855" s="106"/>
      <c r="FB855" s="106"/>
      <c r="FC855" s="106"/>
      <c r="FD855" s="106"/>
      <c r="FE855" s="106"/>
      <c r="FF855" s="106"/>
      <c r="FG855" s="106"/>
      <c r="FH855" s="106"/>
      <c r="FI855" s="106"/>
      <c r="FJ855" s="106"/>
      <c r="FK855" s="106"/>
      <c r="FL855" s="106"/>
      <c r="FM855" s="106"/>
      <c r="FN855" s="106"/>
      <c r="FO855" s="106"/>
      <c r="FP855" s="106"/>
      <c r="FQ855" s="106"/>
      <c r="FR855" s="106"/>
      <c r="FS855" s="106"/>
      <c r="FT855" s="106"/>
      <c r="FU855" s="106"/>
      <c r="FV855" s="106"/>
      <c r="FW855" s="106"/>
      <c r="FX855" s="106"/>
      <c r="FY855" s="106"/>
      <c r="FZ855" s="106"/>
      <c r="GA855" s="106"/>
      <c r="GB855" s="106"/>
      <c r="GC855" s="106"/>
      <c r="GD855" s="106"/>
      <c r="GE855" s="106"/>
      <c r="GF855" s="106"/>
      <c r="GG855" s="106"/>
      <c r="GH855" s="106"/>
      <c r="GI855" s="106"/>
      <c r="GJ855" s="106"/>
      <c r="GK855" s="106"/>
      <c r="GL855" s="106"/>
      <c r="GM855" s="106"/>
      <c r="GN855" s="106"/>
      <c r="GO855" s="106"/>
      <c r="GP855" s="106"/>
      <c r="GQ855" s="106"/>
      <c r="GR855" s="106"/>
      <c r="GS855" s="106"/>
      <c r="GT855" s="106"/>
      <c r="GU855" s="106"/>
      <c r="GV855" s="106"/>
      <c r="GW855" s="106"/>
      <c r="GX855" s="106"/>
      <c r="GY855" s="106"/>
      <c r="GZ855" s="106"/>
      <c r="HA855" s="106"/>
      <c r="HB855" s="106"/>
      <c r="HC855" s="106"/>
      <c r="HD855" s="106"/>
      <c r="HE855" s="106"/>
      <c r="HF855" s="106"/>
      <c r="HG855" s="106"/>
      <c r="HH855" s="106"/>
      <c r="HI855" s="106"/>
      <c r="HJ855" s="106"/>
      <c r="HK855" s="106"/>
      <c r="HL855" s="106"/>
      <c r="HM855" s="106"/>
      <c r="HN855" s="106"/>
      <c r="HO855" s="106"/>
      <c r="HP855" s="106"/>
      <c r="HQ855" s="106"/>
      <c r="HR855" s="106"/>
    </row>
    <row r="856" spans="1:243">
      <c r="A856" s="125" t="s">
        <v>3072</v>
      </c>
      <c r="B856" s="126" t="s">
        <v>2942</v>
      </c>
      <c r="C856" s="242"/>
      <c r="D856" s="128">
        <f>D865</f>
        <v>88860.85</v>
      </c>
      <c r="E856" s="128">
        <f>E865+E857</f>
        <v>183820.02000000002</v>
      </c>
      <c r="F856" s="128">
        <f>F865+F857</f>
        <v>1149514.02</v>
      </c>
      <c r="G856" s="128">
        <f>G865</f>
        <v>16353800</v>
      </c>
      <c r="H856" s="128">
        <f>H865</f>
        <v>1850000</v>
      </c>
      <c r="I856" s="128">
        <f>I865</f>
        <v>1900000</v>
      </c>
      <c r="J856" s="106"/>
      <c r="K856" s="106"/>
      <c r="L856" s="106"/>
      <c r="M856" s="106"/>
      <c r="N856" s="106"/>
      <c r="O856" s="106"/>
      <c r="P856" s="106"/>
      <c r="Q856" s="106"/>
      <c r="R856" s="106"/>
      <c r="S856" s="106"/>
      <c r="T856" s="106"/>
      <c r="U856" s="106"/>
      <c r="V856" s="106"/>
      <c r="W856" s="106"/>
      <c r="X856" s="106"/>
      <c r="Y856" s="106"/>
      <c r="Z856" s="106"/>
      <c r="AA856" s="106"/>
      <c r="AB856" s="106"/>
      <c r="AC856" s="106"/>
      <c r="AD856" s="106"/>
      <c r="AE856" s="106"/>
      <c r="AF856" s="106"/>
      <c r="AG856" s="106"/>
      <c r="AH856" s="106"/>
      <c r="AI856" s="106"/>
      <c r="AJ856" s="106"/>
      <c r="AK856" s="106"/>
      <c r="AL856" s="106"/>
      <c r="AM856" s="106"/>
      <c r="AN856" s="106"/>
      <c r="AO856" s="106"/>
      <c r="AP856" s="106"/>
      <c r="AQ856" s="106"/>
      <c r="AR856" s="106"/>
      <c r="AS856" s="106"/>
      <c r="AT856" s="106"/>
      <c r="AU856" s="106"/>
      <c r="AV856" s="106"/>
      <c r="AW856" s="106"/>
      <c r="AX856" s="106"/>
      <c r="AY856" s="106"/>
      <c r="AZ856" s="106"/>
      <c r="BA856" s="106"/>
      <c r="BB856" s="106"/>
      <c r="BC856" s="106"/>
      <c r="BD856" s="106"/>
      <c r="BE856" s="106"/>
      <c r="BF856" s="106"/>
      <c r="BG856" s="106"/>
      <c r="BH856" s="106"/>
      <c r="BI856" s="106"/>
      <c r="BJ856" s="106"/>
      <c r="BK856" s="106"/>
      <c r="BL856" s="106"/>
      <c r="BM856" s="106"/>
      <c r="BN856" s="106"/>
      <c r="BO856" s="106"/>
      <c r="BP856" s="106"/>
      <c r="BQ856" s="106"/>
      <c r="BR856" s="106"/>
      <c r="BS856" s="106"/>
      <c r="BT856" s="106"/>
      <c r="BU856" s="106"/>
      <c r="BV856" s="106"/>
      <c r="BW856" s="106"/>
      <c r="BX856" s="106"/>
      <c r="BY856" s="106"/>
      <c r="BZ856" s="106"/>
      <c r="CA856" s="106"/>
      <c r="CB856" s="106"/>
      <c r="CC856" s="106"/>
      <c r="CD856" s="106"/>
      <c r="CE856" s="106"/>
      <c r="CF856" s="106"/>
      <c r="CG856" s="106"/>
      <c r="CH856" s="106"/>
      <c r="CI856" s="106"/>
      <c r="CJ856" s="106"/>
      <c r="CK856" s="106"/>
      <c r="CL856" s="106"/>
      <c r="CM856" s="106"/>
      <c r="CN856" s="106"/>
      <c r="CO856" s="106"/>
      <c r="CP856" s="106"/>
      <c r="CQ856" s="106"/>
      <c r="CR856" s="106"/>
      <c r="CS856" s="106"/>
      <c r="CT856" s="106"/>
      <c r="CU856" s="106"/>
      <c r="CV856" s="106"/>
      <c r="CW856" s="106"/>
      <c r="CX856" s="106"/>
      <c r="CY856" s="106"/>
      <c r="CZ856" s="106"/>
      <c r="DA856" s="106"/>
      <c r="DB856" s="106"/>
      <c r="DC856" s="106"/>
      <c r="DD856" s="106"/>
      <c r="DE856" s="106"/>
      <c r="DF856" s="106"/>
      <c r="DG856" s="106"/>
      <c r="DH856" s="106"/>
      <c r="DI856" s="106"/>
      <c r="DJ856" s="106"/>
      <c r="DK856" s="106"/>
      <c r="DL856" s="106"/>
      <c r="DM856" s="106"/>
      <c r="DN856" s="106"/>
      <c r="DO856" s="106"/>
      <c r="DP856" s="106"/>
      <c r="DQ856" s="106"/>
      <c r="DR856" s="106"/>
      <c r="DS856" s="106"/>
      <c r="DT856" s="106"/>
      <c r="DU856" s="106"/>
      <c r="DV856" s="106"/>
      <c r="DW856" s="106"/>
      <c r="DX856" s="106"/>
      <c r="DY856" s="106"/>
      <c r="DZ856" s="106"/>
      <c r="EA856" s="106"/>
      <c r="EB856" s="106"/>
      <c r="EC856" s="106"/>
      <c r="ED856" s="106"/>
      <c r="EE856" s="106"/>
      <c r="EF856" s="106"/>
      <c r="EG856" s="106"/>
      <c r="EH856" s="106"/>
      <c r="EI856" s="106"/>
      <c r="EJ856" s="106"/>
      <c r="EK856" s="106"/>
      <c r="EL856" s="106"/>
      <c r="EM856" s="106"/>
      <c r="EN856" s="106"/>
      <c r="EO856" s="106"/>
      <c r="EP856" s="106"/>
      <c r="EQ856" s="106"/>
      <c r="ER856" s="106"/>
      <c r="ES856" s="106"/>
      <c r="ET856" s="106"/>
      <c r="EU856" s="106"/>
      <c r="EV856" s="106"/>
      <c r="EW856" s="106"/>
      <c r="EX856" s="106"/>
      <c r="EY856" s="106"/>
      <c r="EZ856" s="106"/>
      <c r="FA856" s="106"/>
      <c r="FB856" s="106"/>
      <c r="FC856" s="106"/>
      <c r="FD856" s="106"/>
      <c r="FE856" s="106"/>
      <c r="FF856" s="106"/>
      <c r="FG856" s="106"/>
      <c r="FH856" s="106"/>
      <c r="FI856" s="106"/>
      <c r="FJ856" s="106"/>
      <c r="FK856" s="106"/>
      <c r="FL856" s="106"/>
      <c r="FM856" s="106"/>
      <c r="FN856" s="106"/>
      <c r="FO856" s="106"/>
      <c r="FP856" s="106"/>
      <c r="FQ856" s="106"/>
      <c r="FR856" s="106"/>
      <c r="FS856" s="106"/>
      <c r="FT856" s="106"/>
      <c r="FU856" s="106"/>
      <c r="FV856" s="106"/>
      <c r="FW856" s="106"/>
      <c r="FX856" s="106"/>
      <c r="FY856" s="106"/>
      <c r="FZ856" s="106"/>
      <c r="GA856" s="106"/>
      <c r="GB856" s="106"/>
      <c r="GC856" s="106"/>
      <c r="GD856" s="106"/>
      <c r="GE856" s="106"/>
      <c r="GF856" s="106"/>
      <c r="GG856" s="106"/>
      <c r="GH856" s="106"/>
      <c r="GI856" s="106"/>
      <c r="GJ856" s="106"/>
      <c r="GK856" s="106"/>
      <c r="GL856" s="106"/>
      <c r="GM856" s="106"/>
      <c r="GN856" s="106"/>
      <c r="GO856" s="106"/>
      <c r="GP856" s="106"/>
      <c r="GQ856" s="106"/>
      <c r="GR856" s="106"/>
      <c r="GS856" s="106"/>
      <c r="GT856" s="106"/>
      <c r="GU856" s="106"/>
      <c r="GV856" s="106"/>
      <c r="GW856" s="106"/>
      <c r="GX856" s="106"/>
      <c r="GY856" s="106"/>
      <c r="GZ856" s="106"/>
      <c r="HA856" s="106"/>
      <c r="HB856" s="106"/>
      <c r="HC856" s="106"/>
      <c r="HD856" s="106"/>
      <c r="HE856" s="106"/>
      <c r="HF856" s="106"/>
      <c r="HG856" s="106"/>
      <c r="HH856" s="106"/>
      <c r="HI856" s="106"/>
      <c r="HJ856" s="106"/>
      <c r="HK856" s="106"/>
      <c r="HL856" s="106"/>
      <c r="HM856" s="106"/>
      <c r="HN856" s="106"/>
      <c r="HO856" s="106"/>
      <c r="HP856" s="106"/>
      <c r="HQ856" s="106"/>
      <c r="HR856" s="106"/>
    </row>
    <row r="857" spans="1:243">
      <c r="A857" s="129" t="s">
        <v>3460</v>
      </c>
      <c r="B857" s="130" t="s">
        <v>3461</v>
      </c>
      <c r="C857" s="242"/>
      <c r="D857" s="128"/>
      <c r="E857" s="128">
        <f>E858</f>
        <v>91200</v>
      </c>
      <c r="F857" s="128">
        <f t="shared" ref="F857:I860" si="229">F858</f>
        <v>61789</v>
      </c>
      <c r="G857" s="128">
        <f t="shared" si="229"/>
        <v>0</v>
      </c>
      <c r="H857" s="128">
        <f t="shared" si="229"/>
        <v>0</v>
      </c>
      <c r="I857" s="128">
        <f t="shared" si="229"/>
        <v>0</v>
      </c>
      <c r="J857" s="106"/>
      <c r="K857" s="106"/>
      <c r="L857" s="106"/>
      <c r="M857" s="106"/>
      <c r="N857" s="106"/>
      <c r="O857" s="106"/>
      <c r="P857" s="106"/>
      <c r="Q857" s="106"/>
      <c r="R857" s="106"/>
      <c r="S857" s="106"/>
      <c r="T857" s="106"/>
      <c r="U857" s="106"/>
      <c r="V857" s="106"/>
      <c r="W857" s="106"/>
      <c r="X857" s="106"/>
      <c r="Y857" s="106"/>
      <c r="Z857" s="106"/>
      <c r="AA857" s="106"/>
      <c r="AB857" s="106"/>
      <c r="AC857" s="106"/>
      <c r="AD857" s="106"/>
      <c r="AE857" s="106"/>
      <c r="AF857" s="106"/>
      <c r="AG857" s="106"/>
      <c r="AH857" s="106"/>
      <c r="AI857" s="106"/>
      <c r="AJ857" s="106"/>
      <c r="AK857" s="106"/>
      <c r="AL857" s="106"/>
      <c r="AM857" s="106"/>
      <c r="AN857" s="106"/>
      <c r="AO857" s="106"/>
      <c r="AP857" s="106"/>
      <c r="AQ857" s="106"/>
      <c r="AR857" s="106"/>
      <c r="AS857" s="106"/>
      <c r="AT857" s="106"/>
      <c r="AU857" s="106"/>
      <c r="AV857" s="106"/>
      <c r="AW857" s="106"/>
      <c r="AX857" s="106"/>
      <c r="AY857" s="106"/>
      <c r="AZ857" s="106"/>
      <c r="BA857" s="106"/>
      <c r="BB857" s="106"/>
      <c r="BC857" s="106"/>
      <c r="BD857" s="106"/>
      <c r="BE857" s="106"/>
      <c r="BF857" s="106"/>
      <c r="BG857" s="106"/>
      <c r="BH857" s="106"/>
      <c r="BI857" s="106"/>
      <c r="BJ857" s="106"/>
      <c r="BK857" s="106"/>
      <c r="BL857" s="106"/>
      <c r="BM857" s="106"/>
      <c r="BN857" s="106"/>
      <c r="BO857" s="106"/>
      <c r="BP857" s="106"/>
      <c r="BQ857" s="106"/>
      <c r="BR857" s="106"/>
      <c r="BS857" s="106"/>
      <c r="BT857" s="106"/>
      <c r="BU857" s="106"/>
      <c r="BV857" s="106"/>
      <c r="BW857" s="106"/>
      <c r="BX857" s="106"/>
      <c r="BY857" s="106"/>
      <c r="BZ857" s="106"/>
      <c r="CA857" s="106"/>
      <c r="CB857" s="106"/>
      <c r="CC857" s="106"/>
      <c r="CD857" s="106"/>
      <c r="CE857" s="106"/>
      <c r="CF857" s="106"/>
      <c r="CG857" s="106"/>
      <c r="CH857" s="106"/>
      <c r="CI857" s="106"/>
      <c r="CJ857" s="106"/>
      <c r="CK857" s="106"/>
      <c r="CL857" s="106"/>
      <c r="CM857" s="106"/>
      <c r="CN857" s="106"/>
      <c r="CO857" s="106"/>
      <c r="CP857" s="106"/>
      <c r="CQ857" s="106"/>
      <c r="CR857" s="106"/>
      <c r="CS857" s="106"/>
      <c r="CT857" s="106"/>
      <c r="CU857" s="106"/>
      <c r="CV857" s="106"/>
      <c r="CW857" s="106"/>
      <c r="CX857" s="106"/>
      <c r="CY857" s="106"/>
      <c r="CZ857" s="106"/>
      <c r="DA857" s="106"/>
      <c r="DB857" s="106"/>
      <c r="DC857" s="106"/>
      <c r="DD857" s="106"/>
      <c r="DE857" s="106"/>
      <c r="DF857" s="106"/>
      <c r="DG857" s="106"/>
      <c r="DH857" s="106"/>
      <c r="DI857" s="106"/>
      <c r="DJ857" s="106"/>
      <c r="DK857" s="106"/>
      <c r="DL857" s="106"/>
      <c r="DM857" s="106"/>
      <c r="DN857" s="106"/>
      <c r="DO857" s="106"/>
      <c r="DP857" s="106"/>
      <c r="DQ857" s="106"/>
      <c r="DR857" s="106"/>
      <c r="DS857" s="106"/>
      <c r="DT857" s="106"/>
      <c r="DU857" s="106"/>
      <c r="DV857" s="106"/>
      <c r="DW857" s="106"/>
      <c r="DX857" s="106"/>
      <c r="DY857" s="106"/>
      <c r="DZ857" s="106"/>
      <c r="EA857" s="106"/>
      <c r="EB857" s="106"/>
      <c r="EC857" s="106"/>
      <c r="ED857" s="106"/>
      <c r="EE857" s="106"/>
      <c r="EF857" s="106"/>
      <c r="EG857" s="106"/>
      <c r="EH857" s="106"/>
      <c r="EI857" s="106"/>
      <c r="EJ857" s="106"/>
      <c r="EK857" s="106"/>
      <c r="EL857" s="106"/>
      <c r="EM857" s="106"/>
      <c r="EN857" s="106"/>
      <c r="EO857" s="106"/>
      <c r="EP857" s="106"/>
      <c r="EQ857" s="106"/>
      <c r="ER857" s="106"/>
      <c r="ES857" s="106"/>
      <c r="ET857" s="106"/>
      <c r="EU857" s="106"/>
      <c r="EV857" s="106"/>
      <c r="EW857" s="106"/>
      <c r="EX857" s="106"/>
      <c r="EY857" s="106"/>
      <c r="EZ857" s="106"/>
      <c r="FA857" s="106"/>
      <c r="FB857" s="106"/>
      <c r="FC857" s="106"/>
      <c r="FD857" s="106"/>
      <c r="FE857" s="106"/>
      <c r="FF857" s="106"/>
      <c r="FG857" s="106"/>
      <c r="FH857" s="106"/>
      <c r="FI857" s="106"/>
      <c r="FJ857" s="106"/>
      <c r="FK857" s="106"/>
      <c r="FL857" s="106"/>
      <c r="FM857" s="106"/>
      <c r="FN857" s="106"/>
      <c r="FO857" s="106"/>
      <c r="FP857" s="106"/>
      <c r="FQ857" s="106"/>
      <c r="FR857" s="106"/>
      <c r="FS857" s="106"/>
      <c r="FT857" s="106"/>
      <c r="FU857" s="106"/>
      <c r="FV857" s="106"/>
      <c r="FW857" s="106"/>
      <c r="FX857" s="106"/>
      <c r="FY857" s="106"/>
      <c r="FZ857" s="106"/>
      <c r="GA857" s="106"/>
      <c r="GB857" s="106"/>
      <c r="GC857" s="106"/>
      <c r="GD857" s="106"/>
      <c r="GE857" s="106"/>
      <c r="GF857" s="106"/>
      <c r="GG857" s="106"/>
      <c r="GH857" s="106"/>
      <c r="GI857" s="106"/>
      <c r="GJ857" s="106"/>
      <c r="GK857" s="106"/>
      <c r="GL857" s="106"/>
      <c r="GM857" s="106"/>
      <c r="GN857" s="106"/>
      <c r="GO857" s="106"/>
      <c r="GP857" s="106"/>
      <c r="GQ857" s="106"/>
      <c r="GR857" s="106"/>
      <c r="GS857" s="106"/>
      <c r="GT857" s="106"/>
      <c r="GU857" s="106"/>
      <c r="GV857" s="106"/>
      <c r="GW857" s="106"/>
      <c r="GX857" s="106"/>
      <c r="GY857" s="106"/>
      <c r="GZ857" s="106"/>
      <c r="HA857" s="106"/>
      <c r="HB857" s="106"/>
      <c r="HC857" s="106"/>
      <c r="HD857" s="106"/>
      <c r="HE857" s="106"/>
      <c r="HF857" s="106"/>
      <c r="HG857" s="106"/>
      <c r="HH857" s="106"/>
      <c r="HI857" s="106"/>
      <c r="HJ857" s="106"/>
      <c r="HK857" s="106"/>
      <c r="HL857" s="106"/>
      <c r="HM857" s="106"/>
      <c r="HN857" s="106"/>
      <c r="HO857" s="106"/>
      <c r="HP857" s="106"/>
      <c r="HQ857" s="106"/>
      <c r="HR857" s="106"/>
    </row>
    <row r="858" spans="1:243">
      <c r="A858" s="99" t="s">
        <v>3462</v>
      </c>
      <c r="B858" s="116" t="s">
        <v>3463</v>
      </c>
      <c r="C858" s="139"/>
      <c r="D858" s="128"/>
      <c r="E858" s="128">
        <f>E859</f>
        <v>91200</v>
      </c>
      <c r="F858" s="128">
        <f t="shared" si="229"/>
        <v>61789</v>
      </c>
      <c r="G858" s="128">
        <f t="shared" si="229"/>
        <v>0</v>
      </c>
      <c r="H858" s="128">
        <f t="shared" si="229"/>
        <v>0</v>
      </c>
      <c r="I858" s="128">
        <f t="shared" si="229"/>
        <v>0</v>
      </c>
      <c r="J858" s="106"/>
      <c r="K858" s="106"/>
      <c r="L858" s="106"/>
      <c r="M858" s="106"/>
      <c r="N858" s="106"/>
      <c r="O858" s="106"/>
      <c r="P858" s="106"/>
      <c r="Q858" s="106"/>
      <c r="R858" s="106"/>
      <c r="S858" s="106"/>
      <c r="T858" s="106"/>
      <c r="U858" s="106"/>
      <c r="V858" s="106"/>
      <c r="W858" s="106"/>
      <c r="X858" s="106"/>
      <c r="Y858" s="106"/>
      <c r="Z858" s="106"/>
      <c r="AA858" s="106"/>
      <c r="AB858" s="106"/>
      <c r="AC858" s="106"/>
      <c r="AD858" s="106"/>
      <c r="AE858" s="106"/>
      <c r="AF858" s="106"/>
      <c r="AG858" s="106"/>
      <c r="AH858" s="106"/>
      <c r="AI858" s="106"/>
      <c r="AJ858" s="106"/>
      <c r="AK858" s="106"/>
      <c r="AL858" s="106"/>
      <c r="AM858" s="106"/>
      <c r="AN858" s="106"/>
      <c r="AO858" s="106"/>
      <c r="AP858" s="106"/>
      <c r="AQ858" s="106"/>
      <c r="AR858" s="106"/>
      <c r="AS858" s="106"/>
      <c r="AT858" s="106"/>
      <c r="AU858" s="106"/>
      <c r="AV858" s="106"/>
      <c r="AW858" s="106"/>
      <c r="AX858" s="106"/>
      <c r="AY858" s="106"/>
      <c r="AZ858" s="106"/>
      <c r="BA858" s="106"/>
      <c r="BB858" s="106"/>
      <c r="BC858" s="106"/>
      <c r="BD858" s="106"/>
      <c r="BE858" s="106"/>
      <c r="BF858" s="106"/>
      <c r="BG858" s="106"/>
      <c r="BH858" s="106"/>
      <c r="BI858" s="106"/>
      <c r="BJ858" s="106"/>
      <c r="BK858" s="106"/>
      <c r="BL858" s="106"/>
      <c r="BM858" s="106"/>
      <c r="BN858" s="106"/>
      <c r="BO858" s="106"/>
      <c r="BP858" s="106"/>
      <c r="BQ858" s="106"/>
      <c r="BR858" s="106"/>
      <c r="BS858" s="106"/>
      <c r="BT858" s="106"/>
      <c r="BU858" s="106"/>
      <c r="BV858" s="106"/>
      <c r="BW858" s="106"/>
      <c r="BX858" s="106"/>
      <c r="BY858" s="106"/>
      <c r="BZ858" s="106"/>
      <c r="CA858" s="106"/>
      <c r="CB858" s="106"/>
      <c r="CC858" s="106"/>
      <c r="CD858" s="106"/>
      <c r="CE858" s="106"/>
      <c r="CF858" s="106"/>
      <c r="CG858" s="106"/>
      <c r="CH858" s="106"/>
      <c r="CI858" s="106"/>
      <c r="CJ858" s="106"/>
      <c r="CK858" s="106"/>
      <c r="CL858" s="106"/>
      <c r="CM858" s="106"/>
      <c r="CN858" s="106"/>
      <c r="CO858" s="106"/>
      <c r="CP858" s="106"/>
      <c r="CQ858" s="106"/>
      <c r="CR858" s="106"/>
      <c r="CS858" s="106"/>
      <c r="CT858" s="106"/>
      <c r="CU858" s="106"/>
      <c r="CV858" s="106"/>
      <c r="CW858" s="106"/>
      <c r="CX858" s="106"/>
      <c r="CY858" s="106"/>
      <c r="CZ858" s="106"/>
      <c r="DA858" s="106"/>
      <c r="DB858" s="106"/>
      <c r="DC858" s="106"/>
      <c r="DD858" s="106"/>
      <c r="DE858" s="106"/>
      <c r="DF858" s="106"/>
      <c r="DG858" s="106"/>
      <c r="DH858" s="106"/>
      <c r="DI858" s="106"/>
      <c r="DJ858" s="106"/>
      <c r="DK858" s="106"/>
      <c r="DL858" s="106"/>
      <c r="DM858" s="106"/>
      <c r="DN858" s="106"/>
      <c r="DO858" s="106"/>
      <c r="DP858" s="106"/>
      <c r="DQ858" s="106"/>
      <c r="DR858" s="106"/>
      <c r="DS858" s="106"/>
      <c r="DT858" s="106"/>
      <c r="DU858" s="106"/>
      <c r="DV858" s="106"/>
      <c r="DW858" s="106"/>
      <c r="DX858" s="106"/>
      <c r="DY858" s="106"/>
      <c r="DZ858" s="106"/>
      <c r="EA858" s="106"/>
      <c r="EB858" s="106"/>
      <c r="EC858" s="106"/>
      <c r="ED858" s="106"/>
      <c r="EE858" s="106"/>
      <c r="EF858" s="106"/>
      <c r="EG858" s="106"/>
      <c r="EH858" s="106"/>
      <c r="EI858" s="106"/>
      <c r="EJ858" s="106"/>
      <c r="EK858" s="106"/>
      <c r="EL858" s="106"/>
      <c r="EM858" s="106"/>
      <c r="EN858" s="106"/>
      <c r="EO858" s="106"/>
      <c r="EP858" s="106"/>
      <c r="EQ858" s="106"/>
      <c r="ER858" s="106"/>
      <c r="ES858" s="106"/>
      <c r="ET858" s="106"/>
      <c r="EU858" s="106"/>
      <c r="EV858" s="106"/>
      <c r="EW858" s="106"/>
      <c r="EX858" s="106"/>
      <c r="EY858" s="106"/>
      <c r="EZ858" s="106"/>
      <c r="FA858" s="106"/>
      <c r="FB858" s="106"/>
      <c r="FC858" s="106"/>
      <c r="FD858" s="106"/>
      <c r="FE858" s="106"/>
      <c r="FF858" s="106"/>
      <c r="FG858" s="106"/>
      <c r="FH858" s="106"/>
      <c r="FI858" s="106"/>
      <c r="FJ858" s="106"/>
      <c r="FK858" s="106"/>
      <c r="FL858" s="106"/>
      <c r="FM858" s="106"/>
      <c r="FN858" s="106"/>
      <c r="FO858" s="106"/>
      <c r="FP858" s="106"/>
      <c r="FQ858" s="106"/>
      <c r="FR858" s="106"/>
      <c r="FS858" s="106"/>
      <c r="FT858" s="106"/>
      <c r="FU858" s="106"/>
      <c r="FV858" s="106"/>
      <c r="FW858" s="106"/>
      <c r="FX858" s="106"/>
      <c r="FY858" s="106"/>
      <c r="FZ858" s="106"/>
      <c r="GA858" s="106"/>
      <c r="GB858" s="106"/>
      <c r="GC858" s="106"/>
      <c r="GD858" s="106"/>
      <c r="GE858" s="106"/>
      <c r="GF858" s="106"/>
      <c r="GG858" s="106"/>
      <c r="GH858" s="106"/>
      <c r="GI858" s="106"/>
      <c r="GJ858" s="106"/>
      <c r="GK858" s="106"/>
      <c r="GL858" s="106"/>
      <c r="GM858" s="106"/>
      <c r="GN858" s="106"/>
      <c r="GO858" s="106"/>
      <c r="GP858" s="106"/>
      <c r="GQ858" s="106"/>
      <c r="GR858" s="106"/>
      <c r="GS858" s="106"/>
      <c r="GT858" s="106"/>
      <c r="GU858" s="106"/>
      <c r="GV858" s="106"/>
      <c r="GW858" s="106"/>
      <c r="GX858" s="106"/>
      <c r="GY858" s="106"/>
      <c r="GZ858" s="106"/>
      <c r="HA858" s="106"/>
      <c r="HB858" s="106"/>
      <c r="HC858" s="106"/>
      <c r="HD858" s="106"/>
      <c r="HE858" s="106"/>
      <c r="HF858" s="106"/>
      <c r="HG858" s="106"/>
      <c r="HH858" s="106"/>
      <c r="HI858" s="106"/>
      <c r="HJ858" s="106"/>
      <c r="HK858" s="106"/>
      <c r="HL858" s="106"/>
      <c r="HM858" s="106"/>
      <c r="HN858" s="106"/>
      <c r="HO858" s="106"/>
      <c r="HP858" s="106"/>
      <c r="HQ858" s="106"/>
      <c r="HR858" s="106"/>
    </row>
    <row r="859" spans="1:243">
      <c r="A859" s="99" t="s">
        <v>3464</v>
      </c>
      <c r="B859" s="116" t="s">
        <v>3463</v>
      </c>
      <c r="C859" s="139"/>
      <c r="D859" s="128"/>
      <c r="E859" s="128">
        <f>E860</f>
        <v>91200</v>
      </c>
      <c r="F859" s="128">
        <f t="shared" si="229"/>
        <v>61789</v>
      </c>
      <c r="G859" s="128">
        <f t="shared" si="229"/>
        <v>0</v>
      </c>
      <c r="H859" s="128">
        <f t="shared" si="229"/>
        <v>0</v>
      </c>
      <c r="I859" s="128">
        <f t="shared" si="229"/>
        <v>0</v>
      </c>
      <c r="J859" s="106"/>
      <c r="K859" s="106"/>
      <c r="L859" s="106"/>
      <c r="M859" s="106"/>
      <c r="N859" s="106"/>
      <c r="O859" s="106"/>
      <c r="P859" s="106"/>
      <c r="Q859" s="106"/>
      <c r="R859" s="106"/>
      <c r="S859" s="106"/>
      <c r="T859" s="106"/>
      <c r="U859" s="106"/>
      <c r="V859" s="106"/>
      <c r="W859" s="106"/>
      <c r="X859" s="106"/>
      <c r="Y859" s="106"/>
      <c r="Z859" s="106"/>
      <c r="AA859" s="106"/>
      <c r="AB859" s="106"/>
      <c r="AC859" s="106"/>
      <c r="AD859" s="106"/>
      <c r="AE859" s="106"/>
      <c r="AF859" s="106"/>
      <c r="AG859" s="106"/>
      <c r="AH859" s="106"/>
      <c r="AI859" s="106"/>
      <c r="AJ859" s="106"/>
      <c r="AK859" s="106"/>
      <c r="AL859" s="106"/>
      <c r="AM859" s="106"/>
      <c r="AN859" s="106"/>
      <c r="AO859" s="106"/>
      <c r="AP859" s="106"/>
      <c r="AQ859" s="106"/>
      <c r="AR859" s="106"/>
      <c r="AS859" s="106"/>
      <c r="AT859" s="106"/>
      <c r="AU859" s="106"/>
      <c r="AV859" s="106"/>
      <c r="AW859" s="106"/>
      <c r="AX859" s="106"/>
      <c r="AY859" s="106"/>
      <c r="AZ859" s="106"/>
      <c r="BA859" s="106"/>
      <c r="BB859" s="106"/>
      <c r="BC859" s="106"/>
      <c r="BD859" s="106"/>
      <c r="BE859" s="106"/>
      <c r="BF859" s="106"/>
      <c r="BG859" s="106"/>
      <c r="BH859" s="106"/>
      <c r="BI859" s="106"/>
      <c r="BJ859" s="106"/>
      <c r="BK859" s="106"/>
      <c r="BL859" s="106"/>
      <c r="BM859" s="106"/>
      <c r="BN859" s="106"/>
      <c r="BO859" s="106"/>
      <c r="BP859" s="106"/>
      <c r="BQ859" s="106"/>
      <c r="BR859" s="106"/>
      <c r="BS859" s="106"/>
      <c r="BT859" s="106"/>
      <c r="BU859" s="106"/>
      <c r="BV859" s="106"/>
      <c r="BW859" s="106"/>
      <c r="BX859" s="106"/>
      <c r="BY859" s="106"/>
      <c r="BZ859" s="106"/>
      <c r="CA859" s="106"/>
      <c r="CB859" s="106"/>
      <c r="CC859" s="106"/>
      <c r="CD859" s="106"/>
      <c r="CE859" s="106"/>
      <c r="CF859" s="106"/>
      <c r="CG859" s="106"/>
      <c r="CH859" s="106"/>
      <c r="CI859" s="106"/>
      <c r="CJ859" s="106"/>
      <c r="CK859" s="106"/>
      <c r="CL859" s="106"/>
      <c r="CM859" s="106"/>
      <c r="CN859" s="106"/>
      <c r="CO859" s="106"/>
      <c r="CP859" s="106"/>
      <c r="CQ859" s="106"/>
      <c r="CR859" s="106"/>
      <c r="CS859" s="106"/>
      <c r="CT859" s="106"/>
      <c r="CU859" s="106"/>
      <c r="CV859" s="106"/>
      <c r="CW859" s="106"/>
      <c r="CX859" s="106"/>
      <c r="CY859" s="106"/>
      <c r="CZ859" s="106"/>
      <c r="DA859" s="106"/>
      <c r="DB859" s="106"/>
      <c r="DC859" s="106"/>
      <c r="DD859" s="106"/>
      <c r="DE859" s="106"/>
      <c r="DF859" s="106"/>
      <c r="DG859" s="106"/>
      <c r="DH859" s="106"/>
      <c r="DI859" s="106"/>
      <c r="DJ859" s="106"/>
      <c r="DK859" s="106"/>
      <c r="DL859" s="106"/>
      <c r="DM859" s="106"/>
      <c r="DN859" s="106"/>
      <c r="DO859" s="106"/>
      <c r="DP859" s="106"/>
      <c r="DQ859" s="106"/>
      <c r="DR859" s="106"/>
      <c r="DS859" s="106"/>
      <c r="DT859" s="106"/>
      <c r="DU859" s="106"/>
      <c r="DV859" s="106"/>
      <c r="DW859" s="106"/>
      <c r="DX859" s="106"/>
      <c r="DY859" s="106"/>
      <c r="DZ859" s="106"/>
      <c r="EA859" s="106"/>
      <c r="EB859" s="106"/>
      <c r="EC859" s="106"/>
      <c r="ED859" s="106"/>
      <c r="EE859" s="106"/>
      <c r="EF859" s="106"/>
      <c r="EG859" s="106"/>
      <c r="EH859" s="106"/>
      <c r="EI859" s="106"/>
      <c r="EJ859" s="106"/>
      <c r="EK859" s="106"/>
      <c r="EL859" s="106"/>
      <c r="EM859" s="106"/>
      <c r="EN859" s="106"/>
      <c r="EO859" s="106"/>
      <c r="EP859" s="106"/>
      <c r="EQ859" s="106"/>
      <c r="ER859" s="106"/>
      <c r="ES859" s="106"/>
      <c r="ET859" s="106"/>
      <c r="EU859" s="106"/>
      <c r="EV859" s="106"/>
      <c r="EW859" s="106"/>
      <c r="EX859" s="106"/>
      <c r="EY859" s="106"/>
      <c r="EZ859" s="106"/>
      <c r="FA859" s="106"/>
      <c r="FB859" s="106"/>
      <c r="FC859" s="106"/>
      <c r="FD859" s="106"/>
      <c r="FE859" s="106"/>
      <c r="FF859" s="106"/>
      <c r="FG859" s="106"/>
      <c r="FH859" s="106"/>
      <c r="FI859" s="106"/>
      <c r="FJ859" s="106"/>
      <c r="FK859" s="106"/>
      <c r="FL859" s="106"/>
      <c r="FM859" s="106"/>
      <c r="FN859" s="106"/>
      <c r="FO859" s="106"/>
      <c r="FP859" s="106"/>
      <c r="FQ859" s="106"/>
      <c r="FR859" s="106"/>
      <c r="FS859" s="106"/>
      <c r="FT859" s="106"/>
      <c r="FU859" s="106"/>
      <c r="FV859" s="106"/>
      <c r="FW859" s="106"/>
      <c r="FX859" s="106"/>
      <c r="FY859" s="106"/>
      <c r="FZ859" s="106"/>
      <c r="GA859" s="106"/>
      <c r="GB859" s="106"/>
      <c r="GC859" s="106"/>
      <c r="GD859" s="106"/>
      <c r="GE859" s="106"/>
      <c r="GF859" s="106"/>
      <c r="GG859" s="106"/>
      <c r="GH859" s="106"/>
      <c r="GI859" s="106"/>
      <c r="GJ859" s="106"/>
      <c r="GK859" s="106"/>
      <c r="GL859" s="106"/>
      <c r="GM859" s="106"/>
      <c r="GN859" s="106"/>
      <c r="GO859" s="106"/>
      <c r="GP859" s="106"/>
      <c r="GQ859" s="106"/>
      <c r="GR859" s="106"/>
      <c r="GS859" s="106"/>
      <c r="GT859" s="106"/>
      <c r="GU859" s="106"/>
      <c r="GV859" s="106"/>
      <c r="GW859" s="106"/>
      <c r="GX859" s="106"/>
      <c r="GY859" s="106"/>
      <c r="GZ859" s="106"/>
      <c r="HA859" s="106"/>
      <c r="HB859" s="106"/>
      <c r="HC859" s="106"/>
      <c r="HD859" s="106"/>
      <c r="HE859" s="106"/>
      <c r="HF859" s="106"/>
      <c r="HG859" s="106"/>
      <c r="HH859" s="106"/>
      <c r="HI859" s="106"/>
      <c r="HJ859" s="106"/>
      <c r="HK859" s="106"/>
      <c r="HL859" s="106"/>
      <c r="HM859" s="106"/>
      <c r="HN859" s="106"/>
      <c r="HO859" s="106"/>
      <c r="HP859" s="106"/>
      <c r="HQ859" s="106"/>
      <c r="HR859" s="106"/>
    </row>
    <row r="860" spans="1:243">
      <c r="A860" s="99" t="s">
        <v>3465</v>
      </c>
      <c r="B860" s="116" t="s">
        <v>3466</v>
      </c>
      <c r="C860" s="139"/>
      <c r="D860" s="128"/>
      <c r="E860" s="128">
        <f>E861</f>
        <v>91200</v>
      </c>
      <c r="F860" s="128">
        <f t="shared" si="229"/>
        <v>61789</v>
      </c>
      <c r="G860" s="128">
        <f t="shared" si="229"/>
        <v>0</v>
      </c>
      <c r="H860" s="128">
        <f t="shared" si="229"/>
        <v>0</v>
      </c>
      <c r="I860" s="128">
        <f t="shared" si="229"/>
        <v>0</v>
      </c>
      <c r="J860" s="106"/>
      <c r="K860" s="106"/>
      <c r="L860" s="106"/>
      <c r="M860" s="106"/>
      <c r="N860" s="106"/>
      <c r="O860" s="106"/>
      <c r="P860" s="106"/>
      <c r="Q860" s="106"/>
      <c r="R860" s="106"/>
      <c r="S860" s="106"/>
      <c r="T860" s="106"/>
      <c r="U860" s="106"/>
      <c r="V860" s="106"/>
      <c r="W860" s="106"/>
      <c r="X860" s="106"/>
      <c r="Y860" s="106"/>
      <c r="Z860" s="106"/>
      <c r="AA860" s="106"/>
      <c r="AB860" s="106"/>
      <c r="AC860" s="106"/>
      <c r="AD860" s="106"/>
      <c r="AE860" s="106"/>
      <c r="AF860" s="106"/>
      <c r="AG860" s="106"/>
      <c r="AH860" s="106"/>
      <c r="AI860" s="106"/>
      <c r="AJ860" s="106"/>
      <c r="AK860" s="106"/>
      <c r="AL860" s="106"/>
      <c r="AM860" s="106"/>
      <c r="AN860" s="106"/>
      <c r="AO860" s="106"/>
      <c r="AP860" s="106"/>
      <c r="AQ860" s="106"/>
      <c r="AR860" s="106"/>
      <c r="AS860" s="106"/>
      <c r="AT860" s="106"/>
      <c r="AU860" s="106"/>
      <c r="AV860" s="106"/>
      <c r="AW860" s="106"/>
      <c r="AX860" s="106"/>
      <c r="AY860" s="106"/>
      <c r="AZ860" s="106"/>
      <c r="BA860" s="106"/>
      <c r="BB860" s="106"/>
      <c r="BC860" s="106"/>
      <c r="BD860" s="106"/>
      <c r="BE860" s="106"/>
      <c r="BF860" s="106"/>
      <c r="BG860" s="106"/>
      <c r="BH860" s="106"/>
      <c r="BI860" s="106"/>
      <c r="BJ860" s="106"/>
      <c r="BK860" s="106"/>
      <c r="BL860" s="106"/>
      <c r="BM860" s="106"/>
      <c r="BN860" s="106"/>
      <c r="BO860" s="106"/>
      <c r="BP860" s="106"/>
      <c r="BQ860" s="106"/>
      <c r="BR860" s="106"/>
      <c r="BS860" s="106"/>
      <c r="BT860" s="106"/>
      <c r="BU860" s="106"/>
      <c r="BV860" s="106"/>
      <c r="BW860" s="106"/>
      <c r="BX860" s="106"/>
      <c r="BY860" s="106"/>
      <c r="BZ860" s="106"/>
      <c r="CA860" s="106"/>
      <c r="CB860" s="106"/>
      <c r="CC860" s="106"/>
      <c r="CD860" s="106"/>
      <c r="CE860" s="106"/>
      <c r="CF860" s="106"/>
      <c r="CG860" s="106"/>
      <c r="CH860" s="106"/>
      <c r="CI860" s="106"/>
      <c r="CJ860" s="106"/>
      <c r="CK860" s="106"/>
      <c r="CL860" s="106"/>
      <c r="CM860" s="106"/>
      <c r="CN860" s="106"/>
      <c r="CO860" s="106"/>
      <c r="CP860" s="106"/>
      <c r="CQ860" s="106"/>
      <c r="CR860" s="106"/>
      <c r="CS860" s="106"/>
      <c r="CT860" s="106"/>
      <c r="CU860" s="106"/>
      <c r="CV860" s="106"/>
      <c r="CW860" s="106"/>
      <c r="CX860" s="106"/>
      <c r="CY860" s="106"/>
      <c r="CZ860" s="106"/>
      <c r="DA860" s="106"/>
      <c r="DB860" s="106"/>
      <c r="DC860" s="106"/>
      <c r="DD860" s="106"/>
      <c r="DE860" s="106"/>
      <c r="DF860" s="106"/>
      <c r="DG860" s="106"/>
      <c r="DH860" s="106"/>
      <c r="DI860" s="106"/>
      <c r="DJ860" s="106"/>
      <c r="DK860" s="106"/>
      <c r="DL860" s="106"/>
      <c r="DM860" s="106"/>
      <c r="DN860" s="106"/>
      <c r="DO860" s="106"/>
      <c r="DP860" s="106"/>
      <c r="DQ860" s="106"/>
      <c r="DR860" s="106"/>
      <c r="DS860" s="106"/>
      <c r="DT860" s="106"/>
      <c r="DU860" s="106"/>
      <c r="DV860" s="106"/>
      <c r="DW860" s="106"/>
      <c r="DX860" s="106"/>
      <c r="DY860" s="106"/>
      <c r="DZ860" s="106"/>
      <c r="EA860" s="106"/>
      <c r="EB860" s="106"/>
      <c r="EC860" s="106"/>
      <c r="ED860" s="106"/>
      <c r="EE860" s="106"/>
      <c r="EF860" s="106"/>
      <c r="EG860" s="106"/>
      <c r="EH860" s="106"/>
      <c r="EI860" s="106"/>
      <c r="EJ860" s="106"/>
      <c r="EK860" s="106"/>
      <c r="EL860" s="106"/>
      <c r="EM860" s="106"/>
      <c r="EN860" s="106"/>
      <c r="EO860" s="106"/>
      <c r="EP860" s="106"/>
      <c r="EQ860" s="106"/>
      <c r="ER860" s="106"/>
      <c r="ES860" s="106"/>
      <c r="ET860" s="106"/>
      <c r="EU860" s="106"/>
      <c r="EV860" s="106"/>
      <c r="EW860" s="106"/>
      <c r="EX860" s="106"/>
      <c r="EY860" s="106"/>
      <c r="EZ860" s="106"/>
      <c r="FA860" s="106"/>
      <c r="FB860" s="106"/>
      <c r="FC860" s="106"/>
      <c r="FD860" s="106"/>
      <c r="FE860" s="106"/>
      <c r="FF860" s="106"/>
      <c r="FG860" s="106"/>
      <c r="FH860" s="106"/>
      <c r="FI860" s="106"/>
      <c r="FJ860" s="106"/>
      <c r="FK860" s="106"/>
      <c r="FL860" s="106"/>
      <c r="FM860" s="106"/>
      <c r="FN860" s="106"/>
      <c r="FO860" s="106"/>
      <c r="FP860" s="106"/>
      <c r="FQ860" s="106"/>
      <c r="FR860" s="106"/>
      <c r="FS860" s="106"/>
      <c r="FT860" s="106"/>
      <c r="FU860" s="106"/>
      <c r="FV860" s="106"/>
      <c r="FW860" s="106"/>
      <c r="FX860" s="106"/>
      <c r="FY860" s="106"/>
      <c r="FZ860" s="106"/>
      <c r="GA860" s="106"/>
      <c r="GB860" s="106"/>
      <c r="GC860" s="106"/>
      <c r="GD860" s="106"/>
      <c r="GE860" s="106"/>
      <c r="GF860" s="106"/>
      <c r="GG860" s="106"/>
      <c r="GH860" s="106"/>
      <c r="GI860" s="106"/>
      <c r="GJ860" s="106"/>
      <c r="GK860" s="106"/>
      <c r="GL860" s="106"/>
      <c r="GM860" s="106"/>
      <c r="GN860" s="106"/>
      <c r="GO860" s="106"/>
      <c r="GP860" s="106"/>
      <c r="GQ860" s="106"/>
      <c r="GR860" s="106"/>
      <c r="GS860" s="106"/>
      <c r="GT860" s="106"/>
      <c r="GU860" s="106"/>
      <c r="GV860" s="106"/>
      <c r="GW860" s="106"/>
      <c r="GX860" s="106"/>
      <c r="GY860" s="106"/>
      <c r="GZ860" s="106"/>
      <c r="HA860" s="106"/>
      <c r="HB860" s="106"/>
      <c r="HC860" s="106"/>
      <c r="HD860" s="106"/>
      <c r="HE860" s="106"/>
      <c r="HF860" s="106"/>
      <c r="HG860" s="106"/>
      <c r="HH860" s="106"/>
      <c r="HI860" s="106"/>
      <c r="HJ860" s="106"/>
      <c r="HK860" s="106"/>
      <c r="HL860" s="106"/>
      <c r="HM860" s="106"/>
      <c r="HN860" s="106"/>
      <c r="HO860" s="106"/>
      <c r="HP860" s="106"/>
      <c r="HQ860" s="106"/>
      <c r="HR860" s="106"/>
    </row>
    <row r="861" spans="1:243" ht="15" customHeight="1">
      <c r="A861" s="99" t="s">
        <v>3468</v>
      </c>
      <c r="B861" s="116" t="s">
        <v>3467</v>
      </c>
      <c r="C861" s="139"/>
      <c r="D861" s="128"/>
      <c r="E861" s="128">
        <f>SUM(E862:E864)</f>
        <v>91200</v>
      </c>
      <c r="F861" s="128">
        <f>SUM(F862:F864)</f>
        <v>61789</v>
      </c>
      <c r="G861" s="128">
        <f>SUM(G862:G864)</f>
        <v>0</v>
      </c>
      <c r="H861" s="128">
        <f>SUM(H862:H864)</f>
        <v>0</v>
      </c>
      <c r="I861" s="128">
        <f>SUM(I862:I864)</f>
        <v>0</v>
      </c>
      <c r="J861" s="106"/>
      <c r="K861" s="106"/>
      <c r="L861" s="106"/>
      <c r="M861" s="106"/>
      <c r="N861" s="106"/>
      <c r="O861" s="106"/>
      <c r="P861" s="106"/>
      <c r="Q861" s="106"/>
      <c r="R861" s="106"/>
      <c r="S861" s="106"/>
      <c r="T861" s="106"/>
      <c r="U861" s="106"/>
      <c r="V861" s="106"/>
      <c r="W861" s="106"/>
      <c r="X861" s="106"/>
      <c r="Y861" s="106"/>
      <c r="Z861" s="106"/>
      <c r="AA861" s="106"/>
      <c r="AB861" s="106"/>
      <c r="AC861" s="106"/>
      <c r="AD861" s="106"/>
      <c r="AE861" s="106"/>
      <c r="AF861" s="106"/>
      <c r="AG861" s="106"/>
      <c r="AH861" s="106"/>
      <c r="AI861" s="106"/>
      <c r="AJ861" s="106"/>
      <c r="AK861" s="106"/>
      <c r="AL861" s="106"/>
      <c r="AM861" s="106"/>
      <c r="AN861" s="106"/>
      <c r="AO861" s="106"/>
      <c r="AP861" s="106"/>
      <c r="AQ861" s="106"/>
      <c r="AR861" s="106"/>
      <c r="AS861" s="106"/>
      <c r="AT861" s="106"/>
      <c r="AU861" s="106"/>
      <c r="AV861" s="106"/>
      <c r="AW861" s="106"/>
      <c r="AX861" s="106"/>
      <c r="AY861" s="106"/>
      <c r="AZ861" s="106"/>
      <c r="BA861" s="106"/>
      <c r="BB861" s="106"/>
      <c r="BC861" s="106"/>
      <c r="BD861" s="106"/>
      <c r="BE861" s="106"/>
      <c r="BF861" s="106"/>
      <c r="BG861" s="106"/>
      <c r="BH861" s="106"/>
      <c r="BI861" s="106"/>
      <c r="BJ861" s="106"/>
      <c r="BK861" s="106"/>
      <c r="BL861" s="106"/>
      <c r="BM861" s="106"/>
      <c r="BN861" s="106"/>
      <c r="BO861" s="106"/>
      <c r="BP861" s="106"/>
      <c r="BQ861" s="106"/>
      <c r="BR861" s="106"/>
      <c r="BS861" s="106"/>
      <c r="BT861" s="106"/>
      <c r="BU861" s="106"/>
      <c r="BV861" s="106"/>
      <c r="BW861" s="106"/>
      <c r="BX861" s="106"/>
      <c r="BY861" s="106"/>
      <c r="BZ861" s="106"/>
      <c r="CA861" s="106"/>
      <c r="CB861" s="106"/>
      <c r="CC861" s="106"/>
      <c r="CD861" s="106"/>
      <c r="CE861" s="106"/>
      <c r="CF861" s="106"/>
      <c r="CG861" s="106"/>
      <c r="CH861" s="106"/>
      <c r="CI861" s="106"/>
      <c r="CJ861" s="106"/>
      <c r="CK861" s="106"/>
      <c r="CL861" s="106"/>
      <c r="CM861" s="106"/>
      <c r="CN861" s="106"/>
      <c r="CO861" s="106"/>
      <c r="CP861" s="106"/>
      <c r="CQ861" s="106"/>
      <c r="CR861" s="106"/>
      <c r="CS861" s="106"/>
      <c r="CT861" s="106"/>
      <c r="CU861" s="106"/>
      <c r="CV861" s="106"/>
      <c r="CW861" s="106"/>
      <c r="CX861" s="106"/>
      <c r="CY861" s="106"/>
      <c r="CZ861" s="106"/>
      <c r="DA861" s="106"/>
      <c r="DB861" s="106"/>
      <c r="DC861" s="106"/>
      <c r="DD861" s="106"/>
      <c r="DE861" s="106"/>
      <c r="DF861" s="106"/>
      <c r="DG861" s="106"/>
      <c r="DH861" s="106"/>
      <c r="DI861" s="106"/>
      <c r="DJ861" s="106"/>
      <c r="DK861" s="106"/>
      <c r="DL861" s="106"/>
      <c r="DM861" s="106"/>
      <c r="DN861" s="106"/>
      <c r="DO861" s="106"/>
      <c r="DP861" s="106"/>
      <c r="DQ861" s="106"/>
      <c r="DR861" s="106"/>
      <c r="DS861" s="106"/>
      <c r="DT861" s="106"/>
      <c r="DU861" s="106"/>
      <c r="DV861" s="106"/>
      <c r="DW861" s="106"/>
      <c r="DX861" s="106"/>
      <c r="DY861" s="106"/>
      <c r="DZ861" s="106"/>
      <c r="EA861" s="106"/>
      <c r="EB861" s="106"/>
      <c r="EC861" s="106"/>
      <c r="ED861" s="106"/>
      <c r="EE861" s="106"/>
      <c r="EF861" s="106"/>
      <c r="EG861" s="106"/>
      <c r="EH861" s="106"/>
      <c r="EI861" s="106"/>
      <c r="EJ861" s="106"/>
      <c r="EK861" s="106"/>
      <c r="EL861" s="106"/>
      <c r="EM861" s="106"/>
      <c r="EN861" s="106"/>
      <c r="EO861" s="106"/>
      <c r="EP861" s="106"/>
      <c r="EQ861" s="106"/>
      <c r="ER861" s="106"/>
      <c r="ES861" s="106"/>
      <c r="ET861" s="106"/>
      <c r="EU861" s="106"/>
      <c r="EV861" s="106"/>
      <c r="EW861" s="106"/>
      <c r="EX861" s="106"/>
      <c r="EY861" s="106"/>
      <c r="EZ861" s="106"/>
      <c r="FA861" s="106"/>
      <c r="FB861" s="106"/>
      <c r="FC861" s="106"/>
      <c r="FD861" s="106"/>
      <c r="FE861" s="106"/>
      <c r="FF861" s="106"/>
      <c r="FG861" s="106"/>
      <c r="FH861" s="106"/>
      <c r="FI861" s="106"/>
      <c r="FJ861" s="106"/>
      <c r="FK861" s="106"/>
      <c r="FL861" s="106"/>
      <c r="FM861" s="106"/>
      <c r="FN861" s="106"/>
      <c r="FO861" s="106"/>
      <c r="FP861" s="106"/>
      <c r="FQ861" s="106"/>
      <c r="FR861" s="106"/>
      <c r="FS861" s="106"/>
      <c r="FT861" s="106"/>
      <c r="FU861" s="106"/>
      <c r="FV861" s="106"/>
      <c r="FW861" s="106"/>
      <c r="FX861" s="106"/>
      <c r="FY861" s="106"/>
      <c r="FZ861" s="106"/>
      <c r="GA861" s="106"/>
      <c r="GB861" s="106"/>
      <c r="GC861" s="106"/>
      <c r="GD861" s="106"/>
      <c r="GE861" s="106"/>
      <c r="GF861" s="106"/>
      <c r="GG861" s="106"/>
      <c r="GH861" s="106"/>
      <c r="GI861" s="106"/>
      <c r="GJ861" s="106"/>
      <c r="GK861" s="106"/>
      <c r="GL861" s="106"/>
      <c r="GM861" s="106"/>
      <c r="GN861" s="106"/>
      <c r="GO861" s="106"/>
      <c r="GP861" s="106"/>
      <c r="GQ861" s="106"/>
      <c r="GR861" s="106"/>
      <c r="GS861" s="106"/>
      <c r="GT861" s="106"/>
      <c r="GU861" s="106"/>
      <c r="GV861" s="106"/>
      <c r="GW861" s="106"/>
      <c r="GX861" s="106"/>
      <c r="GY861" s="106"/>
      <c r="GZ861" s="106"/>
      <c r="HA861" s="106"/>
      <c r="HB861" s="106"/>
      <c r="HC861" s="106"/>
      <c r="HD861" s="106"/>
      <c r="HE861" s="106"/>
      <c r="HF861" s="106"/>
      <c r="HG861" s="106"/>
      <c r="HH861" s="106"/>
      <c r="HI861" s="106"/>
      <c r="HJ861" s="106"/>
      <c r="HK861" s="106"/>
      <c r="HL861" s="106"/>
      <c r="HM861" s="106"/>
      <c r="HN861" s="106"/>
      <c r="HO861" s="106"/>
      <c r="HP861" s="106"/>
      <c r="HQ861" s="106"/>
      <c r="HR861" s="106"/>
    </row>
    <row r="862" spans="1:243">
      <c r="A862" s="97" t="s">
        <v>3469</v>
      </c>
      <c r="B862" s="117" t="s">
        <v>1903</v>
      </c>
      <c r="C862" s="139" t="s">
        <v>537</v>
      </c>
      <c r="D862" s="128"/>
      <c r="E862" s="60">
        <v>67600</v>
      </c>
      <c r="F862" s="128">
        <v>59702</v>
      </c>
      <c r="G862" s="128"/>
      <c r="H862" s="128"/>
      <c r="I862" s="128"/>
      <c r="J862" s="106"/>
      <c r="K862" s="106"/>
      <c r="L862" s="106"/>
      <c r="M862" s="106"/>
      <c r="N862" s="106"/>
      <c r="O862" s="106"/>
      <c r="P862" s="106"/>
      <c r="Q862" s="106"/>
      <c r="R862" s="106"/>
      <c r="S862" s="106"/>
      <c r="T862" s="106"/>
      <c r="U862" s="106"/>
      <c r="V862" s="106"/>
      <c r="W862" s="106"/>
      <c r="X862" s="106"/>
      <c r="Y862" s="106"/>
      <c r="Z862" s="106"/>
      <c r="AA862" s="106"/>
      <c r="AB862" s="106"/>
      <c r="AC862" s="106"/>
      <c r="AD862" s="106"/>
      <c r="AE862" s="106"/>
      <c r="AF862" s="106"/>
      <c r="AG862" s="106"/>
      <c r="AH862" s="106"/>
      <c r="AI862" s="106"/>
      <c r="AJ862" s="106"/>
      <c r="AK862" s="106"/>
      <c r="AL862" s="106"/>
      <c r="AM862" s="106"/>
      <c r="AN862" s="106"/>
      <c r="AO862" s="106"/>
      <c r="AP862" s="106"/>
      <c r="AQ862" s="106"/>
      <c r="AR862" s="106"/>
      <c r="AS862" s="106"/>
      <c r="AT862" s="106"/>
      <c r="AU862" s="106"/>
      <c r="AV862" s="106"/>
      <c r="AW862" s="106"/>
      <c r="AX862" s="106"/>
      <c r="AY862" s="106"/>
      <c r="AZ862" s="106"/>
      <c r="BA862" s="106"/>
      <c r="BB862" s="106"/>
      <c r="BC862" s="106"/>
      <c r="BD862" s="106"/>
      <c r="BE862" s="106"/>
      <c r="BF862" s="106"/>
      <c r="BG862" s="106"/>
      <c r="BH862" s="106"/>
      <c r="BI862" s="106"/>
      <c r="BJ862" s="106"/>
      <c r="BK862" s="106"/>
      <c r="BL862" s="106"/>
      <c r="BM862" s="106"/>
      <c r="BN862" s="106"/>
      <c r="BO862" s="106"/>
      <c r="BP862" s="106"/>
      <c r="BQ862" s="106"/>
      <c r="BR862" s="106"/>
      <c r="BS862" s="106"/>
      <c r="BT862" s="106"/>
      <c r="BU862" s="106"/>
      <c r="BV862" s="106"/>
      <c r="BW862" s="106"/>
      <c r="BX862" s="106"/>
      <c r="BY862" s="106"/>
      <c r="BZ862" s="106"/>
      <c r="CA862" s="106"/>
      <c r="CB862" s="106"/>
      <c r="CC862" s="106"/>
      <c r="CD862" s="106"/>
      <c r="CE862" s="106"/>
      <c r="CF862" s="106"/>
      <c r="CG862" s="106"/>
      <c r="CH862" s="106"/>
      <c r="CI862" s="106"/>
      <c r="CJ862" s="106"/>
      <c r="CK862" s="106"/>
      <c r="CL862" s="106"/>
      <c r="CM862" s="106"/>
      <c r="CN862" s="106"/>
      <c r="CO862" s="106"/>
      <c r="CP862" s="106"/>
      <c r="CQ862" s="106"/>
      <c r="CR862" s="106"/>
      <c r="CS862" s="106"/>
      <c r="CT862" s="106"/>
      <c r="CU862" s="106"/>
      <c r="CV862" s="106"/>
      <c r="CW862" s="106"/>
      <c r="CX862" s="106"/>
      <c r="CY862" s="106"/>
      <c r="CZ862" s="106"/>
      <c r="DA862" s="106"/>
      <c r="DB862" s="106"/>
      <c r="DC862" s="106"/>
      <c r="DD862" s="106"/>
      <c r="DE862" s="106"/>
      <c r="DF862" s="106"/>
      <c r="DG862" s="106"/>
      <c r="DH862" s="106"/>
      <c r="DI862" s="106"/>
      <c r="DJ862" s="106"/>
      <c r="DK862" s="106"/>
      <c r="DL862" s="106"/>
      <c r="DM862" s="106"/>
      <c r="DN862" s="106"/>
      <c r="DO862" s="106"/>
      <c r="DP862" s="106"/>
      <c r="DQ862" s="106"/>
      <c r="DR862" s="106"/>
      <c r="DS862" s="106"/>
      <c r="DT862" s="106"/>
      <c r="DU862" s="106"/>
      <c r="DV862" s="106"/>
      <c r="DW862" s="106"/>
      <c r="DX862" s="106"/>
      <c r="DY862" s="106"/>
      <c r="DZ862" s="106"/>
      <c r="EA862" s="106"/>
      <c r="EB862" s="106"/>
      <c r="EC862" s="106"/>
      <c r="ED862" s="106"/>
      <c r="EE862" s="106"/>
      <c r="EF862" s="106"/>
      <c r="EG862" s="106"/>
      <c r="EH862" s="106"/>
      <c r="EI862" s="106"/>
      <c r="EJ862" s="106"/>
      <c r="EK862" s="106"/>
      <c r="EL862" s="106"/>
      <c r="EM862" s="106"/>
      <c r="EN862" s="106"/>
      <c r="EO862" s="106"/>
      <c r="EP862" s="106"/>
      <c r="EQ862" s="106"/>
      <c r="ER862" s="106"/>
      <c r="ES862" s="106"/>
      <c r="ET862" s="106"/>
      <c r="EU862" s="106"/>
      <c r="EV862" s="106"/>
      <c r="EW862" s="106"/>
      <c r="EX862" s="106"/>
      <c r="EY862" s="106"/>
      <c r="EZ862" s="106"/>
      <c r="FA862" s="106"/>
      <c r="FB862" s="106"/>
      <c r="FC862" s="106"/>
      <c r="FD862" s="106"/>
      <c r="FE862" s="106"/>
      <c r="FF862" s="106"/>
      <c r="FG862" s="106"/>
      <c r="FH862" s="106"/>
      <c r="FI862" s="106"/>
      <c r="FJ862" s="106"/>
      <c r="FK862" s="106"/>
      <c r="FL862" s="106"/>
      <c r="FM862" s="106"/>
      <c r="FN862" s="106"/>
      <c r="FO862" s="106"/>
      <c r="FP862" s="106"/>
      <c r="FQ862" s="106"/>
      <c r="FR862" s="106"/>
      <c r="FS862" s="106"/>
      <c r="FT862" s="106"/>
      <c r="FU862" s="106"/>
      <c r="FV862" s="106"/>
      <c r="FW862" s="106"/>
      <c r="FX862" s="106"/>
      <c r="FY862" s="106"/>
      <c r="FZ862" s="106"/>
      <c r="GA862" s="106"/>
      <c r="GB862" s="106"/>
      <c r="GC862" s="106"/>
      <c r="GD862" s="106"/>
      <c r="GE862" s="106"/>
      <c r="GF862" s="106"/>
      <c r="GG862" s="106"/>
      <c r="GH862" s="106"/>
      <c r="GI862" s="106"/>
      <c r="GJ862" s="106"/>
      <c r="GK862" s="106"/>
      <c r="GL862" s="106"/>
      <c r="GM862" s="106"/>
      <c r="GN862" s="106"/>
      <c r="GO862" s="106"/>
      <c r="GP862" s="106"/>
      <c r="GQ862" s="106"/>
      <c r="GR862" s="106"/>
      <c r="GS862" s="106"/>
      <c r="GT862" s="106"/>
      <c r="GU862" s="106"/>
      <c r="GV862" s="106"/>
      <c r="GW862" s="106"/>
      <c r="GX862" s="106"/>
      <c r="GY862" s="106"/>
      <c r="GZ862" s="106"/>
      <c r="HA862" s="106"/>
      <c r="HB862" s="106"/>
      <c r="HC862" s="106"/>
      <c r="HD862" s="106"/>
      <c r="HE862" s="106"/>
      <c r="HF862" s="106"/>
      <c r="HG862" s="106"/>
      <c r="HH862" s="106"/>
      <c r="HI862" s="106"/>
      <c r="HJ862" s="106"/>
      <c r="HK862" s="106"/>
      <c r="HL862" s="106"/>
      <c r="HM862" s="106"/>
      <c r="HN862" s="106"/>
      <c r="HO862" s="106"/>
      <c r="HP862" s="106"/>
      <c r="HQ862" s="106"/>
      <c r="HR862" s="106"/>
    </row>
    <row r="863" spans="1:243">
      <c r="A863" s="97" t="s">
        <v>3470</v>
      </c>
      <c r="B863" s="117" t="s">
        <v>3471</v>
      </c>
      <c r="C863" s="139" t="s">
        <v>537</v>
      </c>
      <c r="D863" s="128"/>
      <c r="E863" s="60">
        <v>18500</v>
      </c>
      <c r="F863" s="128">
        <v>2087</v>
      </c>
      <c r="G863" s="128"/>
      <c r="H863" s="128"/>
      <c r="I863" s="128"/>
      <c r="J863" s="106"/>
      <c r="K863" s="106"/>
      <c r="L863" s="106"/>
      <c r="M863" s="106"/>
      <c r="N863" s="106"/>
      <c r="O863" s="106"/>
      <c r="P863" s="106"/>
      <c r="Q863" s="106"/>
      <c r="R863" s="106"/>
      <c r="S863" s="106"/>
      <c r="T863" s="106"/>
      <c r="U863" s="106"/>
      <c r="V863" s="106"/>
      <c r="W863" s="106"/>
      <c r="X863" s="106"/>
      <c r="Y863" s="106"/>
      <c r="Z863" s="106"/>
      <c r="AA863" s="106"/>
      <c r="AB863" s="106"/>
      <c r="AC863" s="106"/>
      <c r="AD863" s="106"/>
      <c r="AE863" s="106"/>
      <c r="AF863" s="106"/>
      <c r="AG863" s="106"/>
      <c r="AH863" s="106"/>
      <c r="AI863" s="106"/>
      <c r="AJ863" s="106"/>
      <c r="AK863" s="106"/>
      <c r="AL863" s="106"/>
      <c r="AM863" s="106"/>
      <c r="AN863" s="106"/>
      <c r="AO863" s="106"/>
      <c r="AP863" s="106"/>
      <c r="AQ863" s="106"/>
      <c r="AR863" s="106"/>
      <c r="AS863" s="106"/>
      <c r="AT863" s="106"/>
      <c r="AU863" s="106"/>
      <c r="AV863" s="106"/>
      <c r="AW863" s="106"/>
      <c r="AX863" s="106"/>
      <c r="AY863" s="106"/>
      <c r="AZ863" s="106"/>
      <c r="BA863" s="106"/>
      <c r="BB863" s="106"/>
      <c r="BC863" s="106"/>
      <c r="BD863" s="106"/>
      <c r="BE863" s="106"/>
      <c r="BF863" s="106"/>
      <c r="BG863" s="106"/>
      <c r="BH863" s="106"/>
      <c r="BI863" s="106"/>
      <c r="BJ863" s="106"/>
      <c r="BK863" s="106"/>
      <c r="BL863" s="106"/>
      <c r="BM863" s="106"/>
      <c r="BN863" s="106"/>
      <c r="BO863" s="106"/>
      <c r="BP863" s="106"/>
      <c r="BQ863" s="106"/>
      <c r="BR863" s="106"/>
      <c r="BS863" s="106"/>
      <c r="BT863" s="106"/>
      <c r="BU863" s="106"/>
      <c r="BV863" s="106"/>
      <c r="BW863" s="106"/>
      <c r="BX863" s="106"/>
      <c r="BY863" s="106"/>
      <c r="BZ863" s="106"/>
      <c r="CA863" s="106"/>
      <c r="CB863" s="106"/>
      <c r="CC863" s="106"/>
      <c r="CD863" s="106"/>
      <c r="CE863" s="106"/>
      <c r="CF863" s="106"/>
      <c r="CG863" s="106"/>
      <c r="CH863" s="106"/>
      <c r="CI863" s="106"/>
      <c r="CJ863" s="106"/>
      <c r="CK863" s="106"/>
      <c r="CL863" s="106"/>
      <c r="CM863" s="106"/>
      <c r="CN863" s="106"/>
      <c r="CO863" s="106"/>
      <c r="CP863" s="106"/>
      <c r="CQ863" s="106"/>
      <c r="CR863" s="106"/>
      <c r="CS863" s="106"/>
      <c r="CT863" s="106"/>
      <c r="CU863" s="106"/>
      <c r="CV863" s="106"/>
      <c r="CW863" s="106"/>
      <c r="CX863" s="106"/>
      <c r="CY863" s="106"/>
      <c r="CZ863" s="106"/>
      <c r="DA863" s="106"/>
      <c r="DB863" s="106"/>
      <c r="DC863" s="106"/>
      <c r="DD863" s="106"/>
      <c r="DE863" s="106"/>
      <c r="DF863" s="106"/>
      <c r="DG863" s="106"/>
      <c r="DH863" s="106"/>
      <c r="DI863" s="106"/>
      <c r="DJ863" s="106"/>
      <c r="DK863" s="106"/>
      <c r="DL863" s="106"/>
      <c r="DM863" s="106"/>
      <c r="DN863" s="106"/>
      <c r="DO863" s="106"/>
      <c r="DP863" s="106"/>
      <c r="DQ863" s="106"/>
      <c r="DR863" s="106"/>
      <c r="DS863" s="106"/>
      <c r="DT863" s="106"/>
      <c r="DU863" s="106"/>
      <c r="DV863" s="106"/>
      <c r="DW863" s="106"/>
      <c r="DX863" s="106"/>
      <c r="DY863" s="106"/>
      <c r="DZ863" s="106"/>
      <c r="EA863" s="106"/>
      <c r="EB863" s="106"/>
      <c r="EC863" s="106"/>
      <c r="ED863" s="106"/>
      <c r="EE863" s="106"/>
      <c r="EF863" s="106"/>
      <c r="EG863" s="106"/>
      <c r="EH863" s="106"/>
      <c r="EI863" s="106"/>
      <c r="EJ863" s="106"/>
      <c r="EK863" s="106"/>
      <c r="EL863" s="106"/>
      <c r="EM863" s="106"/>
      <c r="EN863" s="106"/>
      <c r="EO863" s="106"/>
      <c r="EP863" s="106"/>
      <c r="EQ863" s="106"/>
      <c r="ER863" s="106"/>
      <c r="ES863" s="106"/>
      <c r="ET863" s="106"/>
      <c r="EU863" s="106"/>
      <c r="EV863" s="106"/>
      <c r="EW863" s="106"/>
      <c r="EX863" s="106"/>
      <c r="EY863" s="106"/>
      <c r="EZ863" s="106"/>
      <c r="FA863" s="106"/>
      <c r="FB863" s="106"/>
      <c r="FC863" s="106"/>
      <c r="FD863" s="106"/>
      <c r="FE863" s="106"/>
      <c r="FF863" s="106"/>
      <c r="FG863" s="106"/>
      <c r="FH863" s="106"/>
      <c r="FI863" s="106"/>
      <c r="FJ863" s="106"/>
      <c r="FK863" s="106"/>
      <c r="FL863" s="106"/>
      <c r="FM863" s="106"/>
      <c r="FN863" s="106"/>
      <c r="FO863" s="106"/>
      <c r="FP863" s="106"/>
      <c r="FQ863" s="106"/>
      <c r="FR863" s="106"/>
      <c r="FS863" s="106"/>
      <c r="FT863" s="106"/>
      <c r="FU863" s="106"/>
      <c r="FV863" s="106"/>
      <c r="FW863" s="106"/>
      <c r="FX863" s="106"/>
      <c r="FY863" s="106"/>
      <c r="FZ863" s="106"/>
      <c r="GA863" s="106"/>
      <c r="GB863" s="106"/>
      <c r="GC863" s="106"/>
      <c r="GD863" s="106"/>
      <c r="GE863" s="106"/>
      <c r="GF863" s="106"/>
      <c r="GG863" s="106"/>
      <c r="GH863" s="106"/>
      <c r="GI863" s="106"/>
      <c r="GJ863" s="106"/>
      <c r="GK863" s="106"/>
      <c r="GL863" s="106"/>
      <c r="GM863" s="106"/>
      <c r="GN863" s="106"/>
      <c r="GO863" s="106"/>
      <c r="GP863" s="106"/>
      <c r="GQ863" s="106"/>
      <c r="GR863" s="106"/>
      <c r="GS863" s="106"/>
      <c r="GT863" s="106"/>
      <c r="GU863" s="106"/>
      <c r="GV863" s="106"/>
      <c r="GW863" s="106"/>
      <c r="GX863" s="106"/>
      <c r="GY863" s="106"/>
      <c r="GZ863" s="106"/>
      <c r="HA863" s="106"/>
      <c r="HB863" s="106"/>
      <c r="HC863" s="106"/>
      <c r="HD863" s="106"/>
      <c r="HE863" s="106"/>
      <c r="HF863" s="106"/>
      <c r="HG863" s="106"/>
      <c r="HH863" s="106"/>
      <c r="HI863" s="106"/>
      <c r="HJ863" s="106"/>
      <c r="HK863" s="106"/>
      <c r="HL863" s="106"/>
      <c r="HM863" s="106"/>
      <c r="HN863" s="106"/>
      <c r="HO863" s="106"/>
      <c r="HP863" s="106"/>
      <c r="HQ863" s="106"/>
      <c r="HR863" s="106"/>
    </row>
    <row r="864" spans="1:243">
      <c r="A864" s="97" t="s">
        <v>3472</v>
      </c>
      <c r="B864" s="117" t="s">
        <v>3473</v>
      </c>
      <c r="C864" s="139" t="s">
        <v>537</v>
      </c>
      <c r="D864" s="128"/>
      <c r="E864" s="60">
        <v>5100</v>
      </c>
      <c r="F864" s="128"/>
      <c r="G864" s="128"/>
      <c r="H864" s="128"/>
      <c r="I864" s="128"/>
      <c r="J864" s="106"/>
      <c r="K864" s="106"/>
      <c r="L864" s="106"/>
      <c r="M864" s="106"/>
      <c r="N864" s="106"/>
      <c r="O864" s="106"/>
      <c r="P864" s="106"/>
      <c r="Q864" s="106"/>
      <c r="R864" s="106"/>
      <c r="S864" s="106"/>
      <c r="T864" s="106"/>
      <c r="U864" s="106"/>
      <c r="V864" s="106"/>
      <c r="W864" s="106"/>
      <c r="X864" s="106"/>
      <c r="Y864" s="106"/>
      <c r="Z864" s="106"/>
      <c r="AA864" s="106"/>
      <c r="AB864" s="106"/>
      <c r="AC864" s="106"/>
      <c r="AD864" s="106"/>
      <c r="AE864" s="106"/>
      <c r="AF864" s="106"/>
      <c r="AG864" s="106"/>
      <c r="AH864" s="106"/>
      <c r="AI864" s="106"/>
      <c r="AJ864" s="106"/>
      <c r="AK864" s="106"/>
      <c r="AL864" s="106"/>
      <c r="AM864" s="106"/>
      <c r="AN864" s="106"/>
      <c r="AO864" s="106"/>
      <c r="AP864" s="106"/>
      <c r="AQ864" s="106"/>
      <c r="AR864" s="106"/>
      <c r="AS864" s="106"/>
      <c r="AT864" s="106"/>
      <c r="AU864" s="106"/>
      <c r="AV864" s="106"/>
      <c r="AW864" s="106"/>
      <c r="AX864" s="106"/>
      <c r="AY864" s="106"/>
      <c r="AZ864" s="106"/>
      <c r="BA864" s="106"/>
      <c r="BB864" s="106"/>
      <c r="BC864" s="106"/>
      <c r="BD864" s="106"/>
      <c r="BE864" s="106"/>
      <c r="BF864" s="106"/>
      <c r="BG864" s="106"/>
      <c r="BH864" s="106"/>
      <c r="BI864" s="106"/>
      <c r="BJ864" s="106"/>
      <c r="BK864" s="106"/>
      <c r="BL864" s="106"/>
      <c r="BM864" s="106"/>
      <c r="BN864" s="106"/>
      <c r="BO864" s="106"/>
      <c r="BP864" s="106"/>
      <c r="BQ864" s="106"/>
      <c r="BR864" s="106"/>
      <c r="BS864" s="106"/>
      <c r="BT864" s="106"/>
      <c r="BU864" s="106"/>
      <c r="BV864" s="106"/>
      <c r="BW864" s="106"/>
      <c r="BX864" s="106"/>
      <c r="BY864" s="106"/>
      <c r="BZ864" s="106"/>
      <c r="CA864" s="106"/>
      <c r="CB864" s="106"/>
      <c r="CC864" s="106"/>
      <c r="CD864" s="106"/>
      <c r="CE864" s="106"/>
      <c r="CF864" s="106"/>
      <c r="CG864" s="106"/>
      <c r="CH864" s="106"/>
      <c r="CI864" s="106"/>
      <c r="CJ864" s="106"/>
      <c r="CK864" s="106"/>
      <c r="CL864" s="106"/>
      <c r="CM864" s="106"/>
      <c r="CN864" s="106"/>
      <c r="CO864" s="106"/>
      <c r="CP864" s="106"/>
      <c r="CQ864" s="106"/>
      <c r="CR864" s="106"/>
      <c r="CS864" s="106"/>
      <c r="CT864" s="106"/>
      <c r="CU864" s="106"/>
      <c r="CV864" s="106"/>
      <c r="CW864" s="106"/>
      <c r="CX864" s="106"/>
      <c r="CY864" s="106"/>
      <c r="CZ864" s="106"/>
      <c r="DA864" s="106"/>
      <c r="DB864" s="106"/>
      <c r="DC864" s="106"/>
      <c r="DD864" s="106"/>
      <c r="DE864" s="106"/>
      <c r="DF864" s="106"/>
      <c r="DG864" s="106"/>
      <c r="DH864" s="106"/>
      <c r="DI864" s="106"/>
      <c r="DJ864" s="106"/>
      <c r="DK864" s="106"/>
      <c r="DL864" s="106"/>
      <c r="DM864" s="106"/>
      <c r="DN864" s="106"/>
      <c r="DO864" s="106"/>
      <c r="DP864" s="106"/>
      <c r="DQ864" s="106"/>
      <c r="DR864" s="106"/>
      <c r="DS864" s="106"/>
      <c r="DT864" s="106"/>
      <c r="DU864" s="106"/>
      <c r="DV864" s="106"/>
      <c r="DW864" s="106"/>
      <c r="DX864" s="106"/>
      <c r="DY864" s="106"/>
      <c r="DZ864" s="106"/>
      <c r="EA864" s="106"/>
      <c r="EB864" s="106"/>
      <c r="EC864" s="106"/>
      <c r="ED864" s="106"/>
      <c r="EE864" s="106"/>
      <c r="EF864" s="106"/>
      <c r="EG864" s="106"/>
      <c r="EH864" s="106"/>
      <c r="EI864" s="106"/>
      <c r="EJ864" s="106"/>
      <c r="EK864" s="106"/>
      <c r="EL864" s="106"/>
      <c r="EM864" s="106"/>
      <c r="EN864" s="106"/>
      <c r="EO864" s="106"/>
      <c r="EP864" s="106"/>
      <c r="EQ864" s="106"/>
      <c r="ER864" s="106"/>
      <c r="ES864" s="106"/>
      <c r="ET864" s="106"/>
      <c r="EU864" s="106"/>
      <c r="EV864" s="106"/>
      <c r="EW864" s="106"/>
      <c r="EX864" s="106"/>
      <c r="EY864" s="106"/>
      <c r="EZ864" s="106"/>
      <c r="FA864" s="106"/>
      <c r="FB864" s="106"/>
      <c r="FC864" s="106"/>
      <c r="FD864" s="106"/>
      <c r="FE864" s="106"/>
      <c r="FF864" s="106"/>
      <c r="FG864" s="106"/>
      <c r="FH864" s="106"/>
      <c r="FI864" s="106"/>
      <c r="FJ864" s="106"/>
      <c r="FK864" s="106"/>
      <c r="FL864" s="106"/>
      <c r="FM864" s="106"/>
      <c r="FN864" s="106"/>
      <c r="FO864" s="106"/>
      <c r="FP864" s="106"/>
      <c r="FQ864" s="106"/>
      <c r="FR864" s="106"/>
      <c r="FS864" s="106"/>
      <c r="FT864" s="106"/>
      <c r="FU864" s="106"/>
      <c r="FV864" s="106"/>
      <c r="FW864" s="106"/>
      <c r="FX864" s="106"/>
      <c r="FY864" s="106"/>
      <c r="FZ864" s="106"/>
      <c r="GA864" s="106"/>
      <c r="GB864" s="106"/>
      <c r="GC864" s="106"/>
      <c r="GD864" s="106"/>
      <c r="GE864" s="106"/>
      <c r="GF864" s="106"/>
      <c r="GG864" s="106"/>
      <c r="GH864" s="106"/>
      <c r="GI864" s="106"/>
      <c r="GJ864" s="106"/>
      <c r="GK864" s="106"/>
      <c r="GL864" s="106"/>
      <c r="GM864" s="106"/>
      <c r="GN864" s="106"/>
      <c r="GO864" s="106"/>
      <c r="GP864" s="106"/>
      <c r="GQ864" s="106"/>
      <c r="GR864" s="106"/>
      <c r="GS864" s="106"/>
      <c r="GT864" s="106"/>
      <c r="GU864" s="106"/>
      <c r="GV864" s="106"/>
      <c r="GW864" s="106"/>
      <c r="GX864" s="106"/>
      <c r="GY864" s="106"/>
      <c r="GZ864" s="106"/>
      <c r="HA864" s="106"/>
      <c r="HB864" s="106"/>
      <c r="HC864" s="106"/>
      <c r="HD864" s="106"/>
      <c r="HE864" s="106"/>
      <c r="HF864" s="106"/>
      <c r="HG864" s="106"/>
      <c r="HH864" s="106"/>
      <c r="HI864" s="106"/>
      <c r="HJ864" s="106"/>
      <c r="HK864" s="106"/>
      <c r="HL864" s="106"/>
      <c r="HM864" s="106"/>
      <c r="HN864" s="106"/>
      <c r="HO864" s="106"/>
      <c r="HP864" s="106"/>
      <c r="HQ864" s="106"/>
      <c r="HR864" s="106"/>
    </row>
    <row r="865" spans="1:243">
      <c r="A865" s="129" t="s">
        <v>3073</v>
      </c>
      <c r="B865" s="130" t="s">
        <v>3074</v>
      </c>
      <c r="C865" s="242"/>
      <c r="D865" s="128">
        <f t="shared" ref="D865:E865" si="230">D866</f>
        <v>88860.85</v>
      </c>
      <c r="E865" s="128">
        <f t="shared" si="230"/>
        <v>92620.02</v>
      </c>
      <c r="F865" s="128">
        <f>F866+F874</f>
        <v>1087725.02</v>
      </c>
      <c r="G865" s="128">
        <f t="shared" ref="G865:I865" si="231">G866+G874</f>
        <v>16353800</v>
      </c>
      <c r="H865" s="128">
        <f t="shared" si="231"/>
        <v>1850000</v>
      </c>
      <c r="I865" s="128">
        <f t="shared" si="231"/>
        <v>1900000</v>
      </c>
      <c r="J865" s="106"/>
      <c r="K865" s="106"/>
      <c r="L865" s="106"/>
      <c r="M865" s="106"/>
      <c r="N865" s="106"/>
      <c r="O865" s="106"/>
      <c r="P865" s="106"/>
      <c r="Q865" s="106"/>
      <c r="R865" s="106"/>
      <c r="S865" s="106"/>
      <c r="T865" s="106"/>
      <c r="U865" s="106"/>
      <c r="V865" s="106"/>
      <c r="W865" s="106"/>
      <c r="X865" s="106"/>
      <c r="Y865" s="106"/>
      <c r="Z865" s="106"/>
      <c r="AA865" s="106"/>
      <c r="AB865" s="106"/>
      <c r="AC865" s="106"/>
      <c r="AD865" s="106"/>
      <c r="AE865" s="106"/>
      <c r="AF865" s="106"/>
      <c r="AG865" s="106"/>
      <c r="AH865" s="106"/>
      <c r="AI865" s="106"/>
      <c r="AJ865" s="106"/>
      <c r="AK865" s="106"/>
      <c r="AL865" s="106"/>
      <c r="AM865" s="106"/>
      <c r="AN865" s="106"/>
      <c r="AO865" s="106"/>
      <c r="AP865" s="106"/>
      <c r="AQ865" s="106"/>
      <c r="AR865" s="106"/>
      <c r="AS865" s="106"/>
      <c r="AT865" s="106"/>
      <c r="AU865" s="106"/>
      <c r="AV865" s="106"/>
      <c r="AW865" s="106"/>
      <c r="AX865" s="106"/>
      <c r="AY865" s="106"/>
      <c r="AZ865" s="106"/>
      <c r="BA865" s="106"/>
      <c r="BB865" s="106"/>
      <c r="BC865" s="106"/>
      <c r="BD865" s="106"/>
      <c r="BE865" s="106"/>
      <c r="BF865" s="106"/>
      <c r="BG865" s="106"/>
      <c r="BH865" s="106"/>
      <c r="BI865" s="106"/>
      <c r="BJ865" s="106"/>
      <c r="BK865" s="106"/>
      <c r="BL865" s="106"/>
      <c r="BM865" s="106"/>
      <c r="BN865" s="106"/>
      <c r="BO865" s="106"/>
      <c r="BP865" s="106"/>
      <c r="BQ865" s="106"/>
      <c r="BR865" s="106"/>
      <c r="BS865" s="106"/>
      <c r="BT865" s="106"/>
      <c r="BU865" s="106"/>
      <c r="BV865" s="106"/>
      <c r="BW865" s="106"/>
      <c r="BX865" s="106"/>
      <c r="BY865" s="106"/>
      <c r="BZ865" s="106"/>
      <c r="CA865" s="106"/>
      <c r="CB865" s="106"/>
      <c r="CC865" s="106"/>
      <c r="CD865" s="106"/>
      <c r="CE865" s="106"/>
      <c r="CF865" s="106"/>
      <c r="CG865" s="106"/>
      <c r="CH865" s="106"/>
      <c r="CI865" s="106"/>
      <c r="CJ865" s="106"/>
      <c r="CK865" s="106"/>
      <c r="CL865" s="106"/>
      <c r="CM865" s="106"/>
      <c r="CN865" s="106"/>
      <c r="CO865" s="106"/>
      <c r="CP865" s="106"/>
      <c r="CQ865" s="106"/>
      <c r="CR865" s="106"/>
      <c r="CS865" s="106"/>
      <c r="CT865" s="106"/>
      <c r="CU865" s="106"/>
      <c r="CV865" s="106"/>
      <c r="CW865" s="106"/>
      <c r="CX865" s="106"/>
      <c r="CY865" s="106"/>
      <c r="CZ865" s="106"/>
      <c r="DA865" s="106"/>
      <c r="DB865" s="106"/>
      <c r="DC865" s="106"/>
      <c r="DD865" s="106"/>
      <c r="DE865" s="106"/>
      <c r="DF865" s="106"/>
      <c r="DG865" s="106"/>
      <c r="DH865" s="106"/>
      <c r="DI865" s="106"/>
      <c r="DJ865" s="106"/>
      <c r="DK865" s="106"/>
      <c r="DL865" s="106"/>
      <c r="DM865" s="106"/>
      <c r="DN865" s="106"/>
      <c r="DO865" s="106"/>
      <c r="DP865" s="106"/>
      <c r="DQ865" s="106"/>
      <c r="DR865" s="106"/>
      <c r="DS865" s="106"/>
      <c r="DT865" s="106"/>
      <c r="DU865" s="106"/>
      <c r="DV865" s="106"/>
      <c r="DW865" s="106"/>
      <c r="DX865" s="106"/>
      <c r="DY865" s="106"/>
      <c r="DZ865" s="106"/>
      <c r="EA865" s="106"/>
      <c r="EB865" s="106"/>
      <c r="EC865" s="106"/>
      <c r="ED865" s="106"/>
      <c r="EE865" s="106"/>
      <c r="EF865" s="106"/>
      <c r="EG865" s="106"/>
      <c r="EH865" s="106"/>
      <c r="EI865" s="106"/>
      <c r="EJ865" s="106"/>
      <c r="EK865" s="106"/>
      <c r="EL865" s="106"/>
      <c r="EM865" s="106"/>
      <c r="EN865" s="106"/>
      <c r="EO865" s="106"/>
      <c r="EP865" s="106"/>
      <c r="EQ865" s="106"/>
      <c r="ER865" s="106"/>
      <c r="ES865" s="106"/>
      <c r="ET865" s="106"/>
      <c r="EU865" s="106"/>
      <c r="EV865" s="106"/>
      <c r="EW865" s="106"/>
      <c r="EX865" s="106"/>
      <c r="EY865" s="106"/>
      <c r="EZ865" s="106"/>
      <c r="FA865" s="106"/>
      <c r="FB865" s="106"/>
      <c r="FC865" s="106"/>
      <c r="FD865" s="106"/>
      <c r="FE865" s="106"/>
      <c r="FF865" s="106"/>
      <c r="FG865" s="106"/>
      <c r="FH865" s="106"/>
      <c r="FI865" s="106"/>
      <c r="FJ865" s="106"/>
      <c r="FK865" s="106"/>
      <c r="FL865" s="106"/>
      <c r="FM865" s="106"/>
      <c r="FN865" s="106"/>
      <c r="FO865" s="106"/>
      <c r="FP865" s="106"/>
      <c r="FQ865" s="106"/>
      <c r="FR865" s="106"/>
      <c r="FS865" s="106"/>
      <c r="FT865" s="106"/>
      <c r="FU865" s="106"/>
      <c r="FV865" s="106"/>
      <c r="FW865" s="106"/>
      <c r="FX865" s="106"/>
      <c r="FY865" s="106"/>
      <c r="FZ865" s="106"/>
      <c r="GA865" s="106"/>
      <c r="GB865" s="106"/>
      <c r="GC865" s="106"/>
      <c r="GD865" s="106"/>
      <c r="GE865" s="106"/>
      <c r="GF865" s="106"/>
      <c r="GG865" s="106"/>
      <c r="GH865" s="106"/>
      <c r="GI865" s="106"/>
      <c r="GJ865" s="106"/>
      <c r="GK865" s="106"/>
      <c r="GL865" s="106"/>
      <c r="GM865" s="106"/>
      <c r="GN865" s="106"/>
      <c r="GO865" s="106"/>
      <c r="GP865" s="106"/>
      <c r="GQ865" s="106"/>
      <c r="GR865" s="106"/>
      <c r="GS865" s="106"/>
      <c r="GT865" s="106"/>
      <c r="GU865" s="106"/>
      <c r="GV865" s="106"/>
      <c r="GW865" s="106"/>
      <c r="GX865" s="106"/>
      <c r="GY865" s="106"/>
      <c r="GZ865" s="106"/>
      <c r="HA865" s="106"/>
      <c r="HB865" s="106"/>
      <c r="HC865" s="106"/>
      <c r="HD865" s="106"/>
      <c r="HE865" s="106"/>
      <c r="HF865" s="106"/>
      <c r="HG865" s="106"/>
      <c r="HH865" s="106"/>
      <c r="HI865" s="106"/>
      <c r="HJ865" s="106"/>
      <c r="HK865" s="106"/>
      <c r="HL865" s="106"/>
      <c r="HM865" s="106"/>
      <c r="HN865" s="106"/>
      <c r="HO865" s="106"/>
      <c r="HP865" s="106"/>
      <c r="HQ865" s="106"/>
      <c r="HR865" s="106"/>
    </row>
    <row r="866" spans="1:243" s="107" customFormat="1" ht="12" customHeight="1">
      <c r="A866" s="99" t="s">
        <v>3075</v>
      </c>
      <c r="B866" s="116" t="s">
        <v>3074</v>
      </c>
      <c r="C866" s="139"/>
      <c r="D866" s="58">
        <f>D867+D871+D874+D877</f>
        <v>88860.85</v>
      </c>
      <c r="E866" s="58">
        <f>SUM(E867+E869+E871+E874+E877)</f>
        <v>92620.02</v>
      </c>
      <c r="F866" s="58">
        <f>SUM(F867+F869)</f>
        <v>1083710.81</v>
      </c>
      <c r="G866" s="58">
        <f t="shared" ref="G866:I866" si="232">SUM(G867+G869)</f>
        <v>16353800</v>
      </c>
      <c r="H866" s="58">
        <f t="shared" si="232"/>
        <v>1850000</v>
      </c>
      <c r="I866" s="58">
        <f t="shared" si="232"/>
        <v>1900000</v>
      </c>
      <c r="HS866" s="106"/>
      <c r="HT866" s="106"/>
      <c r="HU866" s="106"/>
      <c r="HV866" s="106"/>
      <c r="HW866" s="106"/>
      <c r="HX866" s="106"/>
      <c r="HY866" s="106"/>
      <c r="HZ866" s="106"/>
      <c r="IA866" s="106"/>
      <c r="IB866" s="106"/>
      <c r="IC866" s="106"/>
      <c r="ID866" s="106"/>
      <c r="IE866" s="106"/>
      <c r="IF866" s="106"/>
      <c r="IG866" s="106"/>
      <c r="IH866" s="106"/>
      <c r="II866" s="106"/>
    </row>
    <row r="867" spans="1:243" s="107" customFormat="1" ht="12" customHeight="1">
      <c r="A867" s="99" t="s">
        <v>3076</v>
      </c>
      <c r="B867" s="116" t="s">
        <v>3077</v>
      </c>
      <c r="C867" s="139"/>
      <c r="D867" s="58">
        <f>D868+D869</f>
        <v>78159.210000000006</v>
      </c>
      <c r="E867" s="58">
        <f>E868</f>
        <v>0</v>
      </c>
      <c r="F867" s="58">
        <f>F868</f>
        <v>962000</v>
      </c>
      <c r="G867" s="58">
        <f t="shared" ref="G867:I867" si="233">G868</f>
        <v>950000</v>
      </c>
      <c r="H867" s="58">
        <f t="shared" si="233"/>
        <v>0</v>
      </c>
      <c r="I867" s="58">
        <f t="shared" si="233"/>
        <v>0</v>
      </c>
      <c r="HS867" s="106"/>
      <c r="HT867" s="106"/>
      <c r="HU867" s="106"/>
      <c r="HV867" s="106"/>
      <c r="HW867" s="106"/>
      <c r="HX867" s="106"/>
      <c r="HY867" s="106"/>
      <c r="HZ867" s="106"/>
      <c r="IA867" s="106"/>
      <c r="IB867" s="106"/>
      <c r="IC867" s="106"/>
      <c r="ID867" s="106"/>
      <c r="IE867" s="106"/>
      <c r="IF867" s="106"/>
      <c r="IG867" s="106"/>
      <c r="IH867" s="106"/>
      <c r="II867" s="106"/>
    </row>
    <row r="868" spans="1:243">
      <c r="A868" s="97" t="s">
        <v>3078</v>
      </c>
      <c r="B868" s="117" t="s">
        <v>3079</v>
      </c>
      <c r="C868" s="139" t="s">
        <v>173</v>
      </c>
      <c r="D868" s="60">
        <v>0</v>
      </c>
      <c r="E868" s="60">
        <v>0</v>
      </c>
      <c r="F868" s="60">
        <v>962000</v>
      </c>
      <c r="G868" s="60">
        <v>950000</v>
      </c>
      <c r="H868" s="60">
        <v>0</v>
      </c>
      <c r="I868" s="60">
        <v>0</v>
      </c>
    </row>
    <row r="869" spans="1:243" s="107" customFormat="1" ht="12" customHeight="1">
      <c r="A869" s="99" t="s">
        <v>3080</v>
      </c>
      <c r="B869" s="116" t="s">
        <v>3081</v>
      </c>
      <c r="C869" s="139"/>
      <c r="D869" s="58">
        <f t="shared" ref="D869:I869" si="234">D870</f>
        <v>78159.210000000006</v>
      </c>
      <c r="E869" s="58">
        <f t="shared" si="234"/>
        <v>87131.25</v>
      </c>
      <c r="F869" s="58">
        <f>F870</f>
        <v>121710.81</v>
      </c>
      <c r="G869" s="58">
        <f t="shared" si="234"/>
        <v>15403800</v>
      </c>
      <c r="H869" s="58">
        <f t="shared" si="234"/>
        <v>1850000</v>
      </c>
      <c r="I869" s="58">
        <f t="shared" si="234"/>
        <v>1900000</v>
      </c>
      <c r="HS869" s="106"/>
      <c r="HT869" s="106"/>
      <c r="HU869" s="106"/>
      <c r="HV869" s="106"/>
      <c r="HW869" s="106"/>
      <c r="HX869" s="106"/>
      <c r="HY869" s="106"/>
      <c r="HZ869" s="106"/>
      <c r="IA869" s="106"/>
      <c r="IB869" s="106"/>
      <c r="IC869" s="106"/>
      <c r="ID869" s="106"/>
      <c r="IE869" s="106"/>
      <c r="IF869" s="106"/>
      <c r="IG869" s="106"/>
      <c r="IH869" s="106"/>
      <c r="II869" s="106"/>
    </row>
    <row r="870" spans="1:243" s="138" customFormat="1" ht="12.75" customHeight="1">
      <c r="A870" s="99" t="s">
        <v>3082</v>
      </c>
      <c r="B870" s="117" t="s">
        <v>1910</v>
      </c>
      <c r="C870" s="139" t="s">
        <v>537</v>
      </c>
      <c r="D870" s="60">
        <v>78159.210000000006</v>
      </c>
      <c r="E870" s="60">
        <v>87131.25</v>
      </c>
      <c r="F870" s="60">
        <v>121710.81</v>
      </c>
      <c r="G870" s="60">
        <v>15403800</v>
      </c>
      <c r="H870" s="60">
        <v>1850000</v>
      </c>
      <c r="I870" s="60">
        <v>1900000</v>
      </c>
      <c r="J870" s="140"/>
      <c r="K870" s="140"/>
      <c r="L870" s="140"/>
      <c r="M870" s="140"/>
      <c r="N870" s="140"/>
      <c r="O870" s="140"/>
      <c r="P870" s="140"/>
      <c r="Q870" s="140"/>
      <c r="R870" s="140"/>
      <c r="S870" s="140"/>
      <c r="T870" s="140"/>
      <c r="U870" s="140"/>
      <c r="V870" s="140"/>
      <c r="W870" s="140"/>
      <c r="X870" s="140"/>
      <c r="Y870" s="140"/>
      <c r="Z870" s="140"/>
      <c r="AA870" s="140"/>
      <c r="AB870" s="140"/>
      <c r="AC870" s="140"/>
      <c r="AD870" s="140"/>
      <c r="AE870" s="140"/>
      <c r="AF870" s="140"/>
      <c r="AG870" s="140"/>
      <c r="AH870" s="140"/>
      <c r="AI870" s="140"/>
      <c r="AJ870" s="140"/>
      <c r="AK870" s="140"/>
      <c r="AL870" s="140"/>
      <c r="AM870" s="140"/>
      <c r="AN870" s="140"/>
      <c r="AO870" s="140"/>
      <c r="AP870" s="140"/>
      <c r="AQ870" s="140"/>
      <c r="AR870" s="140"/>
      <c r="AS870" s="140"/>
      <c r="AT870" s="140"/>
      <c r="AU870" s="140"/>
      <c r="AV870" s="140"/>
      <c r="AW870" s="140"/>
      <c r="AX870" s="140"/>
      <c r="AY870" s="140"/>
      <c r="AZ870" s="140"/>
      <c r="BA870" s="140"/>
      <c r="BB870" s="140"/>
      <c r="BC870" s="140"/>
      <c r="BD870" s="140"/>
      <c r="BE870" s="140"/>
      <c r="BF870" s="140"/>
      <c r="BG870" s="140"/>
      <c r="BH870" s="140"/>
      <c r="BI870" s="140"/>
      <c r="BJ870" s="140"/>
      <c r="BK870" s="140"/>
      <c r="BL870" s="140"/>
      <c r="BM870" s="140"/>
      <c r="BN870" s="140"/>
      <c r="BO870" s="140"/>
      <c r="BP870" s="140"/>
      <c r="BQ870" s="140"/>
      <c r="BR870" s="140"/>
      <c r="BS870" s="140"/>
      <c r="BT870" s="140"/>
      <c r="BU870" s="140"/>
      <c r="BV870" s="140"/>
      <c r="BW870" s="140"/>
      <c r="BX870" s="140"/>
      <c r="BY870" s="140"/>
      <c r="BZ870" s="140"/>
      <c r="CA870" s="140"/>
      <c r="CB870" s="140"/>
      <c r="CC870" s="140"/>
      <c r="CD870" s="140"/>
      <c r="CE870" s="140"/>
      <c r="CF870" s="140"/>
      <c r="CG870" s="140"/>
      <c r="CH870" s="140"/>
      <c r="CI870" s="140"/>
      <c r="CJ870" s="140"/>
      <c r="CK870" s="140"/>
      <c r="CL870" s="140"/>
      <c r="CM870" s="140"/>
      <c r="CN870" s="140"/>
      <c r="CO870" s="140"/>
      <c r="CP870" s="140"/>
      <c r="CQ870" s="140"/>
      <c r="CR870" s="140"/>
      <c r="CS870" s="140"/>
      <c r="CT870" s="140"/>
      <c r="CU870" s="140"/>
      <c r="CV870" s="140"/>
      <c r="CW870" s="140"/>
      <c r="CX870" s="140"/>
      <c r="CY870" s="140"/>
      <c r="CZ870" s="140"/>
      <c r="DA870" s="140"/>
      <c r="DB870" s="140"/>
      <c r="DC870" s="140"/>
      <c r="DD870" s="140"/>
      <c r="DE870" s="140"/>
      <c r="DF870" s="140"/>
      <c r="DG870" s="140"/>
      <c r="DH870" s="140"/>
      <c r="DI870" s="140"/>
      <c r="DJ870" s="140"/>
      <c r="DK870" s="140"/>
      <c r="DL870" s="140"/>
      <c r="DM870" s="140"/>
      <c r="DN870" s="140"/>
      <c r="DO870" s="140"/>
      <c r="DP870" s="140"/>
      <c r="DQ870" s="140"/>
      <c r="DR870" s="140"/>
      <c r="DS870" s="140"/>
      <c r="DT870" s="140"/>
      <c r="DU870" s="140"/>
      <c r="DV870" s="140"/>
      <c r="DW870" s="140"/>
      <c r="DX870" s="140"/>
      <c r="DY870" s="140"/>
      <c r="DZ870" s="140"/>
      <c r="EA870" s="140"/>
      <c r="EB870" s="140"/>
      <c r="EC870" s="140"/>
      <c r="ED870" s="140"/>
      <c r="EE870" s="140"/>
      <c r="EF870" s="140"/>
      <c r="EG870" s="140"/>
      <c r="EH870" s="140"/>
      <c r="EI870" s="140"/>
      <c r="EJ870" s="140"/>
      <c r="EK870" s="140"/>
      <c r="EL870" s="140"/>
      <c r="EM870" s="140"/>
      <c r="EN870" s="140"/>
      <c r="EO870" s="140"/>
      <c r="EP870" s="140"/>
      <c r="EQ870" s="140"/>
      <c r="ER870" s="140"/>
      <c r="ES870" s="140"/>
      <c r="ET870" s="140"/>
      <c r="EU870" s="140"/>
      <c r="EV870" s="140"/>
      <c r="EW870" s="140"/>
      <c r="EX870" s="140"/>
      <c r="EY870" s="140"/>
      <c r="EZ870" s="140"/>
      <c r="FA870" s="140"/>
      <c r="FB870" s="140"/>
      <c r="FC870" s="140"/>
      <c r="FD870" s="140"/>
      <c r="FE870" s="140"/>
      <c r="FF870" s="140"/>
      <c r="FG870" s="140"/>
      <c r="FH870" s="140"/>
      <c r="FI870" s="140"/>
      <c r="FJ870" s="140"/>
      <c r="FK870" s="140"/>
      <c r="FL870" s="140"/>
      <c r="FM870" s="140"/>
      <c r="FN870" s="140"/>
      <c r="FO870" s="140"/>
      <c r="FP870" s="140"/>
      <c r="FQ870" s="140"/>
      <c r="FR870" s="140"/>
      <c r="FS870" s="140"/>
      <c r="FT870" s="140"/>
      <c r="FU870" s="140"/>
      <c r="FV870" s="140"/>
      <c r="FW870" s="140"/>
      <c r="FX870" s="140"/>
      <c r="FY870" s="140"/>
      <c r="FZ870" s="140"/>
      <c r="GA870" s="140"/>
      <c r="GB870" s="140"/>
      <c r="GC870" s="140"/>
      <c r="GD870" s="140"/>
      <c r="GE870" s="140"/>
      <c r="GF870" s="140"/>
      <c r="GG870" s="140"/>
      <c r="GH870" s="140"/>
      <c r="GI870" s="140"/>
      <c r="GJ870" s="140"/>
      <c r="GK870" s="140"/>
      <c r="GL870" s="140"/>
      <c r="GM870" s="140"/>
      <c r="GN870" s="140"/>
      <c r="GO870" s="140"/>
      <c r="GP870" s="140"/>
      <c r="GQ870" s="140"/>
      <c r="GR870" s="140"/>
      <c r="GS870" s="140"/>
      <c r="GT870" s="140"/>
      <c r="GU870" s="140"/>
      <c r="GV870" s="140"/>
      <c r="GW870" s="140"/>
      <c r="GX870" s="140"/>
      <c r="GY870" s="140"/>
      <c r="GZ870" s="140"/>
      <c r="HA870" s="140"/>
      <c r="HB870" s="140"/>
      <c r="HC870" s="140"/>
      <c r="HD870" s="140"/>
      <c r="HE870" s="140"/>
      <c r="HF870" s="140"/>
      <c r="HG870" s="140"/>
      <c r="HH870" s="140"/>
      <c r="HI870" s="140"/>
      <c r="HJ870" s="140"/>
      <c r="HK870" s="140"/>
      <c r="HL870" s="140"/>
      <c r="HM870" s="140"/>
      <c r="HN870" s="140"/>
      <c r="HO870" s="140"/>
      <c r="HP870" s="140"/>
      <c r="HQ870" s="140"/>
      <c r="HR870" s="140"/>
    </row>
    <row r="871" spans="1:243" ht="12.75" hidden="1" customHeight="1">
      <c r="A871" s="99" t="s">
        <v>3083</v>
      </c>
      <c r="B871" s="116" t="s">
        <v>3084</v>
      </c>
      <c r="C871" s="139"/>
      <c r="D871" s="60">
        <f t="shared" ref="D871:I872" si="235">D872</f>
        <v>0</v>
      </c>
      <c r="E871" s="60">
        <f t="shared" si="235"/>
        <v>5022.08</v>
      </c>
      <c r="F871" s="60">
        <f t="shared" si="235"/>
        <v>0</v>
      </c>
      <c r="G871" s="60">
        <f t="shared" si="235"/>
        <v>0</v>
      </c>
      <c r="H871" s="60">
        <f t="shared" si="235"/>
        <v>0</v>
      </c>
      <c r="I871" s="60">
        <f t="shared" si="235"/>
        <v>0</v>
      </c>
    </row>
    <row r="872" spans="1:243" ht="21.75" hidden="1" customHeight="1">
      <c r="A872" s="99" t="s">
        <v>3085</v>
      </c>
      <c r="B872" s="116" t="s">
        <v>3086</v>
      </c>
      <c r="C872" s="139"/>
      <c r="D872" s="60">
        <f t="shared" si="235"/>
        <v>0</v>
      </c>
      <c r="E872" s="60">
        <f t="shared" si="235"/>
        <v>5022.08</v>
      </c>
      <c r="F872" s="60">
        <f t="shared" si="235"/>
        <v>0</v>
      </c>
      <c r="G872" s="60">
        <f t="shared" si="235"/>
        <v>0</v>
      </c>
      <c r="H872" s="60">
        <f t="shared" si="235"/>
        <v>0</v>
      </c>
      <c r="I872" s="60">
        <f t="shared" si="235"/>
        <v>0</v>
      </c>
    </row>
    <row r="873" spans="1:243" ht="16.5" hidden="1" customHeight="1">
      <c r="A873" s="99" t="s">
        <v>3087</v>
      </c>
      <c r="B873" s="117" t="s">
        <v>1910</v>
      </c>
      <c r="C873" s="139" t="s">
        <v>537</v>
      </c>
      <c r="D873" s="60">
        <v>0</v>
      </c>
      <c r="E873" s="60">
        <v>5022.08</v>
      </c>
      <c r="F873" s="60">
        <v>0</v>
      </c>
      <c r="G873" s="60"/>
      <c r="H873" s="60"/>
      <c r="I873" s="60"/>
    </row>
    <row r="874" spans="1:243" ht="12.75" hidden="1" customHeight="1">
      <c r="A874" s="99" t="s">
        <v>3088</v>
      </c>
      <c r="B874" s="116" t="s">
        <v>3089</v>
      </c>
      <c r="C874" s="139"/>
      <c r="D874" s="60">
        <f t="shared" ref="D874:I875" si="236">D875</f>
        <v>6191.59</v>
      </c>
      <c r="E874" s="60">
        <f t="shared" si="236"/>
        <v>466.69</v>
      </c>
      <c r="F874" s="60">
        <f t="shared" si="236"/>
        <v>4014.21</v>
      </c>
      <c r="G874" s="60">
        <f t="shared" si="236"/>
        <v>0</v>
      </c>
      <c r="H874" s="60">
        <f t="shared" si="236"/>
        <v>0</v>
      </c>
      <c r="I874" s="60">
        <f t="shared" si="236"/>
        <v>0</v>
      </c>
    </row>
    <row r="875" spans="1:243" ht="12.75" hidden="1" customHeight="1">
      <c r="A875" s="99" t="s">
        <v>3090</v>
      </c>
      <c r="B875" s="116" t="s">
        <v>3091</v>
      </c>
      <c r="C875" s="139"/>
      <c r="D875" s="60">
        <f t="shared" si="236"/>
        <v>6191.59</v>
      </c>
      <c r="E875" s="60">
        <f t="shared" si="236"/>
        <v>466.69</v>
      </c>
      <c r="F875" s="60">
        <f t="shared" si="236"/>
        <v>4014.21</v>
      </c>
      <c r="G875" s="60">
        <f t="shared" si="236"/>
        <v>0</v>
      </c>
      <c r="H875" s="60">
        <f t="shared" si="236"/>
        <v>0</v>
      </c>
      <c r="I875" s="60">
        <f t="shared" si="236"/>
        <v>0</v>
      </c>
    </row>
    <row r="876" spans="1:243" ht="12.75" hidden="1" customHeight="1">
      <c r="A876" s="99" t="s">
        <v>3092</v>
      </c>
      <c r="B876" s="117" t="s">
        <v>1910</v>
      </c>
      <c r="C876" s="139" t="s">
        <v>537</v>
      </c>
      <c r="D876" s="60">
        <v>6191.59</v>
      </c>
      <c r="E876" s="60">
        <v>466.69</v>
      </c>
      <c r="F876" s="60">
        <v>4014.21</v>
      </c>
      <c r="G876" s="60"/>
      <c r="H876" s="60"/>
      <c r="I876" s="60"/>
    </row>
    <row r="877" spans="1:243" ht="22.5" hidden="1" customHeight="1">
      <c r="A877" s="99" t="s">
        <v>3093</v>
      </c>
      <c r="B877" s="116" t="s">
        <v>3094</v>
      </c>
      <c r="C877" s="139"/>
      <c r="D877" s="60">
        <f t="shared" ref="D877:I878" si="237">D878</f>
        <v>4510.05</v>
      </c>
      <c r="E877" s="60">
        <f t="shared" si="237"/>
        <v>0</v>
      </c>
      <c r="F877" s="60">
        <f t="shared" si="237"/>
        <v>0</v>
      </c>
      <c r="G877" s="60">
        <f t="shared" si="237"/>
        <v>0</v>
      </c>
      <c r="H877" s="60">
        <f t="shared" si="237"/>
        <v>0</v>
      </c>
      <c r="I877" s="60">
        <f t="shared" si="237"/>
        <v>0</v>
      </c>
    </row>
    <row r="878" spans="1:243" ht="22.5" hidden="1" customHeight="1">
      <c r="A878" s="99" t="s">
        <v>3095</v>
      </c>
      <c r="B878" s="116" t="s">
        <v>3096</v>
      </c>
      <c r="C878" s="139"/>
      <c r="D878" s="60">
        <f t="shared" si="237"/>
        <v>4510.05</v>
      </c>
      <c r="E878" s="60">
        <f t="shared" si="237"/>
        <v>0</v>
      </c>
      <c r="F878" s="60">
        <f t="shared" si="237"/>
        <v>0</v>
      </c>
      <c r="G878" s="60">
        <f t="shared" si="237"/>
        <v>0</v>
      </c>
      <c r="H878" s="60">
        <f t="shared" si="237"/>
        <v>0</v>
      </c>
      <c r="I878" s="60">
        <f t="shared" si="237"/>
        <v>0</v>
      </c>
    </row>
    <row r="879" spans="1:243" ht="12.75" hidden="1" customHeight="1">
      <c r="A879" s="99" t="s">
        <v>3097</v>
      </c>
      <c r="B879" s="117" t="s">
        <v>1910</v>
      </c>
      <c r="C879" s="139" t="s">
        <v>537</v>
      </c>
      <c r="D879" s="60">
        <v>4510.05</v>
      </c>
      <c r="E879" s="60"/>
      <c r="F879" s="60"/>
      <c r="G879" s="60"/>
      <c r="H879" s="60"/>
      <c r="I879" s="60"/>
    </row>
    <row r="880" spans="1:243">
      <c r="A880" s="125" t="s">
        <v>3098</v>
      </c>
      <c r="B880" s="126" t="s">
        <v>3099</v>
      </c>
      <c r="C880" s="242"/>
      <c r="D880" s="128">
        <f t="shared" ref="D880:I881" si="238">D881</f>
        <v>29825.97</v>
      </c>
      <c r="E880" s="128">
        <f t="shared" si="238"/>
        <v>31172.530000000002</v>
      </c>
      <c r="F880" s="128">
        <f t="shared" si="238"/>
        <v>30559.370000000003</v>
      </c>
      <c r="G880" s="128">
        <f t="shared" si="238"/>
        <v>30400</v>
      </c>
      <c r="H880" s="128">
        <f t="shared" si="238"/>
        <v>31400</v>
      </c>
      <c r="I880" s="128">
        <f t="shared" si="238"/>
        <v>32500</v>
      </c>
      <c r="J880" s="106"/>
      <c r="K880" s="106"/>
      <c r="L880" s="106"/>
      <c r="M880" s="106"/>
      <c r="N880" s="106"/>
      <c r="O880" s="106"/>
      <c r="P880" s="106"/>
      <c r="Q880" s="106"/>
      <c r="R880" s="106"/>
      <c r="S880" s="106"/>
      <c r="T880" s="106"/>
      <c r="U880" s="106"/>
      <c r="V880" s="106"/>
      <c r="W880" s="106"/>
      <c r="X880" s="106"/>
      <c r="Y880" s="106"/>
      <c r="Z880" s="106"/>
      <c r="AA880" s="106"/>
      <c r="AB880" s="106"/>
      <c r="AC880" s="106"/>
      <c r="AD880" s="106"/>
      <c r="AE880" s="106"/>
      <c r="AF880" s="106"/>
      <c r="AG880" s="106"/>
      <c r="AH880" s="106"/>
      <c r="AI880" s="106"/>
      <c r="AJ880" s="106"/>
      <c r="AK880" s="106"/>
      <c r="AL880" s="106"/>
      <c r="AM880" s="106"/>
      <c r="AN880" s="106"/>
      <c r="AO880" s="106"/>
      <c r="AP880" s="106"/>
      <c r="AQ880" s="106"/>
      <c r="AR880" s="106"/>
      <c r="AS880" s="106"/>
      <c r="AT880" s="106"/>
      <c r="AU880" s="106"/>
      <c r="AV880" s="106"/>
      <c r="AW880" s="106"/>
      <c r="AX880" s="106"/>
      <c r="AY880" s="106"/>
      <c r="AZ880" s="106"/>
      <c r="BA880" s="106"/>
      <c r="BB880" s="106"/>
      <c r="BC880" s="106"/>
      <c r="BD880" s="106"/>
      <c r="BE880" s="106"/>
      <c r="BF880" s="106"/>
      <c r="BG880" s="106"/>
      <c r="BH880" s="106"/>
      <c r="BI880" s="106"/>
      <c r="BJ880" s="106"/>
      <c r="BK880" s="106"/>
      <c r="BL880" s="106"/>
      <c r="BM880" s="106"/>
      <c r="BN880" s="106"/>
      <c r="BO880" s="106"/>
      <c r="BP880" s="106"/>
      <c r="BQ880" s="106"/>
      <c r="BR880" s="106"/>
      <c r="BS880" s="106"/>
      <c r="BT880" s="106"/>
      <c r="BU880" s="106"/>
      <c r="BV880" s="106"/>
      <c r="BW880" s="106"/>
      <c r="BX880" s="106"/>
      <c r="BY880" s="106"/>
      <c r="BZ880" s="106"/>
      <c r="CA880" s="106"/>
      <c r="CB880" s="106"/>
      <c r="CC880" s="106"/>
      <c r="CD880" s="106"/>
      <c r="CE880" s="106"/>
      <c r="CF880" s="106"/>
      <c r="CG880" s="106"/>
      <c r="CH880" s="106"/>
      <c r="CI880" s="106"/>
      <c r="CJ880" s="106"/>
      <c r="CK880" s="106"/>
      <c r="CL880" s="106"/>
      <c r="CM880" s="106"/>
      <c r="CN880" s="106"/>
      <c r="CO880" s="106"/>
      <c r="CP880" s="106"/>
      <c r="CQ880" s="106"/>
      <c r="CR880" s="106"/>
      <c r="CS880" s="106"/>
      <c r="CT880" s="106"/>
      <c r="CU880" s="106"/>
      <c r="CV880" s="106"/>
      <c r="CW880" s="106"/>
      <c r="CX880" s="106"/>
      <c r="CY880" s="106"/>
      <c r="CZ880" s="106"/>
      <c r="DA880" s="106"/>
      <c r="DB880" s="106"/>
      <c r="DC880" s="106"/>
      <c r="DD880" s="106"/>
      <c r="DE880" s="106"/>
      <c r="DF880" s="106"/>
      <c r="DG880" s="106"/>
      <c r="DH880" s="106"/>
      <c r="DI880" s="106"/>
      <c r="DJ880" s="106"/>
      <c r="DK880" s="106"/>
      <c r="DL880" s="106"/>
      <c r="DM880" s="106"/>
      <c r="DN880" s="106"/>
      <c r="DO880" s="106"/>
      <c r="DP880" s="106"/>
      <c r="DQ880" s="106"/>
      <c r="DR880" s="106"/>
      <c r="DS880" s="106"/>
      <c r="DT880" s="106"/>
      <c r="DU880" s="106"/>
      <c r="DV880" s="106"/>
      <c r="DW880" s="106"/>
      <c r="DX880" s="106"/>
      <c r="DY880" s="106"/>
      <c r="DZ880" s="106"/>
      <c r="EA880" s="106"/>
      <c r="EB880" s="106"/>
      <c r="EC880" s="106"/>
      <c r="ED880" s="106"/>
      <c r="EE880" s="106"/>
      <c r="EF880" s="106"/>
      <c r="EG880" s="106"/>
      <c r="EH880" s="106"/>
      <c r="EI880" s="106"/>
      <c r="EJ880" s="106"/>
      <c r="EK880" s="106"/>
      <c r="EL880" s="106"/>
      <c r="EM880" s="106"/>
      <c r="EN880" s="106"/>
      <c r="EO880" s="106"/>
      <c r="EP880" s="106"/>
      <c r="EQ880" s="106"/>
      <c r="ER880" s="106"/>
      <c r="ES880" s="106"/>
      <c r="ET880" s="106"/>
      <c r="EU880" s="106"/>
      <c r="EV880" s="106"/>
      <c r="EW880" s="106"/>
      <c r="EX880" s="106"/>
      <c r="EY880" s="106"/>
      <c r="EZ880" s="106"/>
      <c r="FA880" s="106"/>
      <c r="FB880" s="106"/>
      <c r="FC880" s="106"/>
      <c r="FD880" s="106"/>
      <c r="FE880" s="106"/>
      <c r="FF880" s="106"/>
      <c r="FG880" s="106"/>
      <c r="FH880" s="106"/>
      <c r="FI880" s="106"/>
      <c r="FJ880" s="106"/>
      <c r="FK880" s="106"/>
      <c r="FL880" s="106"/>
      <c r="FM880" s="106"/>
      <c r="FN880" s="106"/>
      <c r="FO880" s="106"/>
      <c r="FP880" s="106"/>
      <c r="FQ880" s="106"/>
      <c r="FR880" s="106"/>
      <c r="FS880" s="106"/>
      <c r="FT880" s="106"/>
      <c r="FU880" s="106"/>
      <c r="FV880" s="106"/>
      <c r="FW880" s="106"/>
      <c r="FX880" s="106"/>
      <c r="FY880" s="106"/>
      <c r="FZ880" s="106"/>
      <c r="GA880" s="106"/>
      <c r="GB880" s="106"/>
      <c r="GC880" s="106"/>
      <c r="GD880" s="106"/>
      <c r="GE880" s="106"/>
      <c r="GF880" s="106"/>
      <c r="GG880" s="106"/>
      <c r="GH880" s="106"/>
      <c r="GI880" s="106"/>
      <c r="GJ880" s="106"/>
      <c r="GK880" s="106"/>
      <c r="GL880" s="106"/>
      <c r="GM880" s="106"/>
      <c r="GN880" s="106"/>
      <c r="GO880" s="106"/>
      <c r="GP880" s="106"/>
      <c r="GQ880" s="106"/>
      <c r="GR880" s="106"/>
      <c r="GS880" s="106"/>
      <c r="GT880" s="106"/>
      <c r="GU880" s="106"/>
      <c r="GV880" s="106"/>
      <c r="GW880" s="106"/>
      <c r="GX880" s="106"/>
      <c r="GY880" s="106"/>
      <c r="GZ880" s="106"/>
      <c r="HA880" s="106"/>
      <c r="HB880" s="106"/>
      <c r="HC880" s="106"/>
      <c r="HD880" s="106"/>
      <c r="HE880" s="106"/>
      <c r="HF880" s="106"/>
      <c r="HG880" s="106"/>
      <c r="HH880" s="106"/>
      <c r="HI880" s="106"/>
      <c r="HJ880" s="106"/>
      <c r="HK880" s="106"/>
      <c r="HL880" s="106"/>
      <c r="HM880" s="106"/>
      <c r="HN880" s="106"/>
      <c r="HO880" s="106"/>
      <c r="HP880" s="106"/>
      <c r="HQ880" s="106"/>
      <c r="HR880" s="106"/>
    </row>
    <row r="881" spans="1:243">
      <c r="A881" s="129" t="s">
        <v>3100</v>
      </c>
      <c r="B881" s="130" t="s">
        <v>3101</v>
      </c>
      <c r="C881" s="242"/>
      <c r="D881" s="58">
        <f t="shared" si="238"/>
        <v>29825.97</v>
      </c>
      <c r="E881" s="58">
        <f t="shared" si="238"/>
        <v>31172.530000000002</v>
      </c>
      <c r="F881" s="58">
        <f t="shared" si="238"/>
        <v>30559.370000000003</v>
      </c>
      <c r="G881" s="58">
        <f t="shared" si="238"/>
        <v>30400</v>
      </c>
      <c r="H881" s="58">
        <f t="shared" si="238"/>
        <v>31400</v>
      </c>
      <c r="I881" s="58">
        <f t="shared" si="238"/>
        <v>32500</v>
      </c>
      <c r="J881" s="106"/>
      <c r="K881" s="106"/>
      <c r="L881" s="106"/>
      <c r="M881" s="106"/>
      <c r="N881" s="106"/>
      <c r="O881" s="106"/>
      <c r="P881" s="106"/>
      <c r="Q881" s="106"/>
      <c r="R881" s="106"/>
      <c r="S881" s="106"/>
      <c r="T881" s="106"/>
      <c r="U881" s="106"/>
      <c r="V881" s="106"/>
      <c r="W881" s="106"/>
      <c r="X881" s="106"/>
      <c r="Y881" s="106"/>
      <c r="Z881" s="106"/>
      <c r="AA881" s="106"/>
      <c r="AB881" s="106"/>
      <c r="AC881" s="106"/>
      <c r="AD881" s="106"/>
      <c r="AE881" s="106"/>
      <c r="AF881" s="106"/>
      <c r="AG881" s="106"/>
      <c r="AH881" s="106"/>
      <c r="AI881" s="106"/>
      <c r="AJ881" s="106"/>
      <c r="AK881" s="106"/>
      <c r="AL881" s="106"/>
      <c r="AM881" s="106"/>
      <c r="AN881" s="106"/>
      <c r="AO881" s="106"/>
      <c r="AP881" s="106"/>
      <c r="AQ881" s="106"/>
      <c r="AR881" s="106"/>
      <c r="AS881" s="106"/>
      <c r="AT881" s="106"/>
      <c r="AU881" s="106"/>
      <c r="AV881" s="106"/>
      <c r="AW881" s="106"/>
      <c r="AX881" s="106"/>
      <c r="AY881" s="106"/>
      <c r="AZ881" s="106"/>
      <c r="BA881" s="106"/>
      <c r="BB881" s="106"/>
      <c r="BC881" s="106"/>
      <c r="BD881" s="106"/>
      <c r="BE881" s="106"/>
      <c r="BF881" s="106"/>
      <c r="BG881" s="106"/>
      <c r="BH881" s="106"/>
      <c r="BI881" s="106"/>
      <c r="BJ881" s="106"/>
      <c r="BK881" s="106"/>
      <c r="BL881" s="106"/>
      <c r="BM881" s="106"/>
      <c r="BN881" s="106"/>
      <c r="BO881" s="106"/>
      <c r="BP881" s="106"/>
      <c r="BQ881" s="106"/>
      <c r="BR881" s="106"/>
      <c r="BS881" s="106"/>
      <c r="BT881" s="106"/>
      <c r="BU881" s="106"/>
      <c r="BV881" s="106"/>
      <c r="BW881" s="106"/>
      <c r="BX881" s="106"/>
      <c r="BY881" s="106"/>
      <c r="BZ881" s="106"/>
      <c r="CA881" s="106"/>
      <c r="CB881" s="106"/>
      <c r="CC881" s="106"/>
      <c r="CD881" s="106"/>
      <c r="CE881" s="106"/>
      <c r="CF881" s="106"/>
      <c r="CG881" s="106"/>
      <c r="CH881" s="106"/>
      <c r="CI881" s="106"/>
      <c r="CJ881" s="106"/>
      <c r="CK881" s="106"/>
      <c r="CL881" s="106"/>
      <c r="CM881" s="106"/>
      <c r="CN881" s="106"/>
      <c r="CO881" s="106"/>
      <c r="CP881" s="106"/>
      <c r="CQ881" s="106"/>
      <c r="CR881" s="106"/>
      <c r="CS881" s="106"/>
      <c r="CT881" s="106"/>
      <c r="CU881" s="106"/>
      <c r="CV881" s="106"/>
      <c r="CW881" s="106"/>
      <c r="CX881" s="106"/>
      <c r="CY881" s="106"/>
      <c r="CZ881" s="106"/>
      <c r="DA881" s="106"/>
      <c r="DB881" s="106"/>
      <c r="DC881" s="106"/>
      <c r="DD881" s="106"/>
      <c r="DE881" s="106"/>
      <c r="DF881" s="106"/>
      <c r="DG881" s="106"/>
      <c r="DH881" s="106"/>
      <c r="DI881" s="106"/>
      <c r="DJ881" s="106"/>
      <c r="DK881" s="106"/>
      <c r="DL881" s="106"/>
      <c r="DM881" s="106"/>
      <c r="DN881" s="106"/>
      <c r="DO881" s="106"/>
      <c r="DP881" s="106"/>
      <c r="DQ881" s="106"/>
      <c r="DR881" s="106"/>
      <c r="DS881" s="106"/>
      <c r="DT881" s="106"/>
      <c r="DU881" s="106"/>
      <c r="DV881" s="106"/>
      <c r="DW881" s="106"/>
      <c r="DX881" s="106"/>
      <c r="DY881" s="106"/>
      <c r="DZ881" s="106"/>
      <c r="EA881" s="106"/>
      <c r="EB881" s="106"/>
      <c r="EC881" s="106"/>
      <c r="ED881" s="106"/>
      <c r="EE881" s="106"/>
      <c r="EF881" s="106"/>
      <c r="EG881" s="106"/>
      <c r="EH881" s="106"/>
      <c r="EI881" s="106"/>
      <c r="EJ881" s="106"/>
      <c r="EK881" s="106"/>
      <c r="EL881" s="106"/>
      <c r="EM881" s="106"/>
      <c r="EN881" s="106"/>
      <c r="EO881" s="106"/>
      <c r="EP881" s="106"/>
      <c r="EQ881" s="106"/>
      <c r="ER881" s="106"/>
      <c r="ES881" s="106"/>
      <c r="ET881" s="106"/>
      <c r="EU881" s="106"/>
      <c r="EV881" s="106"/>
      <c r="EW881" s="106"/>
      <c r="EX881" s="106"/>
      <c r="EY881" s="106"/>
      <c r="EZ881" s="106"/>
      <c r="FA881" s="106"/>
      <c r="FB881" s="106"/>
      <c r="FC881" s="106"/>
      <c r="FD881" s="106"/>
      <c r="FE881" s="106"/>
      <c r="FF881" s="106"/>
      <c r="FG881" s="106"/>
      <c r="FH881" s="106"/>
      <c r="FI881" s="106"/>
      <c r="FJ881" s="106"/>
      <c r="FK881" s="106"/>
      <c r="FL881" s="106"/>
      <c r="FM881" s="106"/>
      <c r="FN881" s="106"/>
      <c r="FO881" s="106"/>
      <c r="FP881" s="106"/>
      <c r="FQ881" s="106"/>
      <c r="FR881" s="106"/>
      <c r="FS881" s="106"/>
      <c r="FT881" s="106"/>
      <c r="FU881" s="106"/>
      <c r="FV881" s="106"/>
      <c r="FW881" s="106"/>
      <c r="FX881" s="106"/>
      <c r="FY881" s="106"/>
      <c r="FZ881" s="106"/>
      <c r="GA881" s="106"/>
      <c r="GB881" s="106"/>
      <c r="GC881" s="106"/>
      <c r="GD881" s="106"/>
      <c r="GE881" s="106"/>
      <c r="GF881" s="106"/>
      <c r="GG881" s="106"/>
      <c r="GH881" s="106"/>
      <c r="GI881" s="106"/>
      <c r="GJ881" s="106"/>
      <c r="GK881" s="106"/>
      <c r="GL881" s="106"/>
      <c r="GM881" s="106"/>
      <c r="GN881" s="106"/>
      <c r="GO881" s="106"/>
      <c r="GP881" s="106"/>
      <c r="GQ881" s="106"/>
      <c r="GR881" s="106"/>
      <c r="GS881" s="106"/>
      <c r="GT881" s="106"/>
      <c r="GU881" s="106"/>
      <c r="GV881" s="106"/>
      <c r="GW881" s="106"/>
      <c r="GX881" s="106"/>
      <c r="GY881" s="106"/>
      <c r="GZ881" s="106"/>
      <c r="HA881" s="106"/>
      <c r="HB881" s="106"/>
      <c r="HC881" s="106"/>
      <c r="HD881" s="106"/>
      <c r="HE881" s="106"/>
      <c r="HF881" s="106"/>
      <c r="HG881" s="106"/>
      <c r="HH881" s="106"/>
      <c r="HI881" s="106"/>
      <c r="HJ881" s="106"/>
      <c r="HK881" s="106"/>
      <c r="HL881" s="106"/>
      <c r="HM881" s="106"/>
      <c r="HN881" s="106"/>
      <c r="HO881" s="106"/>
      <c r="HP881" s="106"/>
      <c r="HQ881" s="106"/>
      <c r="HR881" s="106"/>
    </row>
    <row r="882" spans="1:243" s="107" customFormat="1" ht="12" customHeight="1">
      <c r="A882" s="99" t="s">
        <v>3102</v>
      </c>
      <c r="B882" s="116" t="s">
        <v>3101</v>
      </c>
      <c r="C882" s="139"/>
      <c r="D882" s="58">
        <f t="shared" ref="D882:I882" si="239">D883+D885+D887+D889</f>
        <v>29825.97</v>
      </c>
      <c r="E882" s="58">
        <f t="shared" si="239"/>
        <v>31172.530000000002</v>
      </c>
      <c r="F882" s="58">
        <f t="shared" si="239"/>
        <v>30559.370000000003</v>
      </c>
      <c r="G882" s="58">
        <f t="shared" si="239"/>
        <v>30400</v>
      </c>
      <c r="H882" s="58">
        <f t="shared" si="239"/>
        <v>31400</v>
      </c>
      <c r="I882" s="58">
        <f t="shared" si="239"/>
        <v>32500</v>
      </c>
      <c r="HS882" s="106"/>
      <c r="HT882" s="106"/>
      <c r="HU882" s="106"/>
      <c r="HV882" s="106"/>
      <c r="HW882" s="106"/>
      <c r="HX882" s="106"/>
      <c r="HY882" s="106"/>
      <c r="HZ882" s="106"/>
      <c r="IA882" s="106"/>
      <c r="IB882" s="106"/>
      <c r="IC882" s="106"/>
      <c r="ID882" s="106"/>
      <c r="IE882" s="106"/>
      <c r="IF882" s="106"/>
      <c r="IG882" s="106"/>
      <c r="IH882" s="106"/>
      <c r="II882" s="106"/>
    </row>
    <row r="883" spans="1:243" s="107" customFormat="1" ht="20.25" customHeight="1">
      <c r="A883" s="99" t="s">
        <v>3103</v>
      </c>
      <c r="B883" s="116" t="s">
        <v>3104</v>
      </c>
      <c r="C883" s="139"/>
      <c r="D883" s="58">
        <f t="shared" ref="D883:I883" si="240">D884</f>
        <v>27599</v>
      </c>
      <c r="E883" s="58">
        <f t="shared" si="240"/>
        <v>29209.24</v>
      </c>
      <c r="F883" s="58">
        <f t="shared" si="240"/>
        <v>29908.31</v>
      </c>
      <c r="G883" s="58">
        <f t="shared" si="240"/>
        <v>30400</v>
      </c>
      <c r="H883" s="58">
        <f t="shared" si="240"/>
        <v>31400</v>
      </c>
      <c r="I883" s="58">
        <f t="shared" si="240"/>
        <v>32500</v>
      </c>
      <c r="HS883" s="106"/>
      <c r="HT883" s="106"/>
      <c r="HU883" s="106"/>
      <c r="HV883" s="106"/>
      <c r="HW883" s="106"/>
      <c r="HX883" s="106"/>
      <c r="HY883" s="106"/>
      <c r="HZ883" s="106"/>
      <c r="IA883" s="106"/>
      <c r="IB883" s="106"/>
      <c r="IC883" s="106"/>
      <c r="ID883" s="106"/>
      <c r="IE883" s="106"/>
      <c r="IF883" s="106"/>
      <c r="IG883" s="106"/>
      <c r="IH883" s="106"/>
      <c r="II883" s="106"/>
    </row>
    <row r="884" spans="1:243" s="140" customFormat="1" ht="20.25" customHeight="1">
      <c r="A884" s="99" t="s">
        <v>3105</v>
      </c>
      <c r="B884" s="117" t="s">
        <v>1395</v>
      </c>
      <c r="C884" s="139" t="s">
        <v>545</v>
      </c>
      <c r="D884" s="58">
        <v>27599</v>
      </c>
      <c r="E884" s="58">
        <v>29209.24</v>
      </c>
      <c r="F884" s="58">
        <v>29908.31</v>
      </c>
      <c r="G884" s="58">
        <v>30400</v>
      </c>
      <c r="H884" s="58">
        <v>31400</v>
      </c>
      <c r="I884" s="58">
        <v>32500</v>
      </c>
      <c r="HS884" s="138"/>
      <c r="HT884" s="138"/>
      <c r="HU884" s="138"/>
      <c r="HV884" s="138"/>
      <c r="HW884" s="138"/>
      <c r="HX884" s="138"/>
      <c r="HY884" s="138"/>
      <c r="HZ884" s="138"/>
      <c r="IA884" s="138"/>
      <c r="IB884" s="138"/>
      <c r="IC884" s="138"/>
      <c r="ID884" s="138"/>
      <c r="IE884" s="138"/>
      <c r="IF884" s="138"/>
      <c r="IG884" s="138"/>
      <c r="IH884" s="138"/>
      <c r="II884" s="138"/>
    </row>
    <row r="885" spans="1:243" s="107" customFormat="1" ht="20.25" hidden="1" customHeight="1">
      <c r="A885" s="99" t="s">
        <v>3106</v>
      </c>
      <c r="B885" s="116" t="s">
        <v>3107</v>
      </c>
      <c r="C885" s="139"/>
      <c r="D885" s="58">
        <f t="shared" ref="D885:I885" si="241">D886</f>
        <v>0</v>
      </c>
      <c r="E885" s="58">
        <f t="shared" si="241"/>
        <v>0</v>
      </c>
      <c r="F885" s="58">
        <f t="shared" si="241"/>
        <v>0</v>
      </c>
      <c r="G885" s="58">
        <f t="shared" si="241"/>
        <v>0</v>
      </c>
      <c r="H885" s="58">
        <f t="shared" si="241"/>
        <v>0</v>
      </c>
      <c r="I885" s="58">
        <f t="shared" si="241"/>
        <v>0</v>
      </c>
      <c r="HS885" s="106"/>
      <c r="HT885" s="106"/>
      <c r="HU885" s="106"/>
      <c r="HV885" s="106"/>
      <c r="HW885" s="106"/>
      <c r="HX885" s="106"/>
      <c r="HY885" s="106"/>
      <c r="HZ885" s="106"/>
      <c r="IA885" s="106"/>
      <c r="IB885" s="106"/>
      <c r="IC885" s="106"/>
      <c r="ID885" s="106"/>
      <c r="IE885" s="106"/>
      <c r="IF885" s="106"/>
      <c r="IG885" s="106"/>
      <c r="IH885" s="106"/>
      <c r="II885" s="106"/>
    </row>
    <row r="886" spans="1:243" s="107" customFormat="1" ht="20.25" hidden="1" customHeight="1">
      <c r="A886" s="99" t="s">
        <v>3108</v>
      </c>
      <c r="B886" s="117" t="s">
        <v>1395</v>
      </c>
      <c r="C886" s="139" t="s">
        <v>545</v>
      </c>
      <c r="D886" s="58">
        <v>0</v>
      </c>
      <c r="E886" s="58">
        <v>0</v>
      </c>
      <c r="F886" s="58"/>
      <c r="G886" s="58"/>
      <c r="H886" s="58"/>
      <c r="I886" s="58"/>
      <c r="HS886" s="106"/>
      <c r="HT886" s="106"/>
      <c r="HU886" s="106"/>
      <c r="HV886" s="106"/>
      <c r="HW886" s="106"/>
      <c r="HX886" s="106"/>
      <c r="HY886" s="106"/>
      <c r="HZ886" s="106"/>
      <c r="IA886" s="106"/>
      <c r="IB886" s="106"/>
      <c r="IC886" s="106"/>
      <c r="ID886" s="106"/>
      <c r="IE886" s="106"/>
      <c r="IF886" s="106"/>
      <c r="IG886" s="106"/>
      <c r="IH886" s="106"/>
      <c r="II886" s="106"/>
    </row>
    <row r="887" spans="1:243" s="107" customFormat="1" ht="20.25" hidden="1" customHeight="1">
      <c r="A887" s="99" t="s">
        <v>3109</v>
      </c>
      <c r="B887" s="116" t="s">
        <v>3110</v>
      </c>
      <c r="C887" s="139"/>
      <c r="D887" s="58">
        <f t="shared" ref="D887:I887" si="242">D888</f>
        <v>1488.73</v>
      </c>
      <c r="E887" s="58">
        <f t="shared" si="242"/>
        <v>1364.16</v>
      </c>
      <c r="F887" s="58">
        <f t="shared" si="242"/>
        <v>651.05999999999995</v>
      </c>
      <c r="G887" s="58">
        <f t="shared" si="242"/>
        <v>0</v>
      </c>
      <c r="H887" s="58">
        <f t="shared" si="242"/>
        <v>0</v>
      </c>
      <c r="I887" s="58">
        <f t="shared" si="242"/>
        <v>0</v>
      </c>
      <c r="HS887" s="106"/>
      <c r="HT887" s="106"/>
      <c r="HU887" s="106"/>
      <c r="HV887" s="106"/>
      <c r="HW887" s="106"/>
      <c r="HX887" s="106"/>
      <c r="HY887" s="106"/>
      <c r="HZ887" s="106"/>
      <c r="IA887" s="106"/>
      <c r="IB887" s="106"/>
      <c r="IC887" s="106"/>
      <c r="ID887" s="106"/>
      <c r="IE887" s="106"/>
      <c r="IF887" s="106"/>
      <c r="IG887" s="106"/>
      <c r="IH887" s="106"/>
      <c r="II887" s="106"/>
    </row>
    <row r="888" spans="1:243" s="107" customFormat="1" ht="20.25" hidden="1" customHeight="1">
      <c r="A888" s="99" t="s">
        <v>3111</v>
      </c>
      <c r="B888" s="117" t="s">
        <v>1395</v>
      </c>
      <c r="C888" s="139" t="s">
        <v>545</v>
      </c>
      <c r="D888" s="58">
        <v>1488.73</v>
      </c>
      <c r="E888" s="58">
        <v>1364.16</v>
      </c>
      <c r="F888" s="58">
        <v>651.05999999999995</v>
      </c>
      <c r="G888" s="58"/>
      <c r="H888" s="58"/>
      <c r="I888" s="58"/>
      <c r="HS888" s="106"/>
      <c r="HT888" s="106"/>
      <c r="HU888" s="106"/>
      <c r="HV888" s="106"/>
      <c r="HW888" s="106"/>
      <c r="HX888" s="106"/>
      <c r="HY888" s="106"/>
      <c r="HZ888" s="106"/>
      <c r="IA888" s="106"/>
      <c r="IB888" s="106"/>
      <c r="IC888" s="106"/>
      <c r="ID888" s="106"/>
      <c r="IE888" s="106"/>
      <c r="IF888" s="106"/>
      <c r="IG888" s="106"/>
      <c r="IH888" s="106"/>
      <c r="II888" s="106"/>
    </row>
    <row r="889" spans="1:243" s="107" customFormat="1" ht="20.25" hidden="1" customHeight="1">
      <c r="A889" s="99" t="s">
        <v>3112</v>
      </c>
      <c r="B889" s="116" t="s">
        <v>3113</v>
      </c>
      <c r="C889" s="139"/>
      <c r="D889" s="58">
        <f t="shared" ref="D889:I889" si="243">D890</f>
        <v>738.24</v>
      </c>
      <c r="E889" s="58">
        <f t="shared" si="243"/>
        <v>599.13</v>
      </c>
      <c r="F889" s="58">
        <f t="shared" si="243"/>
        <v>0</v>
      </c>
      <c r="G889" s="58">
        <f t="shared" si="243"/>
        <v>0</v>
      </c>
      <c r="H889" s="58">
        <f t="shared" si="243"/>
        <v>0</v>
      </c>
      <c r="I889" s="58">
        <f t="shared" si="243"/>
        <v>0</v>
      </c>
      <c r="HS889" s="106"/>
      <c r="HT889" s="106"/>
      <c r="HU889" s="106"/>
      <c r="HV889" s="106"/>
      <c r="HW889" s="106"/>
      <c r="HX889" s="106"/>
      <c r="HY889" s="106"/>
      <c r="HZ889" s="106"/>
      <c r="IA889" s="106"/>
      <c r="IB889" s="106"/>
      <c r="IC889" s="106"/>
      <c r="ID889" s="106"/>
      <c r="IE889" s="106"/>
      <c r="IF889" s="106"/>
      <c r="IG889" s="106"/>
      <c r="IH889" s="106"/>
      <c r="II889" s="106"/>
    </row>
    <row r="890" spans="1:243" s="107" customFormat="1" ht="21.75" hidden="1" customHeight="1">
      <c r="A890" s="99" t="s">
        <v>3114</v>
      </c>
      <c r="B890" s="117" t="s">
        <v>1395</v>
      </c>
      <c r="C890" s="139" t="s">
        <v>545</v>
      </c>
      <c r="D890" s="58">
        <v>738.24</v>
      </c>
      <c r="E890" s="58">
        <v>599.13</v>
      </c>
      <c r="F890" s="58"/>
      <c r="G890" s="58"/>
      <c r="H890" s="58"/>
      <c r="I890" s="58"/>
      <c r="HS890" s="106"/>
      <c r="HT890" s="106"/>
      <c r="HU890" s="106"/>
      <c r="HV890" s="106"/>
      <c r="HW890" s="106"/>
      <c r="HX890" s="106"/>
      <c r="HY890" s="106"/>
      <c r="HZ890" s="106"/>
      <c r="IA890" s="106"/>
      <c r="IB890" s="106"/>
      <c r="IC890" s="106"/>
      <c r="ID890" s="106"/>
      <c r="IE890" s="106"/>
      <c r="IF890" s="106"/>
      <c r="IG890" s="106"/>
      <c r="IH890" s="106"/>
      <c r="II890" s="106"/>
    </row>
    <row r="891" spans="1:243">
      <c r="A891" s="125" t="s">
        <v>3115</v>
      </c>
      <c r="B891" s="126" t="s">
        <v>3116</v>
      </c>
      <c r="C891" s="242"/>
      <c r="D891" s="128">
        <f t="shared" ref="D891:I891" si="244">D892+D972+D988</f>
        <v>16909970.100000001</v>
      </c>
      <c r="E891" s="128">
        <f t="shared" si="244"/>
        <v>20806365.619999997</v>
      </c>
      <c r="F891" s="128">
        <f t="shared" si="244"/>
        <v>19944542.170000002</v>
      </c>
      <c r="G891" s="128">
        <f t="shared" si="244"/>
        <v>36301381.5</v>
      </c>
      <c r="H891" s="128">
        <f t="shared" si="244"/>
        <v>0</v>
      </c>
      <c r="I891" s="128">
        <f t="shared" si="244"/>
        <v>0</v>
      </c>
      <c r="J891" s="106"/>
      <c r="K891" s="106"/>
      <c r="L891" s="106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6"/>
      <c r="X891" s="106"/>
      <c r="Y891" s="106"/>
      <c r="Z891" s="106"/>
      <c r="AA891" s="106"/>
      <c r="AB891" s="106"/>
      <c r="AC891" s="106"/>
      <c r="AD891" s="106"/>
      <c r="AE891" s="106"/>
      <c r="AF891" s="106"/>
      <c r="AG891" s="106"/>
      <c r="AH891" s="106"/>
      <c r="AI891" s="106"/>
      <c r="AJ891" s="106"/>
      <c r="AK891" s="106"/>
      <c r="AL891" s="106"/>
      <c r="AM891" s="106"/>
      <c r="AN891" s="106"/>
      <c r="AO891" s="106"/>
      <c r="AP891" s="106"/>
      <c r="AQ891" s="106"/>
      <c r="AR891" s="106"/>
      <c r="AS891" s="106"/>
      <c r="AT891" s="106"/>
      <c r="AU891" s="106"/>
      <c r="AV891" s="106"/>
      <c r="AW891" s="106"/>
      <c r="AX891" s="106"/>
      <c r="AY891" s="106"/>
      <c r="AZ891" s="106"/>
      <c r="BA891" s="106"/>
      <c r="BB891" s="106"/>
      <c r="BC891" s="106"/>
      <c r="BD891" s="106"/>
      <c r="BE891" s="106"/>
      <c r="BF891" s="106"/>
      <c r="BG891" s="106"/>
      <c r="BH891" s="106"/>
      <c r="BI891" s="106"/>
      <c r="BJ891" s="106"/>
      <c r="BK891" s="106"/>
      <c r="BL891" s="106"/>
      <c r="BM891" s="106"/>
      <c r="BN891" s="106"/>
      <c r="BO891" s="106"/>
      <c r="BP891" s="106"/>
      <c r="BQ891" s="106"/>
      <c r="BR891" s="106"/>
      <c r="BS891" s="106"/>
      <c r="BT891" s="106"/>
      <c r="BU891" s="106"/>
      <c r="BV891" s="106"/>
      <c r="BW891" s="106"/>
      <c r="BX891" s="106"/>
      <c r="BY891" s="106"/>
      <c r="BZ891" s="106"/>
      <c r="CA891" s="106"/>
      <c r="CB891" s="106"/>
      <c r="CC891" s="106"/>
      <c r="CD891" s="106"/>
      <c r="CE891" s="106"/>
      <c r="CF891" s="106"/>
      <c r="CG891" s="106"/>
      <c r="CH891" s="106"/>
      <c r="CI891" s="106"/>
      <c r="CJ891" s="106"/>
      <c r="CK891" s="106"/>
      <c r="CL891" s="106"/>
      <c r="CM891" s="106"/>
      <c r="CN891" s="106"/>
      <c r="CO891" s="106"/>
      <c r="CP891" s="106"/>
      <c r="CQ891" s="106"/>
      <c r="CR891" s="106"/>
      <c r="CS891" s="106"/>
      <c r="CT891" s="106"/>
      <c r="CU891" s="106"/>
      <c r="CV891" s="106"/>
      <c r="CW891" s="106"/>
      <c r="CX891" s="106"/>
      <c r="CY891" s="106"/>
      <c r="CZ891" s="106"/>
      <c r="DA891" s="106"/>
      <c r="DB891" s="106"/>
      <c r="DC891" s="106"/>
      <c r="DD891" s="106"/>
      <c r="DE891" s="106"/>
      <c r="DF891" s="106"/>
      <c r="DG891" s="106"/>
      <c r="DH891" s="106"/>
      <c r="DI891" s="106"/>
      <c r="DJ891" s="106"/>
      <c r="DK891" s="106"/>
      <c r="DL891" s="106"/>
      <c r="DM891" s="106"/>
      <c r="DN891" s="106"/>
      <c r="DO891" s="106"/>
      <c r="DP891" s="106"/>
      <c r="DQ891" s="106"/>
      <c r="DR891" s="106"/>
      <c r="DS891" s="106"/>
      <c r="DT891" s="106"/>
      <c r="DU891" s="106"/>
      <c r="DV891" s="106"/>
      <c r="DW891" s="106"/>
      <c r="DX891" s="106"/>
      <c r="DY891" s="106"/>
      <c r="DZ891" s="106"/>
      <c r="EA891" s="106"/>
      <c r="EB891" s="106"/>
      <c r="EC891" s="106"/>
      <c r="ED891" s="106"/>
      <c r="EE891" s="106"/>
      <c r="EF891" s="106"/>
      <c r="EG891" s="106"/>
      <c r="EH891" s="106"/>
      <c r="EI891" s="106"/>
      <c r="EJ891" s="106"/>
      <c r="EK891" s="106"/>
      <c r="EL891" s="106"/>
      <c r="EM891" s="106"/>
      <c r="EN891" s="106"/>
      <c r="EO891" s="106"/>
      <c r="EP891" s="106"/>
      <c r="EQ891" s="106"/>
      <c r="ER891" s="106"/>
      <c r="ES891" s="106"/>
      <c r="ET891" s="106"/>
      <c r="EU891" s="106"/>
      <c r="EV891" s="106"/>
      <c r="EW891" s="106"/>
      <c r="EX891" s="106"/>
      <c r="EY891" s="106"/>
      <c r="EZ891" s="106"/>
      <c r="FA891" s="106"/>
      <c r="FB891" s="106"/>
      <c r="FC891" s="106"/>
      <c r="FD891" s="106"/>
      <c r="FE891" s="106"/>
      <c r="FF891" s="106"/>
      <c r="FG891" s="106"/>
      <c r="FH891" s="106"/>
      <c r="FI891" s="106"/>
      <c r="FJ891" s="106"/>
      <c r="FK891" s="106"/>
      <c r="FL891" s="106"/>
      <c r="FM891" s="106"/>
      <c r="FN891" s="106"/>
      <c r="FO891" s="106"/>
      <c r="FP891" s="106"/>
      <c r="FQ891" s="106"/>
      <c r="FR891" s="106"/>
      <c r="FS891" s="106"/>
      <c r="FT891" s="106"/>
      <c r="FU891" s="106"/>
      <c r="FV891" s="106"/>
      <c r="FW891" s="106"/>
      <c r="FX891" s="106"/>
      <c r="FY891" s="106"/>
      <c r="FZ891" s="106"/>
      <c r="GA891" s="106"/>
      <c r="GB891" s="106"/>
      <c r="GC891" s="106"/>
      <c r="GD891" s="106"/>
      <c r="GE891" s="106"/>
      <c r="GF891" s="106"/>
      <c r="GG891" s="106"/>
      <c r="GH891" s="106"/>
      <c r="GI891" s="106"/>
      <c r="GJ891" s="106"/>
      <c r="GK891" s="106"/>
      <c r="GL891" s="106"/>
      <c r="GM891" s="106"/>
      <c r="GN891" s="106"/>
      <c r="GO891" s="106"/>
      <c r="GP891" s="106"/>
      <c r="GQ891" s="106"/>
      <c r="GR891" s="106"/>
      <c r="GS891" s="106"/>
      <c r="GT891" s="106"/>
      <c r="GU891" s="106"/>
      <c r="GV891" s="106"/>
      <c r="GW891" s="106"/>
      <c r="GX891" s="106"/>
      <c r="GY891" s="106"/>
      <c r="GZ891" s="106"/>
      <c r="HA891" s="106"/>
      <c r="HB891" s="106"/>
      <c r="HC891" s="106"/>
      <c r="HD891" s="106"/>
      <c r="HE891" s="106"/>
      <c r="HF891" s="106"/>
      <c r="HG891" s="106"/>
      <c r="HH891" s="106"/>
      <c r="HI891" s="106"/>
      <c r="HJ891" s="106"/>
      <c r="HK891" s="106"/>
      <c r="HL891" s="106"/>
      <c r="HM891" s="106"/>
      <c r="HN891" s="106"/>
      <c r="HO891" s="106"/>
      <c r="HP891" s="106"/>
      <c r="HQ891" s="106"/>
      <c r="HR891" s="106"/>
    </row>
    <row r="892" spans="1:243">
      <c r="A892" s="99" t="s">
        <v>3117</v>
      </c>
      <c r="B892" s="116" t="s">
        <v>2559</v>
      </c>
      <c r="C892" s="139"/>
      <c r="D892" s="58">
        <f t="shared" ref="D892:I892" si="245">D893</f>
        <v>4480767.6500000004</v>
      </c>
      <c r="E892" s="58">
        <f t="shared" si="245"/>
        <v>1863448.29</v>
      </c>
      <c r="F892" s="58">
        <f t="shared" si="245"/>
        <v>1483282.6600000001</v>
      </c>
      <c r="G892" s="58">
        <f t="shared" si="245"/>
        <v>17571381.5</v>
      </c>
      <c r="H892" s="58">
        <f t="shared" si="245"/>
        <v>0</v>
      </c>
      <c r="I892" s="58">
        <f t="shared" si="245"/>
        <v>0</v>
      </c>
      <c r="J892" s="106"/>
      <c r="K892" s="106"/>
      <c r="L892" s="106"/>
      <c r="M892" s="106"/>
      <c r="N892" s="106"/>
      <c r="O892" s="106"/>
      <c r="P892" s="106"/>
      <c r="Q892" s="106"/>
      <c r="R892" s="106"/>
      <c r="S892" s="106"/>
      <c r="T892" s="106"/>
      <c r="U892" s="106"/>
      <c r="V892" s="106"/>
      <c r="W892" s="106"/>
      <c r="X892" s="106"/>
      <c r="Y892" s="106"/>
      <c r="Z892" s="106"/>
      <c r="AA892" s="106"/>
      <c r="AB892" s="106"/>
      <c r="AC892" s="106"/>
      <c r="AD892" s="106"/>
      <c r="AE892" s="106"/>
      <c r="AF892" s="106"/>
      <c r="AG892" s="106"/>
      <c r="AH892" s="106"/>
      <c r="AI892" s="106"/>
      <c r="AJ892" s="106"/>
      <c r="AK892" s="106"/>
      <c r="AL892" s="106"/>
      <c r="AM892" s="106"/>
      <c r="AN892" s="106"/>
      <c r="AO892" s="106"/>
      <c r="AP892" s="106"/>
      <c r="AQ892" s="106"/>
      <c r="AR892" s="106"/>
      <c r="AS892" s="106"/>
      <c r="AT892" s="106"/>
      <c r="AU892" s="106"/>
      <c r="AV892" s="106"/>
      <c r="AW892" s="106"/>
      <c r="AX892" s="106"/>
      <c r="AY892" s="106"/>
      <c r="AZ892" s="106"/>
      <c r="BA892" s="106"/>
      <c r="BB892" s="106"/>
      <c r="BC892" s="106"/>
      <c r="BD892" s="106"/>
      <c r="BE892" s="106"/>
      <c r="BF892" s="106"/>
      <c r="BG892" s="106"/>
      <c r="BH892" s="106"/>
      <c r="BI892" s="106"/>
      <c r="BJ892" s="106"/>
      <c r="BK892" s="106"/>
      <c r="BL892" s="106"/>
      <c r="BM892" s="106"/>
      <c r="BN892" s="106"/>
      <c r="BO892" s="106"/>
      <c r="BP892" s="106"/>
      <c r="BQ892" s="106"/>
      <c r="BR892" s="106"/>
      <c r="BS892" s="106"/>
      <c r="BT892" s="106"/>
      <c r="BU892" s="106"/>
      <c r="BV892" s="106"/>
      <c r="BW892" s="106"/>
      <c r="BX892" s="106"/>
      <c r="BY892" s="106"/>
      <c r="BZ892" s="106"/>
      <c r="CA892" s="106"/>
      <c r="CB892" s="106"/>
      <c r="CC892" s="106"/>
      <c r="CD892" s="106"/>
      <c r="CE892" s="106"/>
      <c r="CF892" s="106"/>
      <c r="CG892" s="106"/>
      <c r="CH892" s="106"/>
      <c r="CI892" s="106"/>
      <c r="CJ892" s="106"/>
      <c r="CK892" s="106"/>
      <c r="CL892" s="106"/>
      <c r="CM892" s="106"/>
      <c r="CN892" s="106"/>
      <c r="CO892" s="106"/>
      <c r="CP892" s="106"/>
      <c r="CQ892" s="106"/>
      <c r="CR892" s="106"/>
      <c r="CS892" s="106"/>
      <c r="CT892" s="106"/>
      <c r="CU892" s="106"/>
      <c r="CV892" s="106"/>
      <c r="CW892" s="106"/>
      <c r="CX892" s="106"/>
      <c r="CY892" s="106"/>
      <c r="CZ892" s="106"/>
      <c r="DA892" s="106"/>
      <c r="DB892" s="106"/>
      <c r="DC892" s="106"/>
      <c r="DD892" s="106"/>
      <c r="DE892" s="106"/>
      <c r="DF892" s="106"/>
      <c r="DG892" s="106"/>
      <c r="DH892" s="106"/>
      <c r="DI892" s="106"/>
      <c r="DJ892" s="106"/>
      <c r="DK892" s="106"/>
      <c r="DL892" s="106"/>
      <c r="DM892" s="106"/>
      <c r="DN892" s="106"/>
      <c r="DO892" s="106"/>
      <c r="DP892" s="106"/>
      <c r="DQ892" s="106"/>
      <c r="DR892" s="106"/>
      <c r="DS892" s="106"/>
      <c r="DT892" s="106"/>
      <c r="DU892" s="106"/>
      <c r="DV892" s="106"/>
      <c r="DW892" s="106"/>
      <c r="DX892" s="106"/>
      <c r="DY892" s="106"/>
      <c r="DZ892" s="106"/>
      <c r="EA892" s="106"/>
      <c r="EB892" s="106"/>
      <c r="EC892" s="106"/>
      <c r="ED892" s="106"/>
      <c r="EE892" s="106"/>
      <c r="EF892" s="106"/>
      <c r="EG892" s="106"/>
      <c r="EH892" s="106"/>
      <c r="EI892" s="106"/>
      <c r="EJ892" s="106"/>
      <c r="EK892" s="106"/>
      <c r="EL892" s="106"/>
      <c r="EM892" s="106"/>
      <c r="EN892" s="106"/>
      <c r="EO892" s="106"/>
      <c r="EP892" s="106"/>
      <c r="EQ892" s="106"/>
      <c r="ER892" s="106"/>
      <c r="ES892" s="106"/>
      <c r="ET892" s="106"/>
      <c r="EU892" s="106"/>
      <c r="EV892" s="106"/>
      <c r="EW892" s="106"/>
      <c r="EX892" s="106"/>
      <c r="EY892" s="106"/>
      <c r="EZ892" s="106"/>
      <c r="FA892" s="106"/>
      <c r="FB892" s="106"/>
      <c r="FC892" s="106"/>
      <c r="FD892" s="106"/>
      <c r="FE892" s="106"/>
      <c r="FF892" s="106"/>
      <c r="FG892" s="106"/>
      <c r="FH892" s="106"/>
      <c r="FI892" s="106"/>
      <c r="FJ892" s="106"/>
      <c r="FK892" s="106"/>
      <c r="FL892" s="106"/>
      <c r="FM892" s="106"/>
      <c r="FN892" s="106"/>
      <c r="FO892" s="106"/>
      <c r="FP892" s="106"/>
      <c r="FQ892" s="106"/>
      <c r="FR892" s="106"/>
      <c r="FS892" s="106"/>
      <c r="FT892" s="106"/>
      <c r="FU892" s="106"/>
      <c r="FV892" s="106"/>
      <c r="FW892" s="106"/>
      <c r="FX892" s="106"/>
      <c r="FY892" s="106"/>
      <c r="FZ892" s="106"/>
      <c r="GA892" s="106"/>
      <c r="GB892" s="106"/>
      <c r="GC892" s="106"/>
      <c r="GD892" s="106"/>
      <c r="GE892" s="106"/>
      <c r="GF892" s="106"/>
      <c r="GG892" s="106"/>
      <c r="GH892" s="106"/>
      <c r="GI892" s="106"/>
      <c r="GJ892" s="106"/>
      <c r="GK892" s="106"/>
      <c r="GL892" s="106"/>
      <c r="GM892" s="106"/>
      <c r="GN892" s="106"/>
      <c r="GO892" s="106"/>
      <c r="GP892" s="106"/>
      <c r="GQ892" s="106"/>
      <c r="GR892" s="106"/>
      <c r="GS892" s="106"/>
      <c r="GT892" s="106"/>
      <c r="GU892" s="106"/>
      <c r="GV892" s="106"/>
      <c r="GW892" s="106"/>
      <c r="GX892" s="106"/>
      <c r="GY892" s="106"/>
      <c r="GZ892" s="106"/>
      <c r="HA892" s="106"/>
      <c r="HB892" s="106"/>
      <c r="HC892" s="106"/>
      <c r="HD892" s="106"/>
      <c r="HE892" s="106"/>
      <c r="HF892" s="106"/>
      <c r="HG892" s="106"/>
      <c r="HH892" s="106"/>
      <c r="HI892" s="106"/>
      <c r="HJ892" s="106"/>
      <c r="HK892" s="106"/>
      <c r="HL892" s="106"/>
      <c r="HM892" s="106"/>
      <c r="HN892" s="106"/>
      <c r="HO892" s="106"/>
      <c r="HP892" s="106"/>
      <c r="HQ892" s="106"/>
      <c r="HR892" s="106"/>
    </row>
    <row r="893" spans="1:243" s="107" customFormat="1" ht="12" customHeight="1">
      <c r="A893" s="99" t="s">
        <v>3118</v>
      </c>
      <c r="B893" s="116" t="s">
        <v>751</v>
      </c>
      <c r="C893" s="139"/>
      <c r="D893" s="58">
        <f>D894+D906+D910+D923</f>
        <v>4480767.6500000004</v>
      </c>
      <c r="E893" s="58">
        <f>E910+E894</f>
        <v>1863448.29</v>
      </c>
      <c r="F893" s="58">
        <f>F910+F906+F899+F903</f>
        <v>1483282.6600000001</v>
      </c>
      <c r="G893" s="58">
        <f>G910</f>
        <v>17571381.5</v>
      </c>
      <c r="H893" s="58">
        <f>H910</f>
        <v>0</v>
      </c>
      <c r="I893" s="58">
        <f>I910</f>
        <v>0</v>
      </c>
      <c r="HS893" s="106"/>
      <c r="HT893" s="106"/>
      <c r="HU893" s="106"/>
      <c r="HV893" s="106"/>
      <c r="HW893" s="106"/>
      <c r="HX893" s="106"/>
      <c r="HY893" s="106"/>
      <c r="HZ893" s="106"/>
      <c r="IA893" s="106"/>
      <c r="IB893" s="106"/>
      <c r="IC893" s="106"/>
      <c r="ID893" s="106"/>
      <c r="IE893" s="106"/>
      <c r="IF893" s="106"/>
      <c r="IG893" s="106"/>
      <c r="IH893" s="106"/>
      <c r="II893" s="106"/>
    </row>
    <row r="894" spans="1:243" s="107" customFormat="1" ht="21" hidden="1" customHeight="1">
      <c r="A894" s="99" t="s">
        <v>3119</v>
      </c>
      <c r="B894" s="116" t="s">
        <v>3120</v>
      </c>
      <c r="C894" s="139"/>
      <c r="D894" s="58">
        <f>D895</f>
        <v>680000</v>
      </c>
      <c r="E894" s="58">
        <f t="shared" ref="E894:I895" si="246">E895</f>
        <v>537500</v>
      </c>
      <c r="F894" s="58">
        <f t="shared" si="246"/>
        <v>0</v>
      </c>
      <c r="G894" s="58">
        <f t="shared" si="246"/>
        <v>0</v>
      </c>
      <c r="H894" s="58">
        <f t="shared" si="246"/>
        <v>0</v>
      </c>
      <c r="I894" s="58">
        <f t="shared" si="246"/>
        <v>0</v>
      </c>
      <c r="HS894" s="106"/>
      <c r="HT894" s="106"/>
      <c r="HU894" s="106"/>
      <c r="HV894" s="106"/>
      <c r="HW894" s="106"/>
      <c r="HX894" s="106"/>
      <c r="HY894" s="106"/>
      <c r="HZ894" s="106"/>
      <c r="IA894" s="106"/>
      <c r="IB894" s="106"/>
      <c r="IC894" s="106"/>
      <c r="ID894" s="106"/>
      <c r="IE894" s="106"/>
      <c r="IF894" s="106"/>
      <c r="IG894" s="106"/>
      <c r="IH894" s="106"/>
      <c r="II894" s="106"/>
    </row>
    <row r="895" spans="1:243" s="107" customFormat="1" ht="21" hidden="1" customHeight="1">
      <c r="A895" s="99" t="s">
        <v>3121</v>
      </c>
      <c r="B895" s="116" t="s">
        <v>3120</v>
      </c>
      <c r="C895" s="139"/>
      <c r="D895" s="58">
        <f>D896</f>
        <v>680000</v>
      </c>
      <c r="E895" s="58">
        <f t="shared" si="246"/>
        <v>537500</v>
      </c>
      <c r="F895" s="58">
        <f t="shared" si="246"/>
        <v>0</v>
      </c>
      <c r="G895" s="58">
        <f t="shared" si="246"/>
        <v>0</v>
      </c>
      <c r="H895" s="58">
        <f t="shared" si="246"/>
        <v>0</v>
      </c>
      <c r="I895" s="58">
        <f t="shared" si="246"/>
        <v>0</v>
      </c>
      <c r="HS895" s="106"/>
      <c r="HT895" s="106"/>
      <c r="HU895" s="106"/>
      <c r="HV895" s="106"/>
      <c r="HW895" s="106"/>
      <c r="HX895" s="106"/>
      <c r="HY895" s="106"/>
      <c r="HZ895" s="106"/>
      <c r="IA895" s="106"/>
      <c r="IB895" s="106"/>
      <c r="IC895" s="106"/>
      <c r="ID895" s="106"/>
      <c r="IE895" s="106"/>
      <c r="IF895" s="106"/>
      <c r="IG895" s="106"/>
      <c r="IH895" s="106"/>
      <c r="II895" s="106"/>
    </row>
    <row r="896" spans="1:243" s="107" customFormat="1" ht="21" hidden="1" customHeight="1">
      <c r="A896" s="189" t="s">
        <v>3122</v>
      </c>
      <c r="B896" s="116" t="s">
        <v>3123</v>
      </c>
      <c r="C896" s="139"/>
      <c r="D896" s="58">
        <f t="shared" ref="D896:I896" si="247">D897+D898</f>
        <v>680000</v>
      </c>
      <c r="E896" s="58">
        <f t="shared" si="247"/>
        <v>537500</v>
      </c>
      <c r="F896" s="58">
        <f t="shared" si="247"/>
        <v>0</v>
      </c>
      <c r="G896" s="58">
        <f t="shared" si="247"/>
        <v>0</v>
      </c>
      <c r="H896" s="58">
        <f t="shared" si="247"/>
        <v>0</v>
      </c>
      <c r="I896" s="58">
        <f t="shared" si="247"/>
        <v>0</v>
      </c>
      <c r="HS896" s="106"/>
      <c r="HT896" s="106"/>
      <c r="HU896" s="106"/>
      <c r="HV896" s="106"/>
      <c r="HW896" s="106"/>
      <c r="HX896" s="106"/>
      <c r="HY896" s="106"/>
      <c r="HZ896" s="106"/>
      <c r="IA896" s="106"/>
      <c r="IB896" s="106"/>
      <c r="IC896" s="106"/>
      <c r="ID896" s="106"/>
      <c r="IE896" s="106"/>
      <c r="IF896" s="106"/>
      <c r="IG896" s="106"/>
      <c r="IH896" s="106"/>
      <c r="II896" s="106"/>
    </row>
    <row r="897" spans="1:243" s="107" customFormat="1" ht="21" hidden="1" customHeight="1">
      <c r="A897" s="97" t="s">
        <v>3124</v>
      </c>
      <c r="B897" s="117" t="s">
        <v>3125</v>
      </c>
      <c r="C897" s="139" t="s">
        <v>385</v>
      </c>
      <c r="D897" s="58">
        <v>600000</v>
      </c>
      <c r="E897" s="58">
        <v>67500</v>
      </c>
      <c r="F897" s="58"/>
      <c r="G897" s="58"/>
      <c r="H897" s="58"/>
      <c r="I897" s="58"/>
      <c r="HS897" s="106"/>
      <c r="HT897" s="106"/>
      <c r="HU897" s="106"/>
      <c r="HV897" s="106"/>
      <c r="HW897" s="106"/>
      <c r="HX897" s="106"/>
      <c r="HY897" s="106"/>
      <c r="HZ897" s="106"/>
      <c r="IA897" s="106"/>
      <c r="IB897" s="106"/>
      <c r="IC897" s="106"/>
      <c r="ID897" s="106"/>
      <c r="IE897" s="106"/>
      <c r="IF897" s="106"/>
      <c r="IG897" s="106"/>
      <c r="IH897" s="106"/>
      <c r="II897" s="106"/>
    </row>
    <row r="898" spans="1:243" s="107" customFormat="1" ht="21" hidden="1" customHeight="1">
      <c r="A898" s="97" t="s">
        <v>3126</v>
      </c>
      <c r="B898" s="117" t="s">
        <v>3127</v>
      </c>
      <c r="C898" s="139" t="s">
        <v>385</v>
      </c>
      <c r="D898" s="58">
        <v>80000</v>
      </c>
      <c r="E898" s="58">
        <v>470000</v>
      </c>
      <c r="F898" s="58"/>
      <c r="G898" s="58"/>
      <c r="H898" s="58"/>
      <c r="I898" s="58"/>
      <c r="HS898" s="106"/>
      <c r="HT898" s="106"/>
      <c r="HU898" s="106"/>
      <c r="HV898" s="106"/>
      <c r="HW898" s="106"/>
      <c r="HX898" s="106"/>
      <c r="HY898" s="106"/>
      <c r="HZ898" s="106"/>
      <c r="IA898" s="106"/>
      <c r="IB898" s="106"/>
      <c r="IC898" s="106"/>
      <c r="ID898" s="106"/>
      <c r="IE898" s="106"/>
      <c r="IF898" s="106"/>
      <c r="IG898" s="106"/>
      <c r="IH898" s="106"/>
      <c r="II898" s="106"/>
    </row>
    <row r="899" spans="1:243" s="107" customFormat="1" ht="21" hidden="1" customHeight="1">
      <c r="A899" s="99" t="s">
        <v>3702</v>
      </c>
      <c r="B899" s="116" t="s">
        <v>3701</v>
      </c>
      <c r="C899" s="139"/>
      <c r="D899" s="58"/>
      <c r="E899" s="58"/>
      <c r="F899" s="58">
        <f>F900</f>
        <v>0</v>
      </c>
      <c r="G899" s="58"/>
      <c r="H899" s="58"/>
      <c r="I899" s="58"/>
      <c r="HS899" s="106"/>
      <c r="HT899" s="106"/>
      <c r="HU899" s="106"/>
      <c r="HV899" s="106"/>
      <c r="HW899" s="106"/>
      <c r="HX899" s="106"/>
      <c r="HY899" s="106"/>
      <c r="HZ899" s="106"/>
      <c r="IA899" s="106"/>
      <c r="IB899" s="106"/>
      <c r="IC899" s="106"/>
      <c r="ID899" s="106"/>
      <c r="IE899" s="106"/>
      <c r="IF899" s="106"/>
      <c r="IG899" s="106"/>
      <c r="IH899" s="106"/>
      <c r="II899" s="106"/>
    </row>
    <row r="900" spans="1:243" s="107" customFormat="1" ht="21" hidden="1" customHeight="1">
      <c r="A900" s="99" t="s">
        <v>3703</v>
      </c>
      <c r="B900" s="116" t="s">
        <v>3704</v>
      </c>
      <c r="C900" s="139"/>
      <c r="D900" s="58"/>
      <c r="E900" s="58"/>
      <c r="F900" s="58">
        <f>F901</f>
        <v>0</v>
      </c>
      <c r="G900" s="58"/>
      <c r="H900" s="58"/>
      <c r="I900" s="58"/>
      <c r="HS900" s="106"/>
      <c r="HT900" s="106"/>
      <c r="HU900" s="106"/>
      <c r="HV900" s="106"/>
      <c r="HW900" s="106"/>
      <c r="HX900" s="106"/>
      <c r="HY900" s="106"/>
      <c r="HZ900" s="106"/>
      <c r="IA900" s="106"/>
      <c r="IB900" s="106"/>
      <c r="IC900" s="106"/>
      <c r="ID900" s="106"/>
      <c r="IE900" s="106"/>
      <c r="IF900" s="106"/>
      <c r="IG900" s="106"/>
      <c r="IH900" s="106"/>
      <c r="II900" s="106"/>
    </row>
    <row r="901" spans="1:243" s="107" customFormat="1" ht="21" hidden="1" customHeight="1">
      <c r="A901" s="189" t="s">
        <v>3707</v>
      </c>
      <c r="B901" s="116" t="s">
        <v>3705</v>
      </c>
      <c r="C901" s="139"/>
      <c r="D901" s="58"/>
      <c r="E901" s="58"/>
      <c r="F901" s="58">
        <f>F902</f>
        <v>0</v>
      </c>
      <c r="G901" s="58"/>
      <c r="H901" s="58"/>
      <c r="I901" s="58"/>
      <c r="HS901" s="106"/>
      <c r="HT901" s="106"/>
      <c r="HU901" s="106"/>
      <c r="HV901" s="106"/>
      <c r="HW901" s="106"/>
      <c r="HX901" s="106"/>
      <c r="HY901" s="106"/>
      <c r="HZ901" s="106"/>
      <c r="IA901" s="106"/>
      <c r="IB901" s="106"/>
      <c r="IC901" s="106"/>
      <c r="ID901" s="106"/>
      <c r="IE901" s="106"/>
      <c r="IF901" s="106"/>
      <c r="IG901" s="106"/>
      <c r="IH901" s="106"/>
      <c r="II901" s="106"/>
    </row>
    <row r="902" spans="1:243" s="107" customFormat="1" ht="21" hidden="1" customHeight="1">
      <c r="A902" s="97" t="s">
        <v>3706</v>
      </c>
      <c r="B902" s="117" t="s">
        <v>3708</v>
      </c>
      <c r="C902" s="139" t="s">
        <v>325</v>
      </c>
      <c r="D902" s="58"/>
      <c r="E902" s="58"/>
      <c r="F902" s="58"/>
      <c r="G902" s="58"/>
      <c r="H902" s="58"/>
      <c r="I902" s="58"/>
      <c r="HS902" s="106"/>
      <c r="HT902" s="106"/>
      <c r="HU902" s="106"/>
      <c r="HV902" s="106"/>
      <c r="HW902" s="106"/>
      <c r="HX902" s="106"/>
      <c r="HY902" s="106"/>
      <c r="HZ902" s="106"/>
      <c r="IA902" s="106"/>
      <c r="IB902" s="106"/>
      <c r="IC902" s="106"/>
      <c r="ID902" s="106"/>
      <c r="IE902" s="106"/>
      <c r="IF902" s="106"/>
      <c r="IG902" s="106"/>
      <c r="IH902" s="106"/>
      <c r="II902" s="106"/>
    </row>
    <row r="903" spans="1:243" s="107" customFormat="1" ht="21" hidden="1" customHeight="1">
      <c r="A903" s="99" t="s">
        <v>3709</v>
      </c>
      <c r="B903" s="116" t="s">
        <v>3710</v>
      </c>
      <c r="C903" s="139"/>
      <c r="D903" s="58"/>
      <c r="E903" s="58"/>
      <c r="F903" s="58">
        <f>F904</f>
        <v>349937</v>
      </c>
      <c r="G903" s="58"/>
      <c r="H903" s="58"/>
      <c r="I903" s="58"/>
      <c r="HS903" s="106"/>
      <c r="HT903" s="106"/>
      <c r="HU903" s="106"/>
      <c r="HV903" s="106"/>
      <c r="HW903" s="106"/>
      <c r="HX903" s="106"/>
      <c r="HY903" s="106"/>
      <c r="HZ903" s="106"/>
      <c r="IA903" s="106"/>
      <c r="IB903" s="106"/>
      <c r="IC903" s="106"/>
      <c r="ID903" s="106"/>
      <c r="IE903" s="106"/>
      <c r="IF903" s="106"/>
      <c r="IG903" s="106"/>
      <c r="IH903" s="106"/>
      <c r="II903" s="106"/>
    </row>
    <row r="904" spans="1:243" s="107" customFormat="1" ht="21" hidden="1" customHeight="1">
      <c r="A904" s="189" t="s">
        <v>3711</v>
      </c>
      <c r="B904" s="116" t="s">
        <v>3712</v>
      </c>
      <c r="C904" s="139"/>
      <c r="D904" s="58"/>
      <c r="E904" s="58"/>
      <c r="F904" s="58">
        <f>F905</f>
        <v>349937</v>
      </c>
      <c r="G904" s="58"/>
      <c r="H904" s="58"/>
      <c r="I904" s="58"/>
      <c r="HS904" s="106"/>
      <c r="HT904" s="106"/>
      <c r="HU904" s="106"/>
      <c r="HV904" s="106"/>
      <c r="HW904" s="106"/>
      <c r="HX904" s="106"/>
      <c r="HY904" s="106"/>
      <c r="HZ904" s="106"/>
      <c r="IA904" s="106"/>
      <c r="IB904" s="106"/>
      <c r="IC904" s="106"/>
      <c r="ID904" s="106"/>
      <c r="IE904" s="106"/>
      <c r="IF904" s="106"/>
      <c r="IG904" s="106"/>
      <c r="IH904" s="106"/>
      <c r="II904" s="106"/>
    </row>
    <row r="905" spans="1:243" s="107" customFormat="1" ht="21" hidden="1" customHeight="1">
      <c r="A905" s="97" t="s">
        <v>3713</v>
      </c>
      <c r="B905" s="117" t="s">
        <v>3714</v>
      </c>
      <c r="C905" s="139" t="s">
        <v>367</v>
      </c>
      <c r="D905" s="58"/>
      <c r="E905" s="58"/>
      <c r="F905" s="58">
        <v>349937</v>
      </c>
      <c r="G905" s="58"/>
      <c r="H905" s="58"/>
      <c r="I905" s="58"/>
      <c r="HS905" s="106"/>
      <c r="HT905" s="106"/>
      <c r="HU905" s="106"/>
      <c r="HV905" s="106"/>
      <c r="HW905" s="106"/>
      <c r="HX905" s="106"/>
      <c r="HY905" s="106"/>
      <c r="HZ905" s="106"/>
      <c r="IA905" s="106"/>
      <c r="IB905" s="106"/>
      <c r="IC905" s="106"/>
      <c r="ID905" s="106"/>
      <c r="IE905" s="106"/>
      <c r="IF905" s="106"/>
      <c r="IG905" s="106"/>
      <c r="IH905" s="106"/>
      <c r="II905" s="106"/>
    </row>
    <row r="906" spans="1:243" s="107" customFormat="1" ht="21.75" hidden="1" customHeight="1">
      <c r="A906" s="99" t="s">
        <v>3128</v>
      </c>
      <c r="B906" s="116" t="s">
        <v>3129</v>
      </c>
      <c r="C906" s="139"/>
      <c r="D906" s="58">
        <f>D907</f>
        <v>345470.38</v>
      </c>
      <c r="E906" s="58"/>
      <c r="F906" s="58">
        <f t="shared" ref="F906:I907" si="248">F907</f>
        <v>0</v>
      </c>
      <c r="G906" s="58">
        <f t="shared" si="248"/>
        <v>17571381.5</v>
      </c>
      <c r="H906" s="58">
        <f t="shared" si="248"/>
        <v>0</v>
      </c>
      <c r="I906" s="58">
        <f t="shared" si="248"/>
        <v>0</v>
      </c>
      <c r="HS906" s="106"/>
      <c r="HT906" s="106"/>
      <c r="HU906" s="106"/>
      <c r="HV906" s="106"/>
      <c r="HW906" s="106"/>
      <c r="HX906" s="106"/>
      <c r="HY906" s="106"/>
      <c r="HZ906" s="106"/>
      <c r="IA906" s="106"/>
      <c r="IB906" s="106"/>
      <c r="IC906" s="106"/>
      <c r="ID906" s="106"/>
      <c r="IE906" s="106"/>
      <c r="IF906" s="106"/>
      <c r="IG906" s="106"/>
      <c r="IH906" s="106"/>
      <c r="II906" s="106"/>
    </row>
    <row r="907" spans="1:243" s="145" customFormat="1" ht="21" hidden="1" customHeight="1">
      <c r="A907" s="99" t="s">
        <v>3130</v>
      </c>
      <c r="B907" s="116" t="s">
        <v>3129</v>
      </c>
      <c r="C907" s="139"/>
      <c r="D907" s="58">
        <f>D908</f>
        <v>345470.38</v>
      </c>
      <c r="E907" s="58"/>
      <c r="F907" s="58">
        <f t="shared" si="248"/>
        <v>0</v>
      </c>
      <c r="G907" s="58">
        <f t="shared" si="248"/>
        <v>17571381.5</v>
      </c>
      <c r="H907" s="58">
        <f t="shared" si="248"/>
        <v>0</v>
      </c>
      <c r="I907" s="58">
        <f t="shared" si="248"/>
        <v>0</v>
      </c>
      <c r="HS907" s="108"/>
      <c r="HT907" s="108"/>
      <c r="HU907" s="108"/>
      <c r="HV907" s="108"/>
      <c r="HW907" s="108"/>
      <c r="HX907" s="108"/>
      <c r="HY907" s="108"/>
      <c r="HZ907" s="108"/>
      <c r="IA907" s="108"/>
      <c r="IB907" s="108"/>
      <c r="IC907" s="108"/>
      <c r="ID907" s="108"/>
      <c r="IE907" s="108"/>
      <c r="IF907" s="108"/>
      <c r="IG907" s="108"/>
      <c r="IH907" s="108"/>
      <c r="II907" s="108"/>
    </row>
    <row r="908" spans="1:243" s="191" customFormat="1" ht="27.75" hidden="1" customHeight="1">
      <c r="A908" s="189" t="s">
        <v>3131</v>
      </c>
      <c r="B908" s="190" t="s">
        <v>3132</v>
      </c>
      <c r="C908" s="139"/>
      <c r="D908" s="58">
        <f>D909</f>
        <v>345470.38</v>
      </c>
      <c r="E908" s="58"/>
      <c r="F908" s="58">
        <f>F909</f>
        <v>0</v>
      </c>
      <c r="G908" s="58">
        <f>SUM(G909:G910)</f>
        <v>17571381.5</v>
      </c>
      <c r="H908" s="58">
        <f>SUM(H909:H910)</f>
        <v>0</v>
      </c>
      <c r="I908" s="58">
        <f>SUM(I909:I910)</f>
        <v>0</v>
      </c>
      <c r="HS908" s="108"/>
      <c r="HT908" s="108"/>
      <c r="HU908" s="108"/>
      <c r="HV908" s="108"/>
      <c r="HW908" s="108"/>
      <c r="HX908" s="108"/>
      <c r="HY908" s="108"/>
      <c r="HZ908" s="108"/>
      <c r="IA908" s="108"/>
      <c r="IB908" s="108"/>
      <c r="IC908" s="108"/>
      <c r="ID908" s="108"/>
      <c r="IE908" s="108"/>
      <c r="IF908" s="108"/>
      <c r="IG908" s="108"/>
      <c r="IH908" s="108"/>
      <c r="II908" s="108"/>
    </row>
    <row r="909" spans="1:243" s="20" customFormat="1" ht="12.75" hidden="1" customHeight="1">
      <c r="A909" s="97" t="s">
        <v>3133</v>
      </c>
      <c r="B909" s="117" t="s">
        <v>3134</v>
      </c>
      <c r="C909" s="139" t="s">
        <v>3135</v>
      </c>
      <c r="D909" s="60">
        <v>345470.38</v>
      </c>
      <c r="E909" s="60"/>
      <c r="F909" s="60"/>
      <c r="G909" s="60"/>
      <c r="H909" s="60"/>
      <c r="I909" s="60"/>
      <c r="HS909" s="106"/>
      <c r="HT909" s="106"/>
      <c r="HU909" s="106"/>
      <c r="HV909" s="106"/>
      <c r="HW909" s="106"/>
      <c r="HX909" s="106"/>
      <c r="HY909" s="106"/>
      <c r="HZ909" s="106"/>
      <c r="IA909" s="106"/>
      <c r="IB909" s="106"/>
      <c r="IC909" s="106"/>
      <c r="ID909" s="106"/>
      <c r="IE909" s="106"/>
      <c r="IF909" s="106"/>
      <c r="IG909" s="106"/>
      <c r="IH909" s="106"/>
      <c r="II909" s="106"/>
    </row>
    <row r="910" spans="1:243" s="107" customFormat="1" ht="21.75" customHeight="1">
      <c r="A910" s="99" t="s">
        <v>3136</v>
      </c>
      <c r="B910" s="116" t="s">
        <v>3137</v>
      </c>
      <c r="C910" s="139"/>
      <c r="D910" s="58">
        <f>SUM(D911+D917)</f>
        <v>1509147.99</v>
      </c>
      <c r="E910" s="58">
        <f>SUM(E911+E923+E917)</f>
        <v>1325948.29</v>
      </c>
      <c r="F910" s="58">
        <f>SUM(F911+F923)</f>
        <v>1133345.6600000001</v>
      </c>
      <c r="G910" s="58">
        <f>SUM(G911+G923)</f>
        <v>17571381.5</v>
      </c>
      <c r="H910" s="58">
        <f>SUM(H911+H923)</f>
        <v>0</v>
      </c>
      <c r="I910" s="58">
        <f>SUM(I911+I923)</f>
        <v>0</v>
      </c>
      <c r="HS910" s="106"/>
      <c r="HT910" s="106"/>
      <c r="HU910" s="106"/>
      <c r="HV910" s="106"/>
      <c r="HW910" s="106"/>
      <c r="HX910" s="106"/>
      <c r="HY910" s="106"/>
      <c r="HZ910" s="106"/>
      <c r="IA910" s="106"/>
      <c r="IB910" s="106"/>
      <c r="IC910" s="106"/>
      <c r="ID910" s="106"/>
      <c r="IE910" s="106"/>
      <c r="IF910" s="106"/>
      <c r="IG910" s="106"/>
      <c r="IH910" s="106"/>
      <c r="II910" s="106"/>
    </row>
    <row r="911" spans="1:243" s="145" customFormat="1" ht="21" hidden="1" customHeight="1">
      <c r="A911" s="99" t="s">
        <v>3138</v>
      </c>
      <c r="B911" s="116" t="s">
        <v>3139</v>
      </c>
      <c r="C911" s="139"/>
      <c r="D911" s="58">
        <f t="shared" ref="D911:I911" si="249">D912</f>
        <v>1509147.99</v>
      </c>
      <c r="E911" s="58">
        <f t="shared" si="249"/>
        <v>0</v>
      </c>
      <c r="F911" s="58">
        <f t="shared" si="249"/>
        <v>0</v>
      </c>
      <c r="G911" s="58">
        <f t="shared" si="249"/>
        <v>0</v>
      </c>
      <c r="H911" s="58">
        <f t="shared" si="249"/>
        <v>0</v>
      </c>
      <c r="I911" s="58">
        <f t="shared" si="249"/>
        <v>0</v>
      </c>
      <c r="HS911" s="108"/>
      <c r="HT911" s="108"/>
      <c r="HU911" s="108"/>
      <c r="HV911" s="108"/>
      <c r="HW911" s="108"/>
      <c r="HX911" s="108"/>
      <c r="HY911" s="108"/>
      <c r="HZ911" s="108"/>
      <c r="IA911" s="108"/>
      <c r="IB911" s="108"/>
      <c r="IC911" s="108"/>
      <c r="ID911" s="108"/>
      <c r="IE911" s="108"/>
      <c r="IF911" s="108"/>
      <c r="IG911" s="108"/>
      <c r="IH911" s="108"/>
      <c r="II911" s="108"/>
    </row>
    <row r="912" spans="1:243" s="191" customFormat="1" ht="27.75" hidden="1" customHeight="1">
      <c r="A912" s="189" t="s">
        <v>3140</v>
      </c>
      <c r="B912" s="190" t="s">
        <v>3141</v>
      </c>
      <c r="C912" s="139"/>
      <c r="D912" s="58">
        <f>SUM(D913:D916)</f>
        <v>1509147.99</v>
      </c>
      <c r="E912" s="58">
        <f>SUM(E913:E914)</f>
        <v>0</v>
      </c>
      <c r="F912" s="58">
        <f>SUM(F913:F914)</f>
        <v>0</v>
      </c>
      <c r="G912" s="58">
        <f>SUM(G913:G914)</f>
        <v>0</v>
      </c>
      <c r="H912" s="58">
        <f>SUM(H913:H914)</f>
        <v>0</v>
      </c>
      <c r="I912" s="58">
        <f>SUM(I913:I914)</f>
        <v>0</v>
      </c>
      <c r="HS912" s="108"/>
      <c r="HT912" s="108"/>
      <c r="HU912" s="108"/>
      <c r="HV912" s="108"/>
      <c r="HW912" s="108"/>
      <c r="HX912" s="108"/>
      <c r="HY912" s="108"/>
      <c r="HZ912" s="108"/>
      <c r="IA912" s="108"/>
      <c r="IB912" s="108"/>
      <c r="IC912" s="108"/>
      <c r="ID912" s="108"/>
      <c r="IE912" s="108"/>
      <c r="IF912" s="108"/>
      <c r="IG912" s="108"/>
      <c r="IH912" s="108"/>
      <c r="II912" s="108"/>
    </row>
    <row r="913" spans="1:243" s="20" customFormat="1" ht="12.75" hidden="1" customHeight="1">
      <c r="A913" s="97" t="s">
        <v>3142</v>
      </c>
      <c r="B913" s="117" t="s">
        <v>3143</v>
      </c>
      <c r="C913" s="139" t="s">
        <v>503</v>
      </c>
      <c r="D913" s="60">
        <v>323139.34000000003</v>
      </c>
      <c r="E913" s="60">
        <v>0</v>
      </c>
      <c r="F913" s="60"/>
      <c r="G913" s="60"/>
      <c r="H913" s="60"/>
      <c r="I913" s="60"/>
      <c r="HS913" s="106"/>
      <c r="HT913" s="106"/>
      <c r="HU913" s="106"/>
      <c r="HV913" s="106"/>
      <c r="HW913" s="106"/>
      <c r="HX913" s="106"/>
      <c r="HY913" s="106"/>
      <c r="HZ913" s="106"/>
      <c r="IA913" s="106"/>
      <c r="IB913" s="106"/>
      <c r="IC913" s="106"/>
      <c r="ID913" s="106"/>
      <c r="IE913" s="106"/>
      <c r="IF913" s="106"/>
      <c r="IG913" s="106"/>
      <c r="IH913" s="106"/>
      <c r="II913" s="106"/>
    </row>
    <row r="914" spans="1:243" s="20" customFormat="1" ht="12.75" hidden="1" customHeight="1">
      <c r="A914" s="97" t="s">
        <v>3144</v>
      </c>
      <c r="B914" s="117" t="s">
        <v>3145</v>
      </c>
      <c r="C914" s="139" t="s">
        <v>515</v>
      </c>
      <c r="D914" s="60">
        <v>0</v>
      </c>
      <c r="E914" s="60">
        <v>0</v>
      </c>
      <c r="F914" s="60"/>
      <c r="G914" s="60"/>
      <c r="H914" s="60"/>
      <c r="I914" s="60"/>
      <c r="HS914" s="106"/>
      <c r="HT914" s="106"/>
      <c r="HU914" s="106"/>
      <c r="HV914" s="106"/>
      <c r="HW914" s="106"/>
      <c r="HX914" s="106"/>
      <c r="HY914" s="106"/>
      <c r="HZ914" s="106"/>
      <c r="IA914" s="106"/>
      <c r="IB914" s="106"/>
      <c r="IC914" s="106"/>
      <c r="ID914" s="106"/>
      <c r="IE914" s="106"/>
      <c r="IF914" s="106"/>
      <c r="IG914" s="106"/>
      <c r="IH914" s="106"/>
      <c r="II914" s="106"/>
    </row>
    <row r="915" spans="1:243" s="20" customFormat="1" ht="12.75" hidden="1" customHeight="1">
      <c r="A915" s="97" t="s">
        <v>3146</v>
      </c>
      <c r="B915" s="117" t="s">
        <v>3147</v>
      </c>
      <c r="C915" s="139" t="s">
        <v>509</v>
      </c>
      <c r="D915" s="60">
        <v>153691.60999999999</v>
      </c>
      <c r="E915" s="60">
        <v>0</v>
      </c>
      <c r="F915" s="60"/>
      <c r="G915" s="60"/>
      <c r="H915" s="60"/>
      <c r="I915" s="60"/>
      <c r="HS915" s="106"/>
      <c r="HT915" s="106"/>
      <c r="HU915" s="106"/>
      <c r="HV915" s="106"/>
      <c r="HW915" s="106"/>
      <c r="HX915" s="106"/>
      <c r="HY915" s="106"/>
      <c r="HZ915" s="106"/>
      <c r="IA915" s="106"/>
      <c r="IB915" s="106"/>
      <c r="IC915" s="106"/>
      <c r="ID915" s="106"/>
      <c r="IE915" s="106"/>
      <c r="IF915" s="106"/>
      <c r="IG915" s="106"/>
      <c r="IH915" s="106"/>
      <c r="II915" s="106"/>
    </row>
    <row r="916" spans="1:243" s="20" customFormat="1" ht="12.75" hidden="1" customHeight="1">
      <c r="A916" s="97" t="s">
        <v>3148</v>
      </c>
      <c r="B916" s="117" t="s">
        <v>3149</v>
      </c>
      <c r="C916" s="139" t="s">
        <v>2410</v>
      </c>
      <c r="D916" s="60">
        <v>1032317.04</v>
      </c>
      <c r="E916" s="60">
        <v>0</v>
      </c>
      <c r="F916" s="60"/>
      <c r="G916" s="60"/>
      <c r="H916" s="60"/>
      <c r="I916" s="60"/>
      <c r="HS916" s="106"/>
      <c r="HT916" s="106"/>
      <c r="HU916" s="106"/>
      <c r="HV916" s="106"/>
      <c r="HW916" s="106"/>
      <c r="HX916" s="106"/>
      <c r="HY916" s="106"/>
      <c r="HZ916" s="106"/>
      <c r="IA916" s="106"/>
      <c r="IB916" s="106"/>
      <c r="IC916" s="106"/>
      <c r="ID916" s="106"/>
      <c r="IE916" s="106"/>
      <c r="IF916" s="106"/>
      <c r="IG916" s="106"/>
      <c r="IH916" s="106"/>
      <c r="II916" s="106"/>
    </row>
    <row r="917" spans="1:243" s="145" customFormat="1" ht="17.25" hidden="1" customHeight="1">
      <c r="A917" s="99" t="s">
        <v>3150</v>
      </c>
      <c r="B917" s="116" t="s">
        <v>3151</v>
      </c>
      <c r="C917" s="139"/>
      <c r="D917" s="58">
        <f t="shared" ref="D917:I917" si="250">SUM(D918)</f>
        <v>0</v>
      </c>
      <c r="E917" s="58">
        <f t="shared" si="250"/>
        <v>0</v>
      </c>
      <c r="F917" s="58">
        <f t="shared" si="250"/>
        <v>0</v>
      </c>
      <c r="G917" s="58">
        <f t="shared" si="250"/>
        <v>0</v>
      </c>
      <c r="H917" s="58">
        <f t="shared" si="250"/>
        <v>0</v>
      </c>
      <c r="I917" s="58">
        <f t="shared" si="250"/>
        <v>0</v>
      </c>
      <c r="HS917" s="108"/>
      <c r="HT917" s="108"/>
      <c r="HU917" s="108"/>
      <c r="HV917" s="108"/>
      <c r="HW917" s="108"/>
      <c r="HX917" s="108"/>
      <c r="HY917" s="108"/>
      <c r="HZ917" s="108"/>
      <c r="IA917" s="108"/>
      <c r="IB917" s="108"/>
      <c r="IC917" s="108"/>
      <c r="ID917" s="108"/>
      <c r="IE917" s="108"/>
      <c r="IF917" s="108"/>
      <c r="IG917" s="108"/>
      <c r="IH917" s="108"/>
      <c r="II917" s="108"/>
    </row>
    <row r="918" spans="1:243" s="191" customFormat="1" ht="16.5" hidden="1" customHeight="1">
      <c r="A918" s="189" t="s">
        <v>3152</v>
      </c>
      <c r="B918" s="190" t="s">
        <v>3153</v>
      </c>
      <c r="C918" s="139"/>
      <c r="D918" s="58">
        <f>SUM(D919:D921)</f>
        <v>0</v>
      </c>
      <c r="E918" s="58">
        <f>SUM(E919:E922)</f>
        <v>0</v>
      </c>
      <c r="F918" s="58">
        <f>SUM(F919:F922)</f>
        <v>0</v>
      </c>
      <c r="G918" s="58">
        <f>SUM(G919:G922)</f>
        <v>0</v>
      </c>
      <c r="H918" s="58">
        <f>SUM(H919:H922)</f>
        <v>0</v>
      </c>
      <c r="I918" s="58">
        <f>SUM(I919:I922)</f>
        <v>0</v>
      </c>
      <c r="HS918" s="108"/>
      <c r="HT918" s="108"/>
      <c r="HU918" s="108"/>
      <c r="HV918" s="108"/>
      <c r="HW918" s="108"/>
      <c r="HX918" s="108"/>
      <c r="HY918" s="108"/>
      <c r="HZ918" s="108"/>
      <c r="IA918" s="108"/>
      <c r="IB918" s="108"/>
      <c r="IC918" s="108"/>
      <c r="ID918" s="108"/>
      <c r="IE918" s="108"/>
      <c r="IF918" s="108"/>
      <c r="IG918" s="108"/>
      <c r="IH918" s="108"/>
      <c r="II918" s="108"/>
    </row>
    <row r="919" spans="1:243" s="191" customFormat="1" ht="16.5" hidden="1" customHeight="1">
      <c r="A919" s="97" t="s">
        <v>3154</v>
      </c>
      <c r="B919" s="117" t="s">
        <v>1957</v>
      </c>
      <c r="C919" s="139"/>
      <c r="D919" s="58"/>
      <c r="E919" s="58"/>
      <c r="F919" s="58"/>
      <c r="G919" s="58"/>
      <c r="H919" s="58"/>
      <c r="I919" s="58"/>
      <c r="HS919" s="108"/>
      <c r="HT919" s="108"/>
      <c r="HU919" s="108"/>
      <c r="HV919" s="108"/>
      <c r="HW919" s="108"/>
      <c r="HX919" s="108"/>
      <c r="HY919" s="108"/>
      <c r="HZ919" s="108"/>
      <c r="IA919" s="108"/>
      <c r="IB919" s="108"/>
      <c r="IC919" s="108"/>
      <c r="ID919" s="108"/>
      <c r="IE919" s="108"/>
      <c r="IF919" s="108"/>
      <c r="IG919" s="108"/>
      <c r="IH919" s="108"/>
      <c r="II919" s="108"/>
    </row>
    <row r="920" spans="1:243" s="191" customFormat="1" ht="16.5" hidden="1" customHeight="1">
      <c r="A920" s="97" t="s">
        <v>3157</v>
      </c>
      <c r="B920" s="97" t="s">
        <v>3158</v>
      </c>
      <c r="C920" s="98" t="s">
        <v>3159</v>
      </c>
      <c r="D920" s="58"/>
      <c r="E920" s="58"/>
      <c r="F920" s="58"/>
      <c r="G920" s="58"/>
      <c r="H920" s="58"/>
      <c r="I920" s="58"/>
      <c r="HS920" s="108"/>
      <c r="HT920" s="108"/>
      <c r="HU920" s="108"/>
      <c r="HV920" s="108"/>
      <c r="HW920" s="108"/>
      <c r="HX920" s="108"/>
      <c r="HY920" s="108"/>
      <c r="HZ920" s="108"/>
      <c r="IA920" s="108"/>
      <c r="IB920" s="108"/>
      <c r="IC920" s="108"/>
      <c r="ID920" s="108"/>
      <c r="IE920" s="108"/>
      <c r="IF920" s="108"/>
      <c r="IG920" s="108"/>
      <c r="IH920" s="108"/>
      <c r="II920" s="108"/>
    </row>
    <row r="921" spans="1:243" s="191" customFormat="1" ht="16.5" hidden="1" customHeight="1">
      <c r="A921" s="97" t="s">
        <v>3160</v>
      </c>
      <c r="B921" s="97" t="s">
        <v>3161</v>
      </c>
      <c r="C921" s="98" t="s">
        <v>3162</v>
      </c>
      <c r="D921" s="58"/>
      <c r="E921" s="58"/>
      <c r="F921" s="58"/>
      <c r="G921" s="58"/>
      <c r="H921" s="58"/>
      <c r="I921" s="58"/>
      <c r="HS921" s="108"/>
      <c r="HT921" s="108"/>
      <c r="HU921" s="108"/>
      <c r="HV921" s="108"/>
      <c r="HW921" s="108"/>
      <c r="HX921" s="108"/>
      <c r="HY921" s="108"/>
      <c r="HZ921" s="108"/>
      <c r="IA921" s="108"/>
      <c r="IB921" s="108"/>
      <c r="IC921" s="108"/>
      <c r="ID921" s="108"/>
      <c r="IE921" s="108"/>
      <c r="IF921" s="108"/>
      <c r="IG921" s="108"/>
      <c r="IH921" s="108"/>
      <c r="II921" s="108"/>
    </row>
    <row r="922" spans="1:243" s="220" customFormat="1" ht="16.5" hidden="1" customHeight="1">
      <c r="A922" s="97" t="s">
        <v>3163</v>
      </c>
      <c r="B922" s="97" t="s">
        <v>3164</v>
      </c>
      <c r="C922" s="98" t="s">
        <v>3165</v>
      </c>
      <c r="D922" s="58"/>
      <c r="E922" s="58">
        <v>0</v>
      </c>
      <c r="F922" s="58"/>
      <c r="G922" s="58"/>
      <c r="H922" s="58"/>
      <c r="I922" s="58"/>
      <c r="HS922" s="193"/>
      <c r="HT922" s="193"/>
      <c r="HU922" s="193"/>
      <c r="HV922" s="193"/>
      <c r="HW922" s="193"/>
      <c r="HX922" s="193"/>
      <c r="HY922" s="193"/>
      <c r="HZ922" s="193"/>
      <c r="IA922" s="193"/>
      <c r="IB922" s="193"/>
      <c r="IC922" s="193"/>
      <c r="ID922" s="193"/>
      <c r="IE922" s="193"/>
      <c r="IF922" s="193"/>
      <c r="IG922" s="193"/>
      <c r="IH922" s="193"/>
      <c r="II922" s="193"/>
    </row>
    <row r="923" spans="1:243" s="145" customFormat="1" ht="17.25" customHeight="1">
      <c r="A923" s="99" t="s">
        <v>3166</v>
      </c>
      <c r="B923" s="116" t="s">
        <v>2709</v>
      </c>
      <c r="C923" s="139"/>
      <c r="D923" s="58">
        <f>D924</f>
        <v>1946149.28</v>
      </c>
      <c r="E923" s="58">
        <f t="shared" ref="E923:I924" si="251">E924</f>
        <v>1325948.29</v>
      </c>
      <c r="F923" s="58">
        <f t="shared" si="251"/>
        <v>1133345.6600000001</v>
      </c>
      <c r="G923" s="58">
        <f t="shared" si="251"/>
        <v>17571381.5</v>
      </c>
      <c r="H923" s="58">
        <f t="shared" si="251"/>
        <v>0</v>
      </c>
      <c r="I923" s="58">
        <f t="shared" si="251"/>
        <v>0</v>
      </c>
      <c r="HS923" s="108"/>
      <c r="HT923" s="108"/>
      <c r="HU923" s="108"/>
      <c r="HV923" s="108"/>
      <c r="HW923" s="108"/>
      <c r="HX923" s="108"/>
      <c r="HY923" s="108"/>
      <c r="HZ923" s="108"/>
      <c r="IA923" s="108"/>
      <c r="IB923" s="108"/>
      <c r="IC923" s="108"/>
      <c r="ID923" s="108"/>
      <c r="IE923" s="108"/>
      <c r="IF923" s="108"/>
      <c r="IG923" s="108"/>
      <c r="IH923" s="108"/>
      <c r="II923" s="108"/>
    </row>
    <row r="924" spans="1:243" s="191" customFormat="1" ht="16.5" customHeight="1">
      <c r="A924" s="189" t="s">
        <v>3167</v>
      </c>
      <c r="B924" s="190" t="s">
        <v>2709</v>
      </c>
      <c r="C924" s="139"/>
      <c r="D924" s="58">
        <f>D925</f>
        <v>1946149.28</v>
      </c>
      <c r="E924" s="58">
        <f t="shared" si="251"/>
        <v>1325948.29</v>
      </c>
      <c r="F924" s="58">
        <f t="shared" si="251"/>
        <v>1133345.6600000001</v>
      </c>
      <c r="G924" s="58">
        <f t="shared" si="251"/>
        <v>17571381.5</v>
      </c>
      <c r="H924" s="58">
        <f t="shared" si="251"/>
        <v>0</v>
      </c>
      <c r="I924" s="58">
        <f t="shared" si="251"/>
        <v>0</v>
      </c>
      <c r="HS924" s="108"/>
      <c r="HT924" s="108"/>
      <c r="HU924" s="108"/>
      <c r="HV924" s="108"/>
      <c r="HW924" s="108"/>
      <c r="HX924" s="108"/>
      <c r="HY924" s="108"/>
      <c r="HZ924" s="108"/>
      <c r="IA924" s="108"/>
      <c r="IB924" s="108"/>
      <c r="IC924" s="108"/>
      <c r="ID924" s="108"/>
      <c r="IE924" s="108"/>
      <c r="IF924" s="108"/>
      <c r="IG924" s="108"/>
      <c r="IH924" s="108"/>
      <c r="II924" s="108"/>
    </row>
    <row r="925" spans="1:243" s="191" customFormat="1" ht="18" customHeight="1">
      <c r="A925" s="189" t="s">
        <v>3168</v>
      </c>
      <c r="B925" s="190" t="s">
        <v>2712</v>
      </c>
      <c r="C925" s="139"/>
      <c r="D925" s="58">
        <f>SUM(D926:D938)</f>
        <v>1946149.28</v>
      </c>
      <c r="E925" s="58">
        <f>SUM(E926:E963)</f>
        <v>1325948.29</v>
      </c>
      <c r="F925" s="58">
        <f>SUM(F926:F968)</f>
        <v>1133345.6600000001</v>
      </c>
      <c r="G925" s="58">
        <f>SUM(G926:G971)</f>
        <v>17571381.5</v>
      </c>
      <c r="H925" s="58">
        <f>SUM(H926:H963)</f>
        <v>0</v>
      </c>
      <c r="I925" s="58">
        <f>SUM(I926:I963)</f>
        <v>0</v>
      </c>
      <c r="HS925" s="108"/>
      <c r="HT925" s="108"/>
      <c r="HU925" s="108"/>
      <c r="HV925" s="108"/>
      <c r="HW925" s="108"/>
      <c r="HX925" s="108"/>
      <c r="HY925" s="108"/>
      <c r="HZ925" s="108"/>
      <c r="IA925" s="108"/>
      <c r="IB925" s="108"/>
      <c r="IC925" s="108"/>
      <c r="ID925" s="108"/>
      <c r="IE925" s="108"/>
      <c r="IF925" s="108"/>
      <c r="IG925" s="108"/>
      <c r="IH925" s="108"/>
      <c r="II925" s="108"/>
    </row>
    <row r="926" spans="1:243" s="220" customFormat="1" ht="18" hidden="1" customHeight="1">
      <c r="A926" s="97" t="s">
        <v>3169</v>
      </c>
      <c r="B926" s="97" t="s">
        <v>3783</v>
      </c>
      <c r="C926" s="98" t="s">
        <v>558</v>
      </c>
      <c r="D926" s="60">
        <v>0</v>
      </c>
      <c r="E926" s="60">
        <v>0</v>
      </c>
      <c r="F926" s="60">
        <v>35139</v>
      </c>
      <c r="G926" s="60">
        <f>14400000+900000</f>
        <v>15300000</v>
      </c>
      <c r="H926" s="60"/>
      <c r="I926" s="60"/>
      <c r="HS926" s="193"/>
      <c r="HT926" s="193"/>
      <c r="HU926" s="193"/>
      <c r="HV926" s="193"/>
      <c r="HW926" s="193"/>
      <c r="HX926" s="193"/>
      <c r="HY926" s="193"/>
      <c r="HZ926" s="193"/>
      <c r="IA926" s="193"/>
      <c r="IB926" s="193"/>
      <c r="IC926" s="193"/>
      <c r="ID926" s="193"/>
      <c r="IE926" s="193"/>
      <c r="IF926" s="193"/>
      <c r="IG926" s="193"/>
      <c r="IH926" s="193"/>
      <c r="II926" s="193"/>
    </row>
    <row r="927" spans="1:243" s="191" customFormat="1" ht="18" hidden="1" customHeight="1">
      <c r="A927" s="97" t="s">
        <v>3170</v>
      </c>
      <c r="B927" s="97" t="s">
        <v>1920</v>
      </c>
      <c r="C927" s="98" t="s">
        <v>613</v>
      </c>
      <c r="D927" s="60">
        <v>0</v>
      </c>
      <c r="E927" s="60"/>
      <c r="F927" s="60"/>
      <c r="G927" s="60"/>
      <c r="H927" s="60"/>
      <c r="I927" s="60"/>
      <c r="HS927" s="108"/>
      <c r="HT927" s="108"/>
      <c r="HU927" s="108"/>
      <c r="HV927" s="108"/>
      <c r="HW927" s="108"/>
      <c r="HX927" s="108"/>
      <c r="HY927" s="108"/>
      <c r="HZ927" s="108"/>
      <c r="IA927" s="108"/>
      <c r="IB927" s="108"/>
      <c r="IC927" s="108"/>
      <c r="ID927" s="108"/>
      <c r="IE927" s="108"/>
      <c r="IF927" s="108"/>
      <c r="IG927" s="108"/>
      <c r="IH927" s="108"/>
      <c r="II927" s="108"/>
    </row>
    <row r="928" spans="1:243" s="191" customFormat="1" ht="18" hidden="1" customHeight="1">
      <c r="A928" s="97" t="s">
        <v>3171</v>
      </c>
      <c r="B928" s="97" t="s">
        <v>3172</v>
      </c>
      <c r="C928" s="98" t="s">
        <v>651</v>
      </c>
      <c r="D928" s="60">
        <v>0</v>
      </c>
      <c r="E928" s="60"/>
      <c r="F928" s="60"/>
      <c r="G928" s="60"/>
      <c r="H928" s="60"/>
      <c r="I928" s="60"/>
      <c r="HS928" s="108"/>
      <c r="HT928" s="108"/>
      <c r="HU928" s="108"/>
      <c r="HV928" s="108"/>
      <c r="HW928" s="108"/>
      <c r="HX928" s="108"/>
      <c r="HY928" s="108"/>
      <c r="HZ928" s="108"/>
      <c r="IA928" s="108"/>
      <c r="IB928" s="108"/>
      <c r="IC928" s="108"/>
      <c r="ID928" s="108"/>
      <c r="IE928" s="108"/>
      <c r="IF928" s="108"/>
      <c r="IG928" s="108"/>
      <c r="IH928" s="108"/>
      <c r="II928" s="108"/>
    </row>
    <row r="929" spans="1:243" s="191" customFormat="1" ht="18" hidden="1" customHeight="1">
      <c r="A929" s="97" t="s">
        <v>3173</v>
      </c>
      <c r="B929" s="97" t="s">
        <v>1455</v>
      </c>
      <c r="C929" s="98" t="s">
        <v>683</v>
      </c>
      <c r="D929" s="60">
        <v>73125</v>
      </c>
      <c r="E929" s="60">
        <v>48750</v>
      </c>
      <c r="F929" s="60"/>
      <c r="G929" s="60"/>
      <c r="H929" s="60"/>
      <c r="I929" s="60"/>
      <c r="HS929" s="108"/>
      <c r="HT929" s="108"/>
      <c r="HU929" s="108"/>
      <c r="HV929" s="108"/>
      <c r="HW929" s="108"/>
      <c r="HX929" s="108"/>
      <c r="HY929" s="108"/>
      <c r="HZ929" s="108"/>
      <c r="IA929" s="108"/>
      <c r="IB929" s="108"/>
      <c r="IC929" s="108"/>
      <c r="ID929" s="108"/>
      <c r="IE929" s="108"/>
      <c r="IF929" s="108"/>
      <c r="IG929" s="108"/>
      <c r="IH929" s="108"/>
      <c r="II929" s="108"/>
    </row>
    <row r="930" spans="1:243" s="191" customFormat="1" ht="18" hidden="1" customHeight="1">
      <c r="A930" s="97" t="s">
        <v>3174</v>
      </c>
      <c r="B930" s="97" t="s">
        <v>1933</v>
      </c>
      <c r="C930" s="98" t="s">
        <v>1637</v>
      </c>
      <c r="D930" s="60">
        <v>0</v>
      </c>
      <c r="E930" s="60"/>
      <c r="F930" s="60"/>
      <c r="G930" s="60"/>
      <c r="H930" s="60"/>
      <c r="I930" s="60"/>
      <c r="HS930" s="108"/>
      <c r="HT930" s="108"/>
      <c r="HU930" s="108"/>
      <c r="HV930" s="108"/>
      <c r="HW930" s="108"/>
      <c r="HX930" s="108"/>
      <c r="HY930" s="108"/>
      <c r="HZ930" s="108"/>
      <c r="IA930" s="108"/>
      <c r="IB930" s="108"/>
      <c r="IC930" s="108"/>
      <c r="ID930" s="108"/>
      <c r="IE930" s="108"/>
      <c r="IF930" s="108"/>
      <c r="IG930" s="108"/>
      <c r="IH930" s="108"/>
      <c r="II930" s="108"/>
    </row>
    <row r="931" spans="1:243" s="191" customFormat="1" ht="18" hidden="1" customHeight="1">
      <c r="A931" s="97" t="s">
        <v>3175</v>
      </c>
      <c r="B931" s="97" t="s">
        <v>3155</v>
      </c>
      <c r="C931" s="98" t="s">
        <v>3156</v>
      </c>
      <c r="D931" s="60"/>
      <c r="E931" s="60"/>
      <c r="F931" s="60"/>
      <c r="G931" s="60"/>
      <c r="H931" s="60"/>
      <c r="I931" s="60"/>
      <c r="HS931" s="108"/>
      <c r="HT931" s="108"/>
      <c r="HU931" s="108"/>
      <c r="HV931" s="108"/>
      <c r="HW931" s="108"/>
      <c r="HX931" s="108"/>
      <c r="HY931" s="108"/>
      <c r="HZ931" s="108"/>
      <c r="IA931" s="108"/>
      <c r="IB931" s="108"/>
      <c r="IC931" s="108"/>
      <c r="ID931" s="108"/>
      <c r="IE931" s="108"/>
      <c r="IF931" s="108"/>
      <c r="IG931" s="108"/>
      <c r="IH931" s="108"/>
      <c r="II931" s="108"/>
    </row>
    <row r="932" spans="1:243" s="191" customFormat="1" ht="18" hidden="1" customHeight="1">
      <c r="A932" s="97"/>
      <c r="B932" s="97" t="s">
        <v>3176</v>
      </c>
      <c r="C932" s="98" t="s">
        <v>1643</v>
      </c>
      <c r="D932" s="60">
        <v>714177.7</v>
      </c>
      <c r="E932" s="60"/>
      <c r="F932" s="60"/>
      <c r="G932" s="60"/>
      <c r="H932" s="60"/>
      <c r="I932" s="60"/>
      <c r="HS932" s="108"/>
      <c r="HT932" s="108"/>
      <c r="HU932" s="108"/>
      <c r="HV932" s="108"/>
      <c r="HW932" s="108"/>
      <c r="HX932" s="108"/>
      <c r="HY932" s="108"/>
      <c r="HZ932" s="108"/>
      <c r="IA932" s="108"/>
      <c r="IB932" s="108"/>
      <c r="IC932" s="108"/>
      <c r="ID932" s="108"/>
      <c r="IE932" s="108"/>
      <c r="IF932" s="108"/>
      <c r="IG932" s="108"/>
      <c r="IH932" s="108"/>
      <c r="II932" s="108"/>
    </row>
    <row r="933" spans="1:243" s="191" customFormat="1" ht="18" hidden="1" customHeight="1">
      <c r="A933" s="97" t="s">
        <v>3177</v>
      </c>
      <c r="B933" s="97" t="s">
        <v>3178</v>
      </c>
      <c r="C933" s="98" t="s">
        <v>2475</v>
      </c>
      <c r="D933" s="60">
        <v>205421.58000000002</v>
      </c>
      <c r="E933" s="60">
        <v>51355.4</v>
      </c>
      <c r="F933" s="60"/>
      <c r="G933" s="60"/>
      <c r="H933" s="60"/>
      <c r="I933" s="60"/>
      <c r="HS933" s="108"/>
      <c r="HT933" s="108"/>
      <c r="HU933" s="108"/>
      <c r="HV933" s="108"/>
      <c r="HW933" s="108"/>
      <c r="HX933" s="108"/>
      <c r="HY933" s="108"/>
      <c r="HZ933" s="108"/>
      <c r="IA933" s="108"/>
      <c r="IB933" s="108"/>
      <c r="IC933" s="108"/>
      <c r="ID933" s="108"/>
      <c r="IE933" s="108"/>
      <c r="IF933" s="108"/>
      <c r="IG933" s="108"/>
      <c r="IH933" s="108"/>
      <c r="II933" s="108"/>
    </row>
    <row r="934" spans="1:243" s="137" customFormat="1" hidden="1">
      <c r="A934" s="97" t="s">
        <v>3179</v>
      </c>
      <c r="B934" s="97" t="s">
        <v>3180</v>
      </c>
      <c r="C934" s="98" t="s">
        <v>1613</v>
      </c>
      <c r="D934" s="60">
        <v>146250</v>
      </c>
      <c r="E934" s="60"/>
      <c r="F934" s="60"/>
      <c r="G934" s="60"/>
      <c r="H934" s="60"/>
      <c r="I934" s="60"/>
      <c r="HS934" s="138"/>
      <c r="HT934" s="138"/>
      <c r="HU934" s="138"/>
      <c r="HV934" s="138"/>
      <c r="HW934" s="138"/>
      <c r="HX934" s="138"/>
      <c r="HY934" s="138"/>
      <c r="HZ934" s="138"/>
      <c r="IA934" s="138"/>
      <c r="IB934" s="138"/>
      <c r="IC934" s="138"/>
      <c r="ID934" s="138"/>
      <c r="IE934" s="138"/>
      <c r="IF934" s="138"/>
      <c r="IG934" s="138"/>
      <c r="IH934" s="138"/>
      <c r="II934" s="138"/>
    </row>
    <row r="935" spans="1:243" s="137" customFormat="1" hidden="1">
      <c r="A935" s="97" t="s">
        <v>3181</v>
      </c>
      <c r="B935" s="97" t="s">
        <v>3182</v>
      </c>
      <c r="C935" s="98" t="s">
        <v>1649</v>
      </c>
      <c r="D935" s="60">
        <v>121875</v>
      </c>
      <c r="E935" s="60"/>
      <c r="F935" s="60"/>
      <c r="G935" s="60"/>
      <c r="H935" s="60"/>
      <c r="I935" s="60"/>
      <c r="HS935" s="138"/>
      <c r="HT935" s="138"/>
      <c r="HU935" s="138"/>
      <c r="HV935" s="138"/>
      <c r="HW935" s="138"/>
      <c r="HX935" s="138"/>
      <c r="HY935" s="138"/>
      <c r="HZ935" s="138"/>
      <c r="IA935" s="138"/>
      <c r="IB935" s="138"/>
      <c r="IC935" s="138"/>
      <c r="ID935" s="138"/>
      <c r="IE935" s="138"/>
      <c r="IF935" s="138"/>
      <c r="IG935" s="138"/>
      <c r="IH935" s="138"/>
      <c r="II935" s="138"/>
    </row>
    <row r="936" spans="1:243" s="137" customFormat="1" hidden="1">
      <c r="A936" s="97" t="s">
        <v>3661</v>
      </c>
      <c r="B936" s="97" t="s">
        <v>3183</v>
      </c>
      <c r="C936" s="98" t="s">
        <v>2490</v>
      </c>
      <c r="D936" s="60">
        <v>146250</v>
      </c>
      <c r="E936" s="60"/>
      <c r="F936" s="60"/>
      <c r="G936" s="60"/>
      <c r="H936" s="60"/>
      <c r="I936" s="60"/>
      <c r="HS936" s="138"/>
      <c r="HT936" s="138"/>
      <c r="HU936" s="138"/>
      <c r="HV936" s="138"/>
      <c r="HW936" s="138"/>
      <c r="HX936" s="138"/>
      <c r="HY936" s="138"/>
      <c r="HZ936" s="138"/>
      <c r="IA936" s="138"/>
      <c r="IB936" s="138"/>
      <c r="IC936" s="138"/>
      <c r="ID936" s="138"/>
      <c r="IE936" s="138"/>
      <c r="IF936" s="138"/>
      <c r="IG936" s="138"/>
      <c r="IH936" s="138"/>
      <c r="II936" s="138"/>
    </row>
    <row r="937" spans="1:243" s="137" customFormat="1" hidden="1">
      <c r="A937" s="97" t="s">
        <v>3662</v>
      </c>
      <c r="B937" s="97" t="s">
        <v>3184</v>
      </c>
      <c r="C937" s="98" t="s">
        <v>2493</v>
      </c>
      <c r="D937" s="60">
        <v>292500</v>
      </c>
      <c r="E937" s="60"/>
      <c r="F937" s="60"/>
      <c r="G937" s="60"/>
      <c r="H937" s="60"/>
      <c r="I937" s="60"/>
      <c r="HS937" s="138"/>
      <c r="HT937" s="138"/>
      <c r="HU937" s="138"/>
      <c r="HV937" s="138"/>
      <c r="HW937" s="138"/>
      <c r="HX937" s="138"/>
      <c r="HY937" s="138"/>
      <c r="HZ937" s="138"/>
      <c r="IA937" s="138"/>
      <c r="IB937" s="138"/>
      <c r="IC937" s="138"/>
      <c r="ID937" s="138"/>
      <c r="IE937" s="138"/>
      <c r="IF937" s="138"/>
      <c r="IG937" s="138"/>
      <c r="IH937" s="138"/>
      <c r="II937" s="138"/>
    </row>
    <row r="938" spans="1:243" s="137" customFormat="1" ht="13.5" hidden="1" customHeight="1">
      <c r="A938" s="97" t="s">
        <v>3185</v>
      </c>
      <c r="B938" s="97" t="s">
        <v>3186</v>
      </c>
      <c r="C938" s="98" t="s">
        <v>2487</v>
      </c>
      <c r="D938" s="60">
        <v>246550</v>
      </c>
      <c r="E938" s="60">
        <v>246550</v>
      </c>
      <c r="F938" s="60"/>
      <c r="G938" s="60"/>
      <c r="H938" s="60"/>
      <c r="I938" s="60"/>
      <c r="HS938" s="138"/>
      <c r="HT938" s="138"/>
      <c r="HU938" s="138"/>
      <c r="HV938" s="138"/>
      <c r="HW938" s="138"/>
      <c r="HX938" s="138"/>
      <c r="HY938" s="138"/>
      <c r="HZ938" s="138"/>
      <c r="IA938" s="138"/>
      <c r="IB938" s="138"/>
      <c r="IC938" s="138"/>
      <c r="ID938" s="138"/>
      <c r="IE938" s="138"/>
      <c r="IF938" s="138"/>
      <c r="IG938" s="138"/>
      <c r="IH938" s="138"/>
      <c r="II938" s="138"/>
    </row>
    <row r="939" spans="1:243" s="137" customFormat="1" ht="13.5" hidden="1" customHeight="1">
      <c r="A939" s="97" t="s">
        <v>3528</v>
      </c>
      <c r="B939" s="97" t="s">
        <v>3663</v>
      </c>
      <c r="C939" s="98" t="s">
        <v>3529</v>
      </c>
      <c r="D939" s="60"/>
      <c r="E939" s="60">
        <v>88062.62</v>
      </c>
      <c r="F939" s="60"/>
      <c r="G939" s="60"/>
      <c r="H939" s="60"/>
      <c r="I939" s="60"/>
      <c r="HS939" s="138"/>
      <c r="HT939" s="138"/>
      <c r="HU939" s="138"/>
      <c r="HV939" s="138"/>
      <c r="HW939" s="138"/>
      <c r="HX939" s="138"/>
      <c r="HY939" s="138"/>
      <c r="HZ939" s="138"/>
      <c r="IA939" s="138"/>
      <c r="IB939" s="138"/>
      <c r="IC939" s="138"/>
      <c r="ID939" s="138"/>
      <c r="IE939" s="138"/>
      <c r="IF939" s="138"/>
      <c r="IG939" s="138"/>
      <c r="IH939" s="138"/>
      <c r="II939" s="138"/>
    </row>
    <row r="940" spans="1:243" s="232" customFormat="1" ht="15.75" hidden="1" customHeight="1">
      <c r="A940" s="97" t="s">
        <v>3482</v>
      </c>
      <c r="B940" s="97" t="s">
        <v>3483</v>
      </c>
      <c r="C940" s="98" t="s">
        <v>3484</v>
      </c>
      <c r="D940" s="60"/>
      <c r="E940" s="60">
        <v>185909.98</v>
      </c>
      <c r="F940" s="60"/>
      <c r="G940" s="60"/>
      <c r="H940" s="60"/>
      <c r="I940" s="60"/>
      <c r="HS940" s="195"/>
      <c r="HT940" s="195"/>
      <c r="HU940" s="195"/>
      <c r="HV940" s="195"/>
      <c r="HW940" s="195"/>
      <c r="HX940" s="195"/>
      <c r="HY940" s="195"/>
      <c r="HZ940" s="195"/>
      <c r="IA940" s="195"/>
      <c r="IB940" s="195"/>
      <c r="IC940" s="195"/>
      <c r="ID940" s="195"/>
      <c r="IE940" s="195"/>
      <c r="IF940" s="195"/>
      <c r="IG940" s="195"/>
      <c r="IH940" s="195"/>
      <c r="II940" s="195"/>
    </row>
    <row r="941" spans="1:243" s="232" customFormat="1" ht="15.75" hidden="1" customHeight="1">
      <c r="A941" s="97" t="s">
        <v>3474</v>
      </c>
      <c r="B941" s="97" t="s">
        <v>3475</v>
      </c>
      <c r="C941" s="98" t="s">
        <v>3457</v>
      </c>
      <c r="D941" s="60"/>
      <c r="E941" s="60">
        <v>283757.34000000003</v>
      </c>
      <c r="F941" s="60"/>
      <c r="G941" s="60"/>
      <c r="H941" s="60"/>
      <c r="I941" s="60"/>
      <c r="HS941" s="195"/>
      <c r="HT941" s="195"/>
      <c r="HU941" s="195"/>
      <c r="HV941" s="195"/>
      <c r="HW941" s="195"/>
      <c r="HX941" s="195"/>
      <c r="HY941" s="195"/>
      <c r="HZ941" s="195"/>
      <c r="IA941" s="195"/>
      <c r="IB941" s="195"/>
      <c r="IC941" s="195"/>
      <c r="ID941" s="195"/>
      <c r="IE941" s="195"/>
      <c r="IF941" s="195"/>
      <c r="IG941" s="195"/>
      <c r="IH941" s="195"/>
      <c r="II941" s="195"/>
    </row>
    <row r="942" spans="1:243" s="232" customFormat="1" ht="15.75" hidden="1" customHeight="1">
      <c r="A942" s="97" t="s">
        <v>3530</v>
      </c>
      <c r="B942" s="97" t="s">
        <v>3664</v>
      </c>
      <c r="C942" s="98" t="s">
        <v>3532</v>
      </c>
      <c r="D942" s="60"/>
      <c r="E942" s="60">
        <v>88062.62</v>
      </c>
      <c r="F942" s="60"/>
      <c r="G942" s="60"/>
      <c r="H942" s="60"/>
      <c r="I942" s="60"/>
      <c r="HS942" s="195"/>
      <c r="HT942" s="195"/>
      <c r="HU942" s="195"/>
      <c r="HV942" s="195"/>
      <c r="HW942" s="195"/>
      <c r="HX942" s="195"/>
      <c r="HY942" s="195"/>
      <c r="HZ942" s="195"/>
      <c r="IA942" s="195"/>
      <c r="IB942" s="195"/>
      <c r="IC942" s="195"/>
      <c r="ID942" s="195"/>
      <c r="IE942" s="195"/>
      <c r="IF942" s="195"/>
      <c r="IG942" s="195"/>
      <c r="IH942" s="195"/>
      <c r="II942" s="195"/>
    </row>
    <row r="943" spans="1:243" s="232" customFormat="1" ht="15.75" hidden="1" customHeight="1">
      <c r="A943" s="97" t="s">
        <v>3531</v>
      </c>
      <c r="B943" s="97" t="s">
        <v>3665</v>
      </c>
      <c r="C943" s="98"/>
      <c r="D943" s="60"/>
      <c r="E943" s="60"/>
      <c r="F943" s="60"/>
      <c r="G943" s="60"/>
      <c r="H943" s="60"/>
      <c r="I943" s="60"/>
      <c r="HS943" s="195"/>
      <c r="HT943" s="195"/>
      <c r="HU943" s="195"/>
      <c r="HV943" s="195"/>
      <c r="HW943" s="195"/>
      <c r="HX943" s="195"/>
      <c r="HY943" s="195"/>
      <c r="HZ943" s="195"/>
      <c r="IA943" s="195"/>
      <c r="IB943" s="195"/>
      <c r="IC943" s="195"/>
      <c r="ID943" s="195"/>
      <c r="IE943" s="195"/>
      <c r="IF943" s="195"/>
      <c r="IG943" s="195"/>
      <c r="IH943" s="195"/>
      <c r="II943" s="195"/>
    </row>
    <row r="944" spans="1:243" s="232" customFormat="1" ht="15.75" hidden="1" customHeight="1">
      <c r="A944" s="97" t="s">
        <v>3476</v>
      </c>
      <c r="B944" s="97" t="s">
        <v>3477</v>
      </c>
      <c r="C944" s="98" t="s">
        <v>3455</v>
      </c>
      <c r="D944" s="60"/>
      <c r="E944" s="60">
        <v>234833.66</v>
      </c>
      <c r="F944" s="60"/>
      <c r="G944" s="60"/>
      <c r="H944" s="60"/>
      <c r="I944" s="60"/>
      <c r="HS944" s="195"/>
      <c r="HT944" s="195"/>
      <c r="HU944" s="195"/>
      <c r="HV944" s="195"/>
      <c r="HW944" s="195"/>
      <c r="HX944" s="195"/>
      <c r="HY944" s="195"/>
      <c r="HZ944" s="195"/>
      <c r="IA944" s="195"/>
      <c r="IB944" s="195"/>
      <c r="IC944" s="195"/>
      <c r="ID944" s="195"/>
      <c r="IE944" s="195"/>
      <c r="IF944" s="195"/>
      <c r="IG944" s="195"/>
      <c r="IH944" s="195"/>
      <c r="II944" s="195"/>
    </row>
    <row r="945" spans="1:243" s="232" customFormat="1" ht="15.75" hidden="1" customHeight="1">
      <c r="A945" s="97" t="s">
        <v>3548</v>
      </c>
      <c r="B945" s="97" t="s">
        <v>3515</v>
      </c>
      <c r="C945" s="98" t="s">
        <v>3514</v>
      </c>
      <c r="D945" s="60"/>
      <c r="E945" s="60"/>
      <c r="F945" s="60"/>
      <c r="G945" s="60"/>
      <c r="H945" s="60"/>
      <c r="I945" s="60"/>
      <c r="HS945" s="195"/>
      <c r="HT945" s="195"/>
      <c r="HU945" s="195"/>
      <c r="HV945" s="195"/>
      <c r="HW945" s="195"/>
      <c r="HX945" s="195"/>
      <c r="HY945" s="195"/>
      <c r="HZ945" s="195"/>
      <c r="IA945" s="195"/>
      <c r="IB945" s="195"/>
      <c r="IC945" s="195"/>
      <c r="ID945" s="195"/>
      <c r="IE945" s="195"/>
      <c r="IF945" s="195"/>
      <c r="IG945" s="195"/>
      <c r="IH945" s="195"/>
      <c r="II945" s="195"/>
    </row>
    <row r="946" spans="1:243" s="232" customFormat="1" ht="15.75" hidden="1" customHeight="1">
      <c r="A946" s="97" t="s">
        <v>3549</v>
      </c>
      <c r="B946" s="97" t="s">
        <v>3516</v>
      </c>
      <c r="C946" s="98" t="s">
        <v>3517</v>
      </c>
      <c r="D946" s="60"/>
      <c r="E946" s="60"/>
      <c r="F946" s="60"/>
      <c r="G946" s="60"/>
      <c r="H946" s="60"/>
      <c r="I946" s="60"/>
      <c r="HS946" s="195"/>
      <c r="HT946" s="195"/>
      <c r="HU946" s="195"/>
      <c r="HV946" s="195"/>
      <c r="HW946" s="195"/>
      <c r="HX946" s="195"/>
      <c r="HY946" s="195"/>
      <c r="HZ946" s="195"/>
      <c r="IA946" s="195"/>
      <c r="IB946" s="195"/>
      <c r="IC946" s="195"/>
      <c r="ID946" s="195"/>
      <c r="IE946" s="195"/>
      <c r="IF946" s="195"/>
      <c r="IG946" s="195"/>
      <c r="IH946" s="195"/>
      <c r="II946" s="195"/>
    </row>
    <row r="947" spans="1:243" s="232" customFormat="1" ht="15.75" hidden="1" customHeight="1">
      <c r="A947" s="97" t="s">
        <v>3546</v>
      </c>
      <c r="B947" s="97" t="s">
        <v>3510</v>
      </c>
      <c r="C947" s="98" t="s">
        <v>3511</v>
      </c>
      <c r="D947" s="60"/>
      <c r="E947" s="60"/>
      <c r="F947" s="60"/>
      <c r="G947" s="60"/>
      <c r="H947" s="60"/>
      <c r="I947" s="60"/>
      <c r="HS947" s="195"/>
      <c r="HT947" s="195"/>
      <c r="HU947" s="195"/>
      <c r="HV947" s="195"/>
      <c r="HW947" s="195"/>
      <c r="HX947" s="195"/>
      <c r="HY947" s="195"/>
      <c r="HZ947" s="195"/>
      <c r="IA947" s="195"/>
      <c r="IB947" s="195"/>
      <c r="IC947" s="195"/>
      <c r="ID947" s="195"/>
      <c r="IE947" s="195"/>
      <c r="IF947" s="195"/>
      <c r="IG947" s="195"/>
      <c r="IH947" s="195"/>
      <c r="II947" s="195"/>
    </row>
    <row r="948" spans="1:243" s="232" customFormat="1" ht="15.75" hidden="1" customHeight="1">
      <c r="A948" s="97" t="s">
        <v>3554</v>
      </c>
      <c r="B948" s="97" t="s">
        <v>3527</v>
      </c>
      <c r="C948" s="98" t="s">
        <v>3526</v>
      </c>
      <c r="D948" s="60"/>
      <c r="E948" s="60"/>
      <c r="F948" s="60"/>
      <c r="G948" s="60"/>
      <c r="H948" s="60"/>
      <c r="I948" s="60"/>
      <c r="HS948" s="195"/>
      <c r="HT948" s="195"/>
      <c r="HU948" s="195"/>
      <c r="HV948" s="195"/>
      <c r="HW948" s="195"/>
      <c r="HX948" s="195"/>
      <c r="HY948" s="195"/>
      <c r="HZ948" s="195"/>
      <c r="IA948" s="195"/>
      <c r="IB948" s="195"/>
      <c r="IC948" s="195"/>
      <c r="ID948" s="195"/>
      <c r="IE948" s="195"/>
      <c r="IF948" s="195"/>
      <c r="IG948" s="195"/>
      <c r="IH948" s="195"/>
      <c r="II948" s="195"/>
    </row>
    <row r="949" spans="1:243" s="232" customFormat="1" ht="15.75" hidden="1" customHeight="1">
      <c r="A949" s="97" t="s">
        <v>3552</v>
      </c>
      <c r="B949" s="97" t="s">
        <v>3520</v>
      </c>
      <c r="C949" s="98" t="s">
        <v>3523</v>
      </c>
      <c r="D949" s="60"/>
      <c r="E949" s="60"/>
      <c r="F949" s="60"/>
      <c r="G949" s="60"/>
      <c r="H949" s="60"/>
      <c r="I949" s="60"/>
      <c r="HS949" s="195"/>
      <c r="HT949" s="195"/>
      <c r="HU949" s="195"/>
      <c r="HV949" s="195"/>
      <c r="HW949" s="195"/>
      <c r="HX949" s="195"/>
      <c r="HY949" s="195"/>
      <c r="HZ949" s="195"/>
      <c r="IA949" s="195"/>
      <c r="IB949" s="195"/>
      <c r="IC949" s="195"/>
      <c r="ID949" s="195"/>
      <c r="IE949" s="195"/>
      <c r="IF949" s="195"/>
      <c r="IG949" s="195"/>
      <c r="IH949" s="195"/>
      <c r="II949" s="195"/>
    </row>
    <row r="950" spans="1:243" s="232" customFormat="1" ht="15.75" hidden="1" customHeight="1">
      <c r="A950" s="97" t="s">
        <v>3553</v>
      </c>
      <c r="B950" s="97" t="s">
        <v>3524</v>
      </c>
      <c r="C950" s="98" t="s">
        <v>3525</v>
      </c>
      <c r="D950" s="60"/>
      <c r="E950" s="60"/>
      <c r="F950" s="60"/>
      <c r="G950" s="60"/>
      <c r="H950" s="60"/>
      <c r="I950" s="60"/>
      <c r="HS950" s="195"/>
      <c r="HT950" s="195"/>
      <c r="HU950" s="195"/>
      <c r="HV950" s="195"/>
      <c r="HW950" s="195"/>
      <c r="HX950" s="195"/>
      <c r="HY950" s="195"/>
      <c r="HZ950" s="195"/>
      <c r="IA950" s="195"/>
      <c r="IB950" s="195"/>
      <c r="IC950" s="195"/>
      <c r="ID950" s="195"/>
      <c r="IE950" s="195"/>
      <c r="IF950" s="195"/>
      <c r="IG950" s="195"/>
      <c r="IH950" s="195"/>
      <c r="II950" s="195"/>
    </row>
    <row r="951" spans="1:243" s="232" customFormat="1" ht="15.75" customHeight="1">
      <c r="A951" s="97" t="s">
        <v>3547</v>
      </c>
      <c r="B951" s="97" t="s">
        <v>3512</v>
      </c>
      <c r="C951" s="98" t="s">
        <v>3513</v>
      </c>
      <c r="D951" s="60"/>
      <c r="E951" s="60"/>
      <c r="F951" s="60"/>
      <c r="G951" s="60">
        <v>222857.14</v>
      </c>
      <c r="H951" s="60"/>
      <c r="I951" s="60"/>
      <c r="HS951" s="195"/>
      <c r="HT951" s="195"/>
      <c r="HU951" s="195"/>
      <c r="HV951" s="195"/>
      <c r="HW951" s="195"/>
      <c r="HX951" s="195"/>
      <c r="HY951" s="195"/>
      <c r="HZ951" s="195"/>
      <c r="IA951" s="195"/>
      <c r="IB951" s="195"/>
      <c r="IC951" s="195"/>
      <c r="ID951" s="195"/>
      <c r="IE951" s="195"/>
      <c r="IF951" s="195"/>
      <c r="IG951" s="195"/>
      <c r="IH951" s="195"/>
      <c r="II951" s="195"/>
    </row>
    <row r="952" spans="1:243" s="232" customFormat="1" ht="15.75" hidden="1" customHeight="1">
      <c r="A952" s="97" t="s">
        <v>3551</v>
      </c>
      <c r="B952" s="97" t="s">
        <v>3522</v>
      </c>
      <c r="C952" s="98" t="s">
        <v>3521</v>
      </c>
      <c r="D952" s="60"/>
      <c r="E952" s="60"/>
      <c r="F952" s="60"/>
      <c r="G952" s="60"/>
      <c r="H952" s="60"/>
      <c r="I952" s="60"/>
      <c r="HS952" s="195"/>
      <c r="HT952" s="195"/>
      <c r="HU952" s="195"/>
      <c r="HV952" s="195"/>
      <c r="HW952" s="195"/>
      <c r="HX952" s="195"/>
      <c r="HY952" s="195"/>
      <c r="HZ952" s="195"/>
      <c r="IA952" s="195"/>
      <c r="IB952" s="195"/>
      <c r="IC952" s="195"/>
      <c r="ID952" s="195"/>
      <c r="IE952" s="195"/>
      <c r="IF952" s="195"/>
      <c r="IG952" s="195"/>
      <c r="IH952" s="195"/>
      <c r="II952" s="195"/>
    </row>
    <row r="953" spans="1:243" s="232" customFormat="1" ht="15.75" hidden="1" customHeight="1">
      <c r="A953" s="97" t="s">
        <v>3538</v>
      </c>
      <c r="B953" s="97" t="s">
        <v>3537</v>
      </c>
      <c r="C953" s="98" t="s">
        <v>3504</v>
      </c>
      <c r="D953" s="60"/>
      <c r="E953" s="60"/>
      <c r="F953" s="60">
        <v>59060</v>
      </c>
      <c r="G953" s="60"/>
      <c r="H953" s="60"/>
      <c r="I953" s="60"/>
      <c r="HS953" s="195"/>
      <c r="HT953" s="195"/>
      <c r="HU953" s="195"/>
      <c r="HV953" s="195"/>
      <c r="HW953" s="195"/>
      <c r="HX953" s="195"/>
      <c r="HY953" s="195"/>
      <c r="HZ953" s="195"/>
      <c r="IA953" s="195"/>
      <c r="IB953" s="195"/>
      <c r="IC953" s="195"/>
      <c r="ID953" s="195"/>
      <c r="IE953" s="195"/>
      <c r="IF953" s="195"/>
      <c r="IG953" s="195"/>
      <c r="IH953" s="195"/>
      <c r="II953" s="195"/>
    </row>
    <row r="954" spans="1:243" s="232" customFormat="1" ht="15.75" hidden="1" customHeight="1">
      <c r="A954" s="97" t="s">
        <v>3539</v>
      </c>
      <c r="B954" s="97" t="s">
        <v>3540</v>
      </c>
      <c r="C954" s="98" t="s">
        <v>3505</v>
      </c>
      <c r="D954" s="60"/>
      <c r="E954" s="60"/>
      <c r="F954" s="60">
        <v>98620</v>
      </c>
      <c r="G954" s="60"/>
      <c r="H954" s="60"/>
      <c r="I954" s="60"/>
      <c r="HS954" s="195"/>
      <c r="HT954" s="195"/>
      <c r="HU954" s="195"/>
      <c r="HV954" s="195"/>
      <c r="HW954" s="195"/>
      <c r="HX954" s="195"/>
      <c r="HY954" s="195"/>
      <c r="HZ954" s="195"/>
      <c r="IA954" s="195"/>
      <c r="IB954" s="195"/>
      <c r="IC954" s="195"/>
      <c r="ID954" s="195"/>
      <c r="IE954" s="195"/>
      <c r="IF954" s="195"/>
      <c r="IG954" s="195"/>
      <c r="IH954" s="195"/>
      <c r="II954" s="195"/>
    </row>
    <row r="955" spans="1:243" s="232" customFormat="1" ht="15.75" hidden="1" customHeight="1">
      <c r="A955" s="97" t="s">
        <v>3541</v>
      </c>
      <c r="B955" s="97" t="s">
        <v>3555</v>
      </c>
      <c r="C955" s="98" t="s">
        <v>3506</v>
      </c>
      <c r="D955" s="60"/>
      <c r="E955" s="60"/>
      <c r="F955" s="60"/>
      <c r="G955" s="60"/>
      <c r="H955" s="60"/>
      <c r="I955" s="60"/>
      <c r="HS955" s="195"/>
      <c r="HT955" s="195"/>
      <c r="HU955" s="195"/>
      <c r="HV955" s="195"/>
      <c r="HW955" s="195"/>
      <c r="HX955" s="195"/>
      <c r="HY955" s="195"/>
      <c r="HZ955" s="195"/>
      <c r="IA955" s="195"/>
      <c r="IB955" s="195"/>
      <c r="IC955" s="195"/>
      <c r="ID955" s="195"/>
      <c r="IE955" s="195"/>
      <c r="IF955" s="195"/>
      <c r="IG955" s="195"/>
      <c r="IH955" s="195"/>
      <c r="II955" s="195"/>
    </row>
    <row r="956" spans="1:243" s="232" customFormat="1" ht="15.75" hidden="1" customHeight="1">
      <c r="A956" s="97" t="s">
        <v>3542</v>
      </c>
      <c r="B956" s="97" t="s">
        <v>3543</v>
      </c>
      <c r="C956" s="98" t="s">
        <v>3508</v>
      </c>
      <c r="D956" s="60"/>
      <c r="E956" s="60"/>
      <c r="F956" s="60">
        <v>216380.95</v>
      </c>
      <c r="G956" s="60"/>
      <c r="H956" s="60"/>
      <c r="I956" s="60"/>
      <c r="HS956" s="195"/>
      <c r="HT956" s="195"/>
      <c r="HU956" s="195"/>
      <c r="HV956" s="195"/>
      <c r="HW956" s="195"/>
      <c r="HX956" s="195"/>
      <c r="HY956" s="195"/>
      <c r="HZ956" s="195"/>
      <c r="IA956" s="195"/>
      <c r="IB956" s="195"/>
      <c r="IC956" s="195"/>
      <c r="ID956" s="195"/>
      <c r="IE956" s="195"/>
      <c r="IF956" s="195"/>
      <c r="IG956" s="195"/>
      <c r="IH956" s="195"/>
      <c r="II956" s="195"/>
    </row>
    <row r="957" spans="1:243" s="232" customFormat="1" ht="15.75" hidden="1" customHeight="1">
      <c r="A957" s="97" t="s">
        <v>3544</v>
      </c>
      <c r="B957" s="97" t="s">
        <v>3545</v>
      </c>
      <c r="C957" s="98" t="s">
        <v>3507</v>
      </c>
      <c r="D957" s="60"/>
      <c r="E957" s="60"/>
      <c r="F957" s="60">
        <v>178285.71</v>
      </c>
      <c r="G957" s="60"/>
      <c r="H957" s="60"/>
      <c r="I957" s="60"/>
      <c r="HS957" s="195"/>
      <c r="HT957" s="195"/>
      <c r="HU957" s="195"/>
      <c r="HV957" s="195"/>
      <c r="HW957" s="195"/>
      <c r="HX957" s="195"/>
      <c r="HY957" s="195"/>
      <c r="HZ957" s="195"/>
      <c r="IA957" s="195"/>
      <c r="IB957" s="195"/>
      <c r="IC957" s="195"/>
      <c r="ID957" s="195"/>
      <c r="IE957" s="195"/>
      <c r="IF957" s="195"/>
      <c r="IG957" s="195"/>
      <c r="IH957" s="195"/>
      <c r="II957" s="195"/>
    </row>
    <row r="958" spans="1:243" s="232" customFormat="1" ht="15.75" hidden="1" customHeight="1">
      <c r="A958" s="97" t="s">
        <v>3534</v>
      </c>
      <c r="B958" s="97" t="s">
        <v>3556</v>
      </c>
      <c r="C958" s="98" t="s">
        <v>3159</v>
      </c>
      <c r="D958" s="60"/>
      <c r="E958" s="60"/>
      <c r="F958" s="60">
        <v>295860</v>
      </c>
      <c r="G958" s="60"/>
      <c r="H958" s="60"/>
      <c r="I958" s="60"/>
      <c r="HS958" s="195"/>
      <c r="HT958" s="195"/>
      <c r="HU958" s="195"/>
      <c r="HV958" s="195"/>
      <c r="HW958" s="195"/>
      <c r="HX958" s="195"/>
      <c r="HY958" s="195"/>
      <c r="HZ958" s="195"/>
      <c r="IA958" s="195"/>
      <c r="IB958" s="195"/>
      <c r="IC958" s="195"/>
      <c r="ID958" s="195"/>
      <c r="IE958" s="195"/>
      <c r="IF958" s="195"/>
      <c r="IG958" s="195"/>
      <c r="IH958" s="195"/>
      <c r="II958" s="195"/>
    </row>
    <row r="959" spans="1:243" s="232" customFormat="1" ht="15.75" hidden="1" customHeight="1">
      <c r="A959" s="97" t="s">
        <v>3535</v>
      </c>
      <c r="B959" s="97" t="s">
        <v>3557</v>
      </c>
      <c r="C959" s="98" t="s">
        <v>3162</v>
      </c>
      <c r="D959" s="60"/>
      <c r="E959" s="60"/>
      <c r="F959" s="60">
        <v>0</v>
      </c>
      <c r="G959" s="60"/>
      <c r="H959" s="60"/>
      <c r="I959" s="60"/>
      <c r="HS959" s="195"/>
      <c r="HT959" s="195"/>
      <c r="HU959" s="195"/>
      <c r="HV959" s="195"/>
      <c r="HW959" s="195"/>
      <c r="HX959" s="195"/>
      <c r="HY959" s="195"/>
      <c r="HZ959" s="195"/>
      <c r="IA959" s="195"/>
      <c r="IB959" s="195"/>
      <c r="IC959" s="195"/>
      <c r="ID959" s="195"/>
      <c r="IE959" s="195"/>
      <c r="IF959" s="195"/>
      <c r="IG959" s="195"/>
      <c r="IH959" s="195"/>
      <c r="II959" s="195"/>
    </row>
    <row r="960" spans="1:243" s="232" customFormat="1" ht="15.75" hidden="1" customHeight="1">
      <c r="A960" s="97" t="s">
        <v>3536</v>
      </c>
      <c r="B960" s="97" t="s">
        <v>3558</v>
      </c>
      <c r="C960" s="98" t="s">
        <v>3165</v>
      </c>
      <c r="D960" s="60"/>
      <c r="E960" s="60"/>
      <c r="F960" s="60">
        <v>0</v>
      </c>
      <c r="G960" s="60"/>
      <c r="H960" s="60"/>
      <c r="I960" s="60"/>
      <c r="HS960" s="195"/>
      <c r="HT960" s="195"/>
      <c r="HU960" s="195"/>
      <c r="HV960" s="195"/>
      <c r="HW960" s="195"/>
      <c r="HX960" s="195"/>
      <c r="HY960" s="195"/>
      <c r="HZ960" s="195"/>
      <c r="IA960" s="195"/>
      <c r="IB960" s="195"/>
      <c r="IC960" s="195"/>
      <c r="ID960" s="195"/>
      <c r="IE960" s="195"/>
      <c r="IF960" s="195"/>
      <c r="IG960" s="195"/>
      <c r="IH960" s="195"/>
      <c r="II960" s="195"/>
    </row>
    <row r="961" spans="1:243" s="232" customFormat="1" ht="15.75" hidden="1" customHeight="1">
      <c r="A961" s="97" t="s">
        <v>3550</v>
      </c>
      <c r="B961" s="97" t="s">
        <v>3519</v>
      </c>
      <c r="C961" s="98" t="s">
        <v>3518</v>
      </c>
      <c r="D961" s="60"/>
      <c r="E961" s="60"/>
      <c r="F961" s="60">
        <v>0</v>
      </c>
      <c r="G961" s="60"/>
      <c r="H961" s="60"/>
      <c r="I961" s="60"/>
      <c r="HS961" s="195"/>
      <c r="HT961" s="195"/>
      <c r="HU961" s="195"/>
      <c r="HV961" s="195"/>
      <c r="HW961" s="195"/>
      <c r="HX961" s="195"/>
      <c r="HY961" s="195"/>
      <c r="HZ961" s="195"/>
      <c r="IA961" s="195"/>
      <c r="IB961" s="195"/>
      <c r="IC961" s="195"/>
      <c r="ID961" s="195"/>
      <c r="IE961" s="195"/>
      <c r="IF961" s="195"/>
      <c r="IG961" s="195"/>
      <c r="IH961" s="195"/>
      <c r="II961" s="195"/>
    </row>
    <row r="962" spans="1:243" s="232" customFormat="1" ht="13.5" hidden="1" customHeight="1">
      <c r="A962" s="97" t="s">
        <v>3542</v>
      </c>
      <c r="B962" s="97" t="s">
        <v>3666</v>
      </c>
      <c r="C962" s="98" t="s">
        <v>3508</v>
      </c>
      <c r="D962" s="60"/>
      <c r="E962" s="60">
        <v>54095.24</v>
      </c>
      <c r="F962" s="60"/>
      <c r="G962" s="60"/>
      <c r="H962" s="60"/>
      <c r="I962" s="60"/>
      <c r="HS962" s="195"/>
      <c r="HT962" s="195"/>
      <c r="HU962" s="195"/>
      <c r="HV962" s="195"/>
      <c r="HW962" s="195"/>
      <c r="HX962" s="195"/>
      <c r="HY962" s="195"/>
      <c r="HZ962" s="195"/>
      <c r="IA962" s="195"/>
      <c r="IB962" s="195"/>
      <c r="IC962" s="195"/>
      <c r="ID962" s="195"/>
      <c r="IE962" s="195"/>
      <c r="IF962" s="195"/>
      <c r="IG962" s="195"/>
      <c r="IH962" s="195"/>
      <c r="II962" s="195"/>
    </row>
    <row r="963" spans="1:243" s="232" customFormat="1" ht="13.5" hidden="1" customHeight="1">
      <c r="A963" s="97" t="s">
        <v>3544</v>
      </c>
      <c r="B963" s="97" t="s">
        <v>3667</v>
      </c>
      <c r="C963" s="98" t="s">
        <v>3507</v>
      </c>
      <c r="D963" s="60"/>
      <c r="E963" s="60">
        <v>44571.43</v>
      </c>
      <c r="F963" s="60"/>
      <c r="G963" s="60"/>
      <c r="H963" s="60"/>
      <c r="I963" s="60"/>
      <c r="HS963" s="195"/>
      <c r="HT963" s="195"/>
      <c r="HU963" s="195"/>
      <c r="HV963" s="195"/>
      <c r="HW963" s="195"/>
      <c r="HX963" s="195"/>
      <c r="HY963" s="195"/>
      <c r="HZ963" s="195"/>
      <c r="IA963" s="195"/>
      <c r="IB963" s="195"/>
      <c r="IC963" s="195"/>
      <c r="ID963" s="195"/>
      <c r="IE963" s="195"/>
      <c r="IF963" s="195"/>
      <c r="IG963" s="195"/>
      <c r="IH963" s="195"/>
      <c r="II963" s="195"/>
    </row>
    <row r="964" spans="1:243" s="232" customFormat="1" ht="13.5" customHeight="1">
      <c r="A964" s="97" t="s">
        <v>3797</v>
      </c>
      <c r="B964" s="97" t="s">
        <v>3798</v>
      </c>
      <c r="C964" s="98" t="s">
        <v>3135</v>
      </c>
      <c r="D964" s="60"/>
      <c r="E964" s="60"/>
      <c r="F964" s="60"/>
      <c r="G964" s="60">
        <v>143250</v>
      </c>
      <c r="H964" s="60"/>
      <c r="I964" s="60"/>
      <c r="HS964" s="195"/>
      <c r="HT964" s="195"/>
      <c r="HU964" s="195"/>
      <c r="HV964" s="195"/>
      <c r="HW964" s="195"/>
      <c r="HX964" s="195"/>
      <c r="HY964" s="195"/>
      <c r="HZ964" s="195"/>
      <c r="IA964" s="195"/>
      <c r="IB964" s="195"/>
      <c r="IC964" s="195"/>
      <c r="ID964" s="195"/>
      <c r="IE964" s="195"/>
      <c r="IF964" s="195"/>
      <c r="IG964" s="195"/>
      <c r="IH964" s="195"/>
      <c r="II964" s="195"/>
    </row>
    <row r="965" spans="1:243" s="232" customFormat="1" ht="13.5" customHeight="1">
      <c r="A965" s="97" t="s">
        <v>3799</v>
      </c>
      <c r="B965" s="97" t="s">
        <v>3800</v>
      </c>
      <c r="C965" s="98" t="s">
        <v>3801</v>
      </c>
      <c r="D965" s="60"/>
      <c r="E965" s="60"/>
      <c r="F965" s="60"/>
      <c r="G965" s="60">
        <v>241233</v>
      </c>
      <c r="H965" s="60"/>
      <c r="I965" s="60"/>
      <c r="HS965" s="195"/>
      <c r="HT965" s="195"/>
      <c r="HU965" s="195"/>
      <c r="HV965" s="195"/>
      <c r="HW965" s="195"/>
      <c r="HX965" s="195"/>
      <c r="HY965" s="195"/>
      <c r="HZ965" s="195"/>
      <c r="IA965" s="195"/>
      <c r="IB965" s="195"/>
      <c r="IC965" s="195"/>
      <c r="ID965" s="195"/>
      <c r="IE965" s="195"/>
      <c r="IF965" s="195"/>
      <c r="IG965" s="195"/>
      <c r="IH965" s="195"/>
      <c r="II965" s="195"/>
    </row>
    <row r="966" spans="1:243" s="232" customFormat="1" ht="13.5" customHeight="1">
      <c r="A966" s="97" t="s">
        <v>3787</v>
      </c>
      <c r="B966" s="97" t="s">
        <v>3788</v>
      </c>
      <c r="C966" s="98" t="s">
        <v>3789</v>
      </c>
      <c r="D966" s="60"/>
      <c r="E966" s="60"/>
      <c r="F966" s="60"/>
      <c r="G966" s="60">
        <v>250000</v>
      </c>
      <c r="H966" s="60"/>
      <c r="I966" s="60"/>
      <c r="HS966" s="195"/>
      <c r="HT966" s="195"/>
      <c r="HU966" s="195"/>
      <c r="HV966" s="195"/>
      <c r="HW966" s="195"/>
      <c r="HX966" s="195"/>
      <c r="HY966" s="195"/>
      <c r="HZ966" s="195"/>
      <c r="IA966" s="195"/>
      <c r="IB966" s="195"/>
      <c r="IC966" s="195"/>
      <c r="ID966" s="195"/>
      <c r="IE966" s="195"/>
      <c r="IF966" s="195"/>
      <c r="IG966" s="195"/>
      <c r="IH966" s="195"/>
      <c r="II966" s="195"/>
    </row>
    <row r="967" spans="1:243" s="232" customFormat="1" ht="13.5" customHeight="1">
      <c r="A967" s="97" t="s">
        <v>3794</v>
      </c>
      <c r="B967" s="97" t="s">
        <v>3795</v>
      </c>
      <c r="C967" s="98" t="s">
        <v>3796</v>
      </c>
      <c r="D967" s="60"/>
      <c r="E967" s="60"/>
      <c r="F967" s="60"/>
      <c r="G967" s="60">
        <v>254022.36</v>
      </c>
      <c r="H967" s="60"/>
      <c r="I967" s="60"/>
      <c r="HS967" s="195"/>
      <c r="HT967" s="195"/>
      <c r="HU967" s="195"/>
      <c r="HV967" s="195"/>
      <c r="HW967" s="195"/>
      <c r="HX967" s="195"/>
      <c r="HY967" s="195"/>
      <c r="HZ967" s="195"/>
      <c r="IA967" s="195"/>
      <c r="IB967" s="195"/>
      <c r="IC967" s="195"/>
      <c r="ID967" s="195"/>
      <c r="IE967" s="195"/>
      <c r="IF967" s="195"/>
      <c r="IG967" s="195"/>
      <c r="IH967" s="195"/>
      <c r="II967" s="195"/>
    </row>
    <row r="968" spans="1:243" s="232" customFormat="1" ht="13.5" customHeight="1">
      <c r="A968" s="97" t="s">
        <v>3774</v>
      </c>
      <c r="B968" s="97" t="s">
        <v>3775</v>
      </c>
      <c r="C968" s="98" t="s">
        <v>3769</v>
      </c>
      <c r="D968" s="60"/>
      <c r="E968" s="60"/>
      <c r="F968" s="60">
        <v>250000</v>
      </c>
      <c r="G968" s="60"/>
      <c r="H968" s="60"/>
      <c r="I968" s="60"/>
      <c r="HS968" s="195"/>
      <c r="HT968" s="195"/>
      <c r="HU968" s="195"/>
      <c r="HV968" s="195"/>
      <c r="HW968" s="195"/>
      <c r="HX968" s="195"/>
      <c r="HY968" s="195"/>
      <c r="HZ968" s="195"/>
      <c r="IA968" s="195"/>
      <c r="IB968" s="195"/>
      <c r="IC968" s="195"/>
      <c r="ID968" s="195"/>
      <c r="IE968" s="195"/>
      <c r="IF968" s="195"/>
      <c r="IG968" s="195"/>
      <c r="IH968" s="195"/>
      <c r="II968" s="195"/>
    </row>
    <row r="969" spans="1:243" s="232" customFormat="1" ht="13.5" customHeight="1">
      <c r="A969" s="97" t="s">
        <v>3790</v>
      </c>
      <c r="B969" s="97" t="s">
        <v>3785</v>
      </c>
      <c r="C969" s="98" t="s">
        <v>3786</v>
      </c>
      <c r="D969" s="60"/>
      <c r="E969" s="60"/>
      <c r="F969" s="60"/>
      <c r="G969" s="60">
        <v>100000</v>
      </c>
      <c r="H969" s="60"/>
      <c r="I969" s="60"/>
      <c r="HS969" s="195"/>
      <c r="HT969" s="195"/>
      <c r="HU969" s="195"/>
      <c r="HV969" s="195"/>
      <c r="HW969" s="195"/>
      <c r="HX969" s="195"/>
      <c r="HY969" s="195"/>
      <c r="HZ969" s="195"/>
      <c r="IA969" s="195"/>
      <c r="IB969" s="195"/>
      <c r="IC969" s="195"/>
      <c r="ID969" s="195"/>
      <c r="IE969" s="195"/>
      <c r="IF969" s="195"/>
      <c r="IG969" s="195"/>
      <c r="IH969" s="195"/>
      <c r="II969" s="195"/>
    </row>
    <row r="970" spans="1:243" s="232" customFormat="1" ht="13.5" customHeight="1">
      <c r="A970" s="97" t="s">
        <v>3791</v>
      </c>
      <c r="B970" s="97" t="s">
        <v>3792</v>
      </c>
      <c r="C970" s="98" t="s">
        <v>3793</v>
      </c>
      <c r="D970" s="60"/>
      <c r="E970" s="60"/>
      <c r="F970" s="60"/>
      <c r="G970" s="60">
        <v>100000</v>
      </c>
      <c r="H970" s="60"/>
      <c r="I970" s="60"/>
      <c r="HS970" s="195"/>
      <c r="HT970" s="195"/>
      <c r="HU970" s="195"/>
      <c r="HV970" s="195"/>
      <c r="HW970" s="195"/>
      <c r="HX970" s="195"/>
      <c r="HY970" s="195"/>
      <c r="HZ970" s="195"/>
      <c r="IA970" s="195"/>
      <c r="IB970" s="195"/>
      <c r="IC970" s="195"/>
      <c r="ID970" s="195"/>
      <c r="IE970" s="195"/>
      <c r="IF970" s="195"/>
      <c r="IG970" s="195"/>
      <c r="IH970" s="195"/>
      <c r="II970" s="195"/>
    </row>
    <row r="971" spans="1:243" s="232" customFormat="1" ht="13.5" customHeight="1">
      <c r="A971" s="97" t="s">
        <v>3802</v>
      </c>
      <c r="B971" s="97" t="s">
        <v>3803</v>
      </c>
      <c r="C971" s="98" t="s">
        <v>3804</v>
      </c>
      <c r="D971" s="60"/>
      <c r="E971" s="60"/>
      <c r="F971" s="60"/>
      <c r="G971" s="60">
        <v>960019</v>
      </c>
      <c r="H971" s="60"/>
      <c r="I971" s="60"/>
      <c r="HS971" s="195"/>
      <c r="HT971" s="195"/>
      <c r="HU971" s="195"/>
      <c r="HV971" s="195"/>
      <c r="HW971" s="195"/>
      <c r="HX971" s="195"/>
      <c r="HY971" s="195"/>
      <c r="HZ971" s="195"/>
      <c r="IA971" s="195"/>
      <c r="IB971" s="195"/>
      <c r="IC971" s="195"/>
      <c r="ID971" s="195"/>
      <c r="IE971" s="195"/>
      <c r="IF971" s="195"/>
      <c r="IG971" s="195"/>
      <c r="IH971" s="195"/>
      <c r="II971" s="195"/>
    </row>
    <row r="972" spans="1:243" ht="22.5">
      <c r="A972" s="99" t="s">
        <v>3187</v>
      </c>
      <c r="B972" s="116" t="s">
        <v>3668</v>
      </c>
      <c r="C972" s="139"/>
      <c r="D972" s="58">
        <f>D973</f>
        <v>12424543.59</v>
      </c>
      <c r="E972" s="58">
        <f>E973+E979</f>
        <v>18760891.52</v>
      </c>
      <c r="F972" s="58">
        <f>F973+F979</f>
        <v>18461259.510000002</v>
      </c>
      <c r="G972" s="58">
        <f>G973+G979</f>
        <v>18730000</v>
      </c>
      <c r="H972" s="58">
        <f>H973+H979</f>
        <v>0</v>
      </c>
      <c r="I972" s="58">
        <f>I973+I979</f>
        <v>0</v>
      </c>
      <c r="J972" s="106"/>
      <c r="K972" s="106"/>
      <c r="L972" s="106"/>
      <c r="M972" s="106"/>
      <c r="N972" s="106"/>
      <c r="O972" s="106"/>
      <c r="P972" s="106"/>
      <c r="Q972" s="106"/>
      <c r="R972" s="106"/>
      <c r="S972" s="106"/>
      <c r="T972" s="106"/>
      <c r="U972" s="106"/>
      <c r="V972" s="106"/>
      <c r="W972" s="106"/>
      <c r="X972" s="106"/>
      <c r="Y972" s="106"/>
      <c r="Z972" s="106"/>
      <c r="AA972" s="106"/>
      <c r="AB972" s="106"/>
      <c r="AC972" s="106"/>
      <c r="AD972" s="106"/>
      <c r="AE972" s="106"/>
      <c r="AF972" s="106"/>
      <c r="AG972" s="106"/>
      <c r="AH972" s="106"/>
      <c r="AI972" s="106"/>
      <c r="AJ972" s="106"/>
      <c r="AK972" s="106"/>
      <c r="AL972" s="106"/>
      <c r="AM972" s="106"/>
      <c r="AN972" s="106"/>
      <c r="AO972" s="106"/>
      <c r="AP972" s="106"/>
      <c r="AQ972" s="106"/>
      <c r="AR972" s="106"/>
      <c r="AS972" s="106"/>
      <c r="AT972" s="106"/>
      <c r="AU972" s="106"/>
      <c r="AV972" s="106"/>
      <c r="AW972" s="106"/>
      <c r="AX972" s="106"/>
      <c r="AY972" s="106"/>
      <c r="AZ972" s="106"/>
      <c r="BA972" s="106"/>
      <c r="BB972" s="106"/>
      <c r="BC972" s="106"/>
      <c r="BD972" s="106"/>
      <c r="BE972" s="106"/>
      <c r="BF972" s="106"/>
      <c r="BG972" s="106"/>
      <c r="BH972" s="106"/>
      <c r="BI972" s="106"/>
      <c r="BJ972" s="106"/>
      <c r="BK972" s="106"/>
      <c r="BL972" s="106"/>
      <c r="BM972" s="106"/>
      <c r="BN972" s="106"/>
      <c r="BO972" s="106"/>
      <c r="BP972" s="106"/>
      <c r="BQ972" s="106"/>
      <c r="BR972" s="106"/>
      <c r="BS972" s="106"/>
      <c r="BT972" s="106"/>
      <c r="BU972" s="106"/>
      <c r="BV972" s="106"/>
      <c r="BW972" s="106"/>
      <c r="BX972" s="106"/>
      <c r="BY972" s="106"/>
      <c r="BZ972" s="106"/>
      <c r="CA972" s="106"/>
      <c r="CB972" s="106"/>
      <c r="CC972" s="106"/>
      <c r="CD972" s="106"/>
      <c r="CE972" s="106"/>
      <c r="CF972" s="106"/>
      <c r="CG972" s="106"/>
      <c r="CH972" s="106"/>
      <c r="CI972" s="106"/>
      <c r="CJ972" s="106"/>
      <c r="CK972" s="106"/>
      <c r="CL972" s="106"/>
      <c r="CM972" s="106"/>
      <c r="CN972" s="106"/>
      <c r="CO972" s="106"/>
      <c r="CP972" s="106"/>
      <c r="CQ972" s="106"/>
      <c r="CR972" s="106"/>
      <c r="CS972" s="106"/>
      <c r="CT972" s="106"/>
      <c r="CU972" s="106"/>
      <c r="CV972" s="106"/>
      <c r="CW972" s="106"/>
      <c r="CX972" s="106"/>
      <c r="CY972" s="106"/>
      <c r="CZ972" s="106"/>
      <c r="DA972" s="106"/>
      <c r="DB972" s="106"/>
      <c r="DC972" s="106"/>
      <c r="DD972" s="106"/>
      <c r="DE972" s="106"/>
      <c r="DF972" s="106"/>
      <c r="DG972" s="106"/>
      <c r="DH972" s="106"/>
      <c r="DI972" s="106"/>
      <c r="DJ972" s="106"/>
      <c r="DK972" s="106"/>
      <c r="DL972" s="106"/>
      <c r="DM972" s="106"/>
      <c r="DN972" s="106"/>
      <c r="DO972" s="106"/>
      <c r="DP972" s="106"/>
      <c r="DQ972" s="106"/>
      <c r="DR972" s="106"/>
      <c r="DS972" s="106"/>
      <c r="DT972" s="106"/>
      <c r="DU972" s="106"/>
      <c r="DV972" s="106"/>
      <c r="DW972" s="106"/>
      <c r="DX972" s="106"/>
      <c r="DY972" s="106"/>
      <c r="DZ972" s="106"/>
      <c r="EA972" s="106"/>
      <c r="EB972" s="106"/>
      <c r="EC972" s="106"/>
      <c r="ED972" s="106"/>
      <c r="EE972" s="106"/>
      <c r="EF972" s="106"/>
      <c r="EG972" s="106"/>
      <c r="EH972" s="106"/>
      <c r="EI972" s="106"/>
      <c r="EJ972" s="106"/>
      <c r="EK972" s="106"/>
      <c r="EL972" s="106"/>
      <c r="EM972" s="106"/>
      <c r="EN972" s="106"/>
      <c r="EO972" s="106"/>
      <c r="EP972" s="106"/>
      <c r="EQ972" s="106"/>
      <c r="ER972" s="106"/>
      <c r="ES972" s="106"/>
      <c r="ET972" s="106"/>
      <c r="EU972" s="106"/>
      <c r="EV972" s="106"/>
      <c r="EW972" s="106"/>
      <c r="EX972" s="106"/>
      <c r="EY972" s="106"/>
      <c r="EZ972" s="106"/>
      <c r="FA972" s="106"/>
      <c r="FB972" s="106"/>
      <c r="FC972" s="106"/>
      <c r="FD972" s="106"/>
      <c r="FE972" s="106"/>
      <c r="FF972" s="106"/>
      <c r="FG972" s="106"/>
      <c r="FH972" s="106"/>
      <c r="FI972" s="106"/>
      <c r="FJ972" s="106"/>
      <c r="FK972" s="106"/>
      <c r="FL972" s="106"/>
      <c r="FM972" s="106"/>
      <c r="FN972" s="106"/>
      <c r="FO972" s="106"/>
      <c r="FP972" s="106"/>
      <c r="FQ972" s="106"/>
      <c r="FR972" s="106"/>
      <c r="FS972" s="106"/>
      <c r="FT972" s="106"/>
      <c r="FU972" s="106"/>
      <c r="FV972" s="106"/>
      <c r="FW972" s="106"/>
      <c r="FX972" s="106"/>
      <c r="FY972" s="106"/>
      <c r="FZ972" s="106"/>
      <c r="GA972" s="106"/>
      <c r="GB972" s="106"/>
      <c r="GC972" s="106"/>
      <c r="GD972" s="106"/>
      <c r="GE972" s="106"/>
      <c r="GF972" s="106"/>
      <c r="GG972" s="106"/>
      <c r="GH972" s="106"/>
      <c r="GI972" s="106"/>
      <c r="GJ972" s="106"/>
      <c r="GK972" s="106"/>
      <c r="GL972" s="106"/>
      <c r="GM972" s="106"/>
      <c r="GN972" s="106"/>
      <c r="GO972" s="106"/>
      <c r="GP972" s="106"/>
      <c r="GQ972" s="106"/>
      <c r="GR972" s="106"/>
      <c r="GS972" s="106"/>
      <c r="GT972" s="106"/>
      <c r="GU972" s="106"/>
      <c r="GV972" s="106"/>
      <c r="GW972" s="106"/>
      <c r="GX972" s="106"/>
      <c r="GY972" s="106"/>
      <c r="GZ972" s="106"/>
      <c r="HA972" s="106"/>
      <c r="HB972" s="106"/>
      <c r="HC972" s="106"/>
      <c r="HD972" s="106"/>
      <c r="HE972" s="106"/>
      <c r="HF972" s="106"/>
      <c r="HG972" s="106"/>
      <c r="HH972" s="106"/>
      <c r="HI972" s="106"/>
      <c r="HJ972" s="106"/>
      <c r="HK972" s="106"/>
      <c r="HL972" s="106"/>
      <c r="HM972" s="106"/>
      <c r="HN972" s="106"/>
      <c r="HO972" s="106"/>
      <c r="HP972" s="106"/>
      <c r="HQ972" s="106"/>
      <c r="HR972" s="106"/>
    </row>
    <row r="973" spans="1:243" s="107" customFormat="1" ht="12" customHeight="1">
      <c r="A973" s="99" t="s">
        <v>3188</v>
      </c>
      <c r="B973" s="116" t="s">
        <v>3668</v>
      </c>
      <c r="C973" s="139"/>
      <c r="D973" s="58">
        <f t="shared" ref="D973:I973" si="252">D974</f>
        <v>12424543.59</v>
      </c>
      <c r="E973" s="58">
        <f t="shared" si="252"/>
        <v>18414956.460000001</v>
      </c>
      <c r="F973" s="58">
        <f t="shared" si="252"/>
        <v>18461259.510000002</v>
      </c>
      <c r="G973" s="58">
        <f t="shared" si="252"/>
        <v>18730000</v>
      </c>
      <c r="H973" s="58">
        <f t="shared" si="252"/>
        <v>0</v>
      </c>
      <c r="I973" s="58">
        <f t="shared" si="252"/>
        <v>0</v>
      </c>
      <c r="HS973" s="106"/>
      <c r="HT973" s="106"/>
      <c r="HU973" s="106"/>
      <c r="HV973" s="106"/>
      <c r="HW973" s="106"/>
      <c r="HX973" s="106"/>
      <c r="HY973" s="106"/>
      <c r="HZ973" s="106"/>
      <c r="IA973" s="106"/>
      <c r="IB973" s="106"/>
      <c r="IC973" s="106"/>
      <c r="ID973" s="106"/>
      <c r="IE973" s="106"/>
      <c r="IF973" s="106"/>
      <c r="IG973" s="106"/>
      <c r="IH973" s="106"/>
      <c r="II973" s="106"/>
    </row>
    <row r="974" spans="1:243" s="107" customFormat="1" ht="21" customHeight="1">
      <c r="A974" s="99" t="s">
        <v>3189</v>
      </c>
      <c r="B974" s="116" t="s">
        <v>3190</v>
      </c>
      <c r="C974" s="139"/>
      <c r="D974" s="58">
        <f>D975+D976</f>
        <v>12424543.59</v>
      </c>
      <c r="E974" s="58">
        <f>SUM(E975:E978)</f>
        <v>18414956.460000001</v>
      </c>
      <c r="F974" s="58">
        <f>SUM(F975:F978)</f>
        <v>18461259.510000002</v>
      </c>
      <c r="G974" s="58">
        <f>SUM(G975:G978)</f>
        <v>18730000</v>
      </c>
      <c r="H974" s="58">
        <f>SUM(H975:H978)</f>
        <v>0</v>
      </c>
      <c r="I974" s="58">
        <f>SUM(I975:I978)</f>
        <v>0</v>
      </c>
      <c r="HS974" s="106"/>
      <c r="HT974" s="106"/>
      <c r="HU974" s="106"/>
      <c r="HV974" s="106"/>
      <c r="HW974" s="106"/>
      <c r="HX974" s="106"/>
      <c r="HY974" s="106"/>
      <c r="HZ974" s="106"/>
      <c r="IA974" s="106"/>
      <c r="IB974" s="106"/>
      <c r="IC974" s="106"/>
      <c r="ID974" s="106"/>
      <c r="IE974" s="106"/>
      <c r="IF974" s="106"/>
      <c r="IG974" s="106"/>
      <c r="IH974" s="106"/>
      <c r="II974" s="106"/>
    </row>
    <row r="975" spans="1:243" s="137" customFormat="1">
      <c r="A975" s="97" t="s">
        <v>3191</v>
      </c>
      <c r="B975" s="97" t="s">
        <v>3192</v>
      </c>
      <c r="C975" s="98" t="s">
        <v>2481</v>
      </c>
      <c r="D975" s="60">
        <v>424543.59</v>
      </c>
      <c r="E975" s="60"/>
      <c r="F975" s="60"/>
      <c r="G975" s="60"/>
      <c r="H975" s="60"/>
      <c r="I975" s="60"/>
      <c r="HS975" s="138"/>
      <c r="HT975" s="138"/>
      <c r="HU975" s="138"/>
      <c r="HV975" s="138"/>
      <c r="HW975" s="138"/>
      <c r="HX975" s="138"/>
      <c r="HY975" s="138"/>
      <c r="HZ975" s="138"/>
      <c r="IA975" s="138"/>
      <c r="IB975" s="138"/>
      <c r="IC975" s="138"/>
      <c r="ID975" s="138"/>
      <c r="IE975" s="138"/>
      <c r="IF975" s="138"/>
      <c r="IG975" s="138"/>
      <c r="IH975" s="138"/>
      <c r="II975" s="138"/>
    </row>
    <row r="976" spans="1:243" s="137" customFormat="1">
      <c r="A976" s="97" t="s">
        <v>3193</v>
      </c>
      <c r="B976" s="97" t="s">
        <v>3194</v>
      </c>
      <c r="C976" s="98" t="s">
        <v>2484</v>
      </c>
      <c r="D976" s="60">
        <v>12000000</v>
      </c>
      <c r="E976" s="60">
        <v>18000000</v>
      </c>
      <c r="F976" s="60">
        <v>18000000</v>
      </c>
      <c r="G976" s="60"/>
      <c r="H976" s="60"/>
      <c r="I976" s="60"/>
      <c r="HS976" s="138"/>
      <c r="HT976" s="138"/>
      <c r="HU976" s="138"/>
      <c r="HV976" s="138"/>
      <c r="HW976" s="138"/>
      <c r="HX976" s="138"/>
      <c r="HY976" s="138"/>
      <c r="HZ976" s="138"/>
      <c r="IA976" s="138"/>
      <c r="IB976" s="138"/>
      <c r="IC976" s="138"/>
      <c r="ID976" s="138"/>
      <c r="IE976" s="138"/>
      <c r="IF976" s="138"/>
      <c r="IG976" s="138"/>
      <c r="IH976" s="138"/>
      <c r="II976" s="138"/>
    </row>
    <row r="977" spans="1:243" s="137" customFormat="1">
      <c r="A977" s="97" t="s">
        <v>3784</v>
      </c>
      <c r="B977" s="97" t="s">
        <v>3822</v>
      </c>
      <c r="C977" s="98" t="s">
        <v>1646</v>
      </c>
      <c r="D977" s="60"/>
      <c r="E977" s="60"/>
      <c r="F977" s="60"/>
      <c r="G977" s="60">
        <v>3380000</v>
      </c>
      <c r="H977" s="60"/>
      <c r="I977" s="60"/>
      <c r="HS977" s="138"/>
      <c r="HT977" s="138"/>
      <c r="HU977" s="138"/>
      <c r="HV977" s="138"/>
      <c r="HW977" s="138"/>
      <c r="HX977" s="138"/>
      <c r="HY977" s="138"/>
      <c r="HZ977" s="138"/>
      <c r="IA977" s="138"/>
      <c r="IB977" s="138"/>
      <c r="IC977" s="138"/>
      <c r="ID977" s="138"/>
      <c r="IE977" s="138"/>
      <c r="IF977" s="138"/>
      <c r="IG977" s="138"/>
      <c r="IH977" s="138"/>
      <c r="II977" s="138"/>
    </row>
    <row r="978" spans="1:243" s="137" customFormat="1">
      <c r="A978" s="97" t="s">
        <v>3669</v>
      </c>
      <c r="B978" s="97" t="s">
        <v>3670</v>
      </c>
      <c r="C978" s="98" t="s">
        <v>3755</v>
      </c>
      <c r="D978" s="60"/>
      <c r="E978" s="60">
        <v>414956.46</v>
      </c>
      <c r="F978" s="60">
        <v>461259.51</v>
      </c>
      <c r="G978" s="60">
        <v>15350000</v>
      </c>
      <c r="H978" s="60"/>
      <c r="I978" s="60"/>
      <c r="HS978" s="138"/>
      <c r="HT978" s="138"/>
      <c r="HU978" s="138"/>
      <c r="HV978" s="138"/>
      <c r="HW978" s="138"/>
      <c r="HX978" s="138"/>
      <c r="HY978" s="138"/>
      <c r="HZ978" s="138"/>
      <c r="IA978" s="138"/>
      <c r="IB978" s="138"/>
      <c r="IC978" s="138"/>
      <c r="ID978" s="138"/>
      <c r="IE978" s="138"/>
      <c r="IF978" s="138"/>
      <c r="IG978" s="138"/>
      <c r="IH978" s="138"/>
      <c r="II978" s="138"/>
    </row>
    <row r="979" spans="1:243" s="220" customFormat="1" ht="14.25" customHeight="1">
      <c r="A979" s="99" t="s">
        <v>3395</v>
      </c>
      <c r="B979" s="99" t="s">
        <v>3396</v>
      </c>
      <c r="C979" s="98"/>
      <c r="D979" s="58"/>
      <c r="E979" s="58">
        <f>E980+E984</f>
        <v>345935.06</v>
      </c>
      <c r="F979" s="58">
        <f>F980+F984</f>
        <v>0</v>
      </c>
      <c r="G979" s="58">
        <f>G980+G984</f>
        <v>0</v>
      </c>
      <c r="H979" s="58">
        <f>H980+H984</f>
        <v>0</v>
      </c>
      <c r="I979" s="58">
        <f>I980+I984</f>
        <v>0</v>
      </c>
      <c r="HS979" s="193"/>
      <c r="HT979" s="193"/>
      <c r="HU979" s="193"/>
      <c r="HV979" s="193"/>
      <c r="HW979" s="193"/>
      <c r="HX979" s="193"/>
      <c r="HY979" s="193"/>
      <c r="HZ979" s="193"/>
      <c r="IA979" s="193"/>
      <c r="IB979" s="193"/>
      <c r="IC979" s="193"/>
      <c r="ID979" s="193"/>
      <c r="IE979" s="193"/>
      <c r="IF979" s="193"/>
      <c r="IG979" s="193"/>
      <c r="IH979" s="193"/>
      <c r="II979" s="193"/>
    </row>
    <row r="980" spans="1:243" s="220" customFormat="1" ht="14.25" customHeight="1">
      <c r="A980" s="99" t="s">
        <v>3397</v>
      </c>
      <c r="B980" s="99" t="s">
        <v>3120</v>
      </c>
      <c r="C980" s="98"/>
      <c r="D980" s="58"/>
      <c r="E980" s="58">
        <f>E981</f>
        <v>199920</v>
      </c>
      <c r="F980" s="58">
        <f t="shared" ref="F980:I982" si="253">F981</f>
        <v>0</v>
      </c>
      <c r="G980" s="58">
        <f t="shared" si="253"/>
        <v>0</v>
      </c>
      <c r="H980" s="58">
        <f t="shared" si="253"/>
        <v>0</v>
      </c>
      <c r="I980" s="58">
        <f t="shared" si="253"/>
        <v>0</v>
      </c>
      <c r="HS980" s="193"/>
      <c r="HT980" s="193"/>
      <c r="HU980" s="193"/>
      <c r="HV980" s="193"/>
      <c r="HW980" s="193"/>
      <c r="HX980" s="193"/>
      <c r="HY980" s="193"/>
      <c r="HZ980" s="193"/>
      <c r="IA980" s="193"/>
      <c r="IB980" s="193"/>
      <c r="IC980" s="193"/>
      <c r="ID980" s="193"/>
      <c r="IE980" s="193"/>
      <c r="IF980" s="193"/>
      <c r="IG980" s="193"/>
      <c r="IH980" s="193"/>
      <c r="II980" s="193"/>
    </row>
    <row r="981" spans="1:243" s="220" customFormat="1" ht="14.25" customHeight="1">
      <c r="A981" s="99" t="s">
        <v>3398</v>
      </c>
      <c r="B981" s="99" t="s">
        <v>3120</v>
      </c>
      <c r="C981" s="98"/>
      <c r="D981" s="58"/>
      <c r="E981" s="58">
        <f>E982</f>
        <v>199920</v>
      </c>
      <c r="F981" s="58">
        <f t="shared" si="253"/>
        <v>0</v>
      </c>
      <c r="G981" s="58">
        <f t="shared" si="253"/>
        <v>0</v>
      </c>
      <c r="H981" s="58">
        <f t="shared" si="253"/>
        <v>0</v>
      </c>
      <c r="I981" s="58">
        <f t="shared" si="253"/>
        <v>0</v>
      </c>
      <c r="HS981" s="193"/>
      <c r="HT981" s="193"/>
      <c r="HU981" s="193"/>
      <c r="HV981" s="193"/>
      <c r="HW981" s="193"/>
      <c r="HX981" s="193"/>
      <c r="HY981" s="193"/>
      <c r="HZ981" s="193"/>
      <c r="IA981" s="193"/>
      <c r="IB981" s="193"/>
      <c r="IC981" s="193"/>
      <c r="ID981" s="193"/>
      <c r="IE981" s="193"/>
      <c r="IF981" s="193"/>
      <c r="IG981" s="193"/>
      <c r="IH981" s="193"/>
      <c r="II981" s="193"/>
    </row>
    <row r="982" spans="1:243" s="220" customFormat="1" ht="14.25" customHeight="1">
      <c r="A982" s="99" t="s">
        <v>3399</v>
      </c>
      <c r="B982" s="99" t="s">
        <v>3123</v>
      </c>
      <c r="C982" s="98"/>
      <c r="D982" s="58"/>
      <c r="E982" s="58">
        <f>E983</f>
        <v>199920</v>
      </c>
      <c r="F982" s="58">
        <f t="shared" si="253"/>
        <v>0</v>
      </c>
      <c r="G982" s="58">
        <f t="shared" si="253"/>
        <v>0</v>
      </c>
      <c r="H982" s="58">
        <f t="shared" si="253"/>
        <v>0</v>
      </c>
      <c r="I982" s="58">
        <f t="shared" si="253"/>
        <v>0</v>
      </c>
      <c r="HS982" s="193"/>
      <c r="HT982" s="193"/>
      <c r="HU982" s="193"/>
      <c r="HV982" s="193"/>
      <c r="HW982" s="193"/>
      <c r="HX982" s="193"/>
      <c r="HY982" s="193"/>
      <c r="HZ982" s="193"/>
      <c r="IA982" s="193"/>
      <c r="IB982" s="193"/>
      <c r="IC982" s="193"/>
      <c r="ID982" s="193"/>
      <c r="IE982" s="193"/>
      <c r="IF982" s="193"/>
      <c r="IG982" s="193"/>
      <c r="IH982" s="193"/>
      <c r="II982" s="193"/>
    </row>
    <row r="983" spans="1:243" s="137" customFormat="1">
      <c r="A983" s="97" t="s">
        <v>3400</v>
      </c>
      <c r="B983" s="97" t="s">
        <v>3401</v>
      </c>
      <c r="C983" s="98" t="s">
        <v>325</v>
      </c>
      <c r="D983" s="60"/>
      <c r="E983" s="60">
        <v>199920</v>
      </c>
      <c r="F983" s="60"/>
      <c r="G983" s="60"/>
      <c r="H983" s="60"/>
      <c r="HS983" s="138"/>
      <c r="HT983" s="138"/>
      <c r="HU983" s="138"/>
      <c r="HV983" s="138"/>
      <c r="HW983" s="138"/>
      <c r="HX983" s="138"/>
      <c r="HY983" s="138"/>
      <c r="HZ983" s="138"/>
      <c r="IA983" s="138"/>
      <c r="IB983" s="138"/>
      <c r="IC983" s="138"/>
      <c r="ID983" s="138"/>
      <c r="IE983" s="138"/>
      <c r="IF983" s="138"/>
      <c r="IG983" s="138"/>
      <c r="IH983" s="138"/>
      <c r="II983" s="138"/>
    </row>
    <row r="984" spans="1:243" s="220" customFormat="1" ht="11.25">
      <c r="A984" s="99" t="s">
        <v>3402</v>
      </c>
      <c r="B984" s="99" t="s">
        <v>2815</v>
      </c>
      <c r="C984" s="98"/>
      <c r="D984" s="58"/>
      <c r="E984" s="58">
        <f>E985</f>
        <v>146015.06</v>
      </c>
      <c r="F984" s="58">
        <f t="shared" ref="F984:I986" si="254">F985</f>
        <v>0</v>
      </c>
      <c r="G984" s="58">
        <f t="shared" si="254"/>
        <v>0</v>
      </c>
      <c r="H984" s="58">
        <f t="shared" si="254"/>
        <v>0</v>
      </c>
      <c r="I984" s="58">
        <f t="shared" si="254"/>
        <v>0</v>
      </c>
      <c r="HS984" s="193"/>
      <c r="HT984" s="193"/>
      <c r="HU984" s="193"/>
      <c r="HV984" s="193"/>
      <c r="HW984" s="193"/>
      <c r="HX984" s="193"/>
      <c r="HY984" s="193"/>
      <c r="HZ984" s="193"/>
      <c r="IA984" s="193"/>
      <c r="IB984" s="193"/>
      <c r="IC984" s="193"/>
      <c r="ID984" s="193"/>
      <c r="IE984" s="193"/>
      <c r="IF984" s="193"/>
      <c r="IG984" s="193"/>
      <c r="IH984" s="193"/>
      <c r="II984" s="193"/>
    </row>
    <row r="985" spans="1:243" s="220" customFormat="1" ht="11.25">
      <c r="A985" s="99" t="s">
        <v>3403</v>
      </c>
      <c r="B985" s="99" t="s">
        <v>2815</v>
      </c>
      <c r="C985" s="98"/>
      <c r="D985" s="58"/>
      <c r="E985" s="58">
        <f>E986</f>
        <v>146015.06</v>
      </c>
      <c r="F985" s="58">
        <f t="shared" si="254"/>
        <v>0</v>
      </c>
      <c r="G985" s="58">
        <f t="shared" si="254"/>
        <v>0</v>
      </c>
      <c r="H985" s="58">
        <f t="shared" si="254"/>
        <v>0</v>
      </c>
      <c r="I985" s="58">
        <f t="shared" si="254"/>
        <v>0</v>
      </c>
      <c r="HS985" s="193"/>
      <c r="HT985" s="193"/>
      <c r="HU985" s="193"/>
      <c r="HV985" s="193"/>
      <c r="HW985" s="193"/>
      <c r="HX985" s="193"/>
      <c r="HY985" s="193"/>
      <c r="HZ985" s="193"/>
      <c r="IA985" s="193"/>
      <c r="IB985" s="193"/>
      <c r="IC985" s="193"/>
      <c r="ID985" s="193"/>
      <c r="IE985" s="193"/>
      <c r="IF985" s="193"/>
      <c r="IG985" s="193"/>
      <c r="IH985" s="193"/>
      <c r="II985" s="193"/>
    </row>
    <row r="986" spans="1:243" s="220" customFormat="1" ht="11.25">
      <c r="A986" s="99" t="s">
        <v>3404</v>
      </c>
      <c r="B986" s="99" t="s">
        <v>2818</v>
      </c>
      <c r="C986" s="98"/>
      <c r="D986" s="58"/>
      <c r="E986" s="58">
        <f>E987</f>
        <v>146015.06</v>
      </c>
      <c r="F986" s="58">
        <f t="shared" si="254"/>
        <v>0</v>
      </c>
      <c r="G986" s="58">
        <f t="shared" si="254"/>
        <v>0</v>
      </c>
      <c r="H986" s="58">
        <f t="shared" si="254"/>
        <v>0</v>
      </c>
      <c r="I986" s="58">
        <f t="shared" si="254"/>
        <v>0</v>
      </c>
      <c r="HS986" s="193"/>
      <c r="HT986" s="193"/>
      <c r="HU986" s="193"/>
      <c r="HV986" s="193"/>
      <c r="HW986" s="193"/>
      <c r="HX986" s="193"/>
      <c r="HY986" s="193"/>
      <c r="HZ986" s="193"/>
      <c r="IA986" s="193"/>
      <c r="IB986" s="193"/>
      <c r="IC986" s="193"/>
      <c r="ID986" s="193"/>
      <c r="IE986" s="193"/>
      <c r="IF986" s="193"/>
      <c r="IG986" s="193"/>
      <c r="IH986" s="193"/>
      <c r="II986" s="193"/>
    </row>
    <row r="987" spans="1:243" s="137" customFormat="1">
      <c r="A987" s="97" t="s">
        <v>3405</v>
      </c>
      <c r="B987" s="97" t="s">
        <v>3192</v>
      </c>
      <c r="C987" s="98" t="s">
        <v>2481</v>
      </c>
      <c r="D987" s="60"/>
      <c r="E987" s="60">
        <v>146015.06</v>
      </c>
      <c r="F987" s="60"/>
      <c r="G987" s="60"/>
      <c r="H987" s="60"/>
      <c r="HS987" s="138"/>
      <c r="HT987" s="138"/>
      <c r="HU987" s="138"/>
      <c r="HV987" s="138"/>
      <c r="HW987" s="138"/>
      <c r="HX987" s="138"/>
      <c r="HY987" s="138"/>
      <c r="HZ987" s="138"/>
      <c r="IA987" s="138"/>
      <c r="IB987" s="138"/>
      <c r="IC987" s="138"/>
      <c r="ID987" s="138"/>
      <c r="IE987" s="138"/>
      <c r="IF987" s="138"/>
      <c r="IG987" s="138"/>
      <c r="IH987" s="138"/>
      <c r="II987" s="138"/>
    </row>
    <row r="988" spans="1:243">
      <c r="A988" s="99" t="s">
        <v>3195</v>
      </c>
      <c r="B988" s="116" t="s">
        <v>2834</v>
      </c>
      <c r="C988" s="139"/>
      <c r="D988" s="58">
        <f>D989</f>
        <v>4658.8599999999997</v>
      </c>
      <c r="E988" s="58">
        <f t="shared" ref="E988:I991" si="255">E989</f>
        <v>182025.81</v>
      </c>
      <c r="F988" s="58">
        <f t="shared" si="255"/>
        <v>0</v>
      </c>
      <c r="G988" s="58">
        <f t="shared" si="255"/>
        <v>0</v>
      </c>
      <c r="H988" s="58">
        <f t="shared" si="255"/>
        <v>0</v>
      </c>
      <c r="I988" s="58">
        <f t="shared" si="255"/>
        <v>0</v>
      </c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  <c r="AE988" s="106"/>
      <c r="AF988" s="106"/>
      <c r="AG988" s="106"/>
      <c r="AH988" s="106"/>
      <c r="AI988" s="106"/>
      <c r="AJ988" s="106"/>
      <c r="AK988" s="106"/>
      <c r="AL988" s="106"/>
      <c r="AM988" s="106"/>
      <c r="AN988" s="106"/>
      <c r="AO988" s="106"/>
      <c r="AP988" s="106"/>
      <c r="AQ988" s="106"/>
      <c r="AR988" s="106"/>
      <c r="AS988" s="106"/>
      <c r="AT988" s="106"/>
      <c r="AU988" s="106"/>
      <c r="AV988" s="106"/>
      <c r="AW988" s="106"/>
      <c r="AX988" s="106"/>
      <c r="AY988" s="106"/>
      <c r="AZ988" s="106"/>
      <c r="BA988" s="106"/>
      <c r="BB988" s="106"/>
      <c r="BC988" s="106"/>
      <c r="BD988" s="106"/>
      <c r="BE988" s="106"/>
      <c r="BF988" s="106"/>
      <c r="BG988" s="106"/>
      <c r="BH988" s="106"/>
      <c r="BI988" s="106"/>
      <c r="BJ988" s="106"/>
      <c r="BK988" s="106"/>
      <c r="BL988" s="106"/>
      <c r="BM988" s="106"/>
      <c r="BN988" s="106"/>
      <c r="BO988" s="106"/>
      <c r="BP988" s="106"/>
      <c r="BQ988" s="106"/>
      <c r="BR988" s="106"/>
      <c r="BS988" s="106"/>
      <c r="BT988" s="106"/>
      <c r="BU988" s="106"/>
      <c r="BV988" s="106"/>
      <c r="BW988" s="106"/>
      <c r="BX988" s="106"/>
      <c r="BY988" s="106"/>
      <c r="BZ988" s="106"/>
      <c r="CA988" s="106"/>
      <c r="CB988" s="106"/>
      <c r="CC988" s="106"/>
      <c r="CD988" s="106"/>
      <c r="CE988" s="106"/>
      <c r="CF988" s="106"/>
      <c r="CG988" s="106"/>
      <c r="CH988" s="106"/>
      <c r="CI988" s="106"/>
      <c r="CJ988" s="106"/>
      <c r="CK988" s="106"/>
      <c r="CL988" s="106"/>
      <c r="CM988" s="106"/>
      <c r="CN988" s="106"/>
      <c r="CO988" s="106"/>
      <c r="CP988" s="106"/>
      <c r="CQ988" s="106"/>
      <c r="CR988" s="106"/>
      <c r="CS988" s="106"/>
      <c r="CT988" s="106"/>
      <c r="CU988" s="106"/>
      <c r="CV988" s="106"/>
      <c r="CW988" s="106"/>
      <c r="CX988" s="106"/>
      <c r="CY988" s="106"/>
      <c r="CZ988" s="106"/>
      <c r="DA988" s="106"/>
      <c r="DB988" s="106"/>
      <c r="DC988" s="106"/>
      <c r="DD988" s="106"/>
      <c r="DE988" s="106"/>
      <c r="DF988" s="106"/>
      <c r="DG988" s="106"/>
      <c r="DH988" s="106"/>
      <c r="DI988" s="106"/>
      <c r="DJ988" s="106"/>
      <c r="DK988" s="106"/>
      <c r="DL988" s="106"/>
      <c r="DM988" s="106"/>
      <c r="DN988" s="106"/>
      <c r="DO988" s="106"/>
      <c r="DP988" s="106"/>
      <c r="DQ988" s="106"/>
      <c r="DR988" s="106"/>
      <c r="DS988" s="106"/>
      <c r="DT988" s="106"/>
      <c r="DU988" s="106"/>
      <c r="DV988" s="106"/>
      <c r="DW988" s="106"/>
      <c r="DX988" s="106"/>
      <c r="DY988" s="106"/>
      <c r="DZ988" s="106"/>
      <c r="EA988" s="106"/>
      <c r="EB988" s="106"/>
      <c r="EC988" s="106"/>
      <c r="ED988" s="106"/>
      <c r="EE988" s="106"/>
      <c r="EF988" s="106"/>
      <c r="EG988" s="106"/>
      <c r="EH988" s="106"/>
      <c r="EI988" s="106"/>
      <c r="EJ988" s="106"/>
      <c r="EK988" s="106"/>
      <c r="EL988" s="106"/>
      <c r="EM988" s="106"/>
      <c r="EN988" s="106"/>
      <c r="EO988" s="106"/>
      <c r="EP988" s="106"/>
      <c r="EQ988" s="106"/>
      <c r="ER988" s="106"/>
      <c r="ES988" s="106"/>
      <c r="ET988" s="106"/>
      <c r="EU988" s="106"/>
      <c r="EV988" s="106"/>
      <c r="EW988" s="106"/>
      <c r="EX988" s="106"/>
      <c r="EY988" s="106"/>
      <c r="EZ988" s="106"/>
      <c r="FA988" s="106"/>
      <c r="FB988" s="106"/>
      <c r="FC988" s="106"/>
      <c r="FD988" s="106"/>
      <c r="FE988" s="106"/>
      <c r="FF988" s="106"/>
      <c r="FG988" s="106"/>
      <c r="FH988" s="106"/>
      <c r="FI988" s="106"/>
      <c r="FJ988" s="106"/>
      <c r="FK988" s="106"/>
      <c r="FL988" s="106"/>
      <c r="FM988" s="106"/>
      <c r="FN988" s="106"/>
      <c r="FO988" s="106"/>
      <c r="FP988" s="106"/>
      <c r="FQ988" s="106"/>
      <c r="FR988" s="106"/>
      <c r="FS988" s="106"/>
      <c r="FT988" s="106"/>
      <c r="FU988" s="106"/>
      <c r="FV988" s="106"/>
      <c r="FW988" s="106"/>
      <c r="FX988" s="106"/>
      <c r="FY988" s="106"/>
      <c r="FZ988" s="106"/>
      <c r="GA988" s="106"/>
      <c r="GB988" s="106"/>
      <c r="GC988" s="106"/>
      <c r="GD988" s="106"/>
      <c r="GE988" s="106"/>
      <c r="GF988" s="106"/>
      <c r="GG988" s="106"/>
      <c r="GH988" s="106"/>
      <c r="GI988" s="106"/>
      <c r="GJ988" s="106"/>
      <c r="GK988" s="106"/>
      <c r="GL988" s="106"/>
      <c r="GM988" s="106"/>
      <c r="GN988" s="106"/>
      <c r="GO988" s="106"/>
      <c r="GP988" s="106"/>
      <c r="GQ988" s="106"/>
      <c r="GR988" s="106"/>
      <c r="GS988" s="106"/>
      <c r="GT988" s="106"/>
      <c r="GU988" s="106"/>
      <c r="GV988" s="106"/>
      <c r="GW988" s="106"/>
      <c r="GX988" s="106"/>
      <c r="GY988" s="106"/>
      <c r="GZ988" s="106"/>
      <c r="HA988" s="106"/>
      <c r="HB988" s="106"/>
      <c r="HC988" s="106"/>
      <c r="HD988" s="106"/>
      <c r="HE988" s="106"/>
      <c r="HF988" s="106"/>
      <c r="HG988" s="106"/>
      <c r="HH988" s="106"/>
      <c r="HI988" s="106"/>
      <c r="HJ988" s="106"/>
      <c r="HK988" s="106"/>
      <c r="HL988" s="106"/>
      <c r="HM988" s="106"/>
      <c r="HN988" s="106"/>
      <c r="HO988" s="106"/>
      <c r="HP988" s="106"/>
      <c r="HQ988" s="106"/>
      <c r="HR988" s="106"/>
    </row>
    <row r="989" spans="1:243" s="107" customFormat="1" ht="12" customHeight="1">
      <c r="A989" s="99" t="s">
        <v>3196</v>
      </c>
      <c r="B989" s="116" t="s">
        <v>2836</v>
      </c>
      <c r="C989" s="139"/>
      <c r="D989" s="58">
        <f>D990</f>
        <v>4658.8599999999997</v>
      </c>
      <c r="E989" s="58">
        <f t="shared" si="255"/>
        <v>182025.81</v>
      </c>
      <c r="F989" s="58">
        <f t="shared" si="255"/>
        <v>0</v>
      </c>
      <c r="G989" s="58">
        <f t="shared" si="255"/>
        <v>0</v>
      </c>
      <c r="H989" s="58">
        <f t="shared" si="255"/>
        <v>0</v>
      </c>
      <c r="I989" s="58">
        <f t="shared" si="255"/>
        <v>0</v>
      </c>
      <c r="HS989" s="106"/>
      <c r="HT989" s="106"/>
      <c r="HU989" s="106"/>
      <c r="HV989" s="106"/>
      <c r="HW989" s="106"/>
      <c r="HX989" s="106"/>
      <c r="HY989" s="106"/>
      <c r="HZ989" s="106"/>
      <c r="IA989" s="106"/>
      <c r="IB989" s="106"/>
      <c r="IC989" s="106"/>
      <c r="ID989" s="106"/>
      <c r="IE989" s="106"/>
      <c r="IF989" s="106"/>
      <c r="IG989" s="106"/>
      <c r="IH989" s="106"/>
      <c r="II989" s="106"/>
    </row>
    <row r="990" spans="1:243" s="107" customFormat="1" ht="21" customHeight="1">
      <c r="A990" s="99" t="s">
        <v>3197</v>
      </c>
      <c r="B990" s="116" t="s">
        <v>2834</v>
      </c>
      <c r="C990" s="139"/>
      <c r="D990" s="58">
        <f>D991</f>
        <v>4658.8599999999997</v>
      </c>
      <c r="E990" s="58">
        <f t="shared" si="255"/>
        <v>182025.81</v>
      </c>
      <c r="F990" s="58">
        <f t="shared" si="255"/>
        <v>0</v>
      </c>
      <c r="G990" s="58">
        <f t="shared" si="255"/>
        <v>0</v>
      </c>
      <c r="H990" s="58">
        <f t="shared" si="255"/>
        <v>0</v>
      </c>
      <c r="I990" s="58">
        <f t="shared" si="255"/>
        <v>0</v>
      </c>
      <c r="HS990" s="106"/>
      <c r="HT990" s="106"/>
      <c r="HU990" s="106"/>
      <c r="HV990" s="106"/>
      <c r="HW990" s="106"/>
      <c r="HX990" s="106"/>
      <c r="HY990" s="106"/>
      <c r="HZ990" s="106"/>
      <c r="IA990" s="106"/>
      <c r="IB990" s="106"/>
      <c r="IC990" s="106"/>
      <c r="ID990" s="106"/>
      <c r="IE990" s="106"/>
      <c r="IF990" s="106"/>
      <c r="IG990" s="106"/>
      <c r="IH990" s="106"/>
      <c r="II990" s="106"/>
    </row>
    <row r="991" spans="1:243" s="137" customFormat="1">
      <c r="A991" s="97" t="s">
        <v>3198</v>
      </c>
      <c r="B991" s="97" t="s">
        <v>2834</v>
      </c>
      <c r="C991" s="98"/>
      <c r="D991" s="58">
        <f>D992</f>
        <v>4658.8599999999997</v>
      </c>
      <c r="E991" s="58">
        <f t="shared" si="255"/>
        <v>182025.81</v>
      </c>
      <c r="F991" s="58">
        <f t="shared" si="255"/>
        <v>0</v>
      </c>
      <c r="G991" s="58">
        <f t="shared" si="255"/>
        <v>0</v>
      </c>
      <c r="H991" s="58">
        <f t="shared" si="255"/>
        <v>0</v>
      </c>
      <c r="I991" s="58">
        <f t="shared" si="255"/>
        <v>0</v>
      </c>
      <c r="HS991" s="138"/>
      <c r="HT991" s="138"/>
      <c r="HU991" s="138"/>
      <c r="HV991" s="138"/>
      <c r="HW991" s="138"/>
      <c r="HX991" s="138"/>
      <c r="HY991" s="138"/>
      <c r="HZ991" s="138"/>
      <c r="IA991" s="138"/>
      <c r="IB991" s="138"/>
      <c r="IC991" s="138"/>
      <c r="ID991" s="138"/>
      <c r="IE991" s="138"/>
      <c r="IF991" s="138"/>
      <c r="IG991" s="138"/>
      <c r="IH991" s="138"/>
      <c r="II991" s="138"/>
    </row>
    <row r="992" spans="1:243" s="137" customFormat="1">
      <c r="A992" s="97" t="s">
        <v>3199</v>
      </c>
      <c r="B992" s="97" t="s">
        <v>3200</v>
      </c>
      <c r="C992" s="98"/>
      <c r="D992" s="58">
        <f>D993</f>
        <v>4658.8599999999997</v>
      </c>
      <c r="E992" s="58">
        <f>SUM(E993:E995)</f>
        <v>182025.81</v>
      </c>
      <c r="F992" s="58">
        <f>SUM(F993:F995)</f>
        <v>0</v>
      </c>
      <c r="G992" s="58">
        <f>SUM(G993:G995)</f>
        <v>0</v>
      </c>
      <c r="H992" s="58">
        <f>SUM(H993:H995)</f>
        <v>0</v>
      </c>
      <c r="I992" s="58">
        <f>SUM(I993:I995)</f>
        <v>0</v>
      </c>
      <c r="HS992" s="138"/>
      <c r="HT992" s="138"/>
      <c r="HU992" s="138"/>
      <c r="HV992" s="138"/>
      <c r="HW992" s="138"/>
      <c r="HX992" s="138"/>
      <c r="HY992" s="138"/>
      <c r="HZ992" s="138"/>
      <c r="IA992" s="138"/>
      <c r="IB992" s="138"/>
      <c r="IC992" s="138"/>
      <c r="ID992" s="138"/>
      <c r="IE992" s="138"/>
      <c r="IF992" s="138"/>
      <c r="IG992" s="138"/>
      <c r="IH992" s="138"/>
      <c r="II992" s="138"/>
    </row>
    <row r="993" spans="1:243" s="137" customFormat="1">
      <c r="A993" s="97" t="s">
        <v>3201</v>
      </c>
      <c r="B993" s="97" t="s">
        <v>3202</v>
      </c>
      <c r="C993" s="98" t="s">
        <v>1646</v>
      </c>
      <c r="D993" s="60">
        <v>4658.8599999999997</v>
      </c>
      <c r="E993" s="60">
        <v>0</v>
      </c>
      <c r="F993" s="60">
        <v>0</v>
      </c>
      <c r="G993" s="60"/>
      <c r="H993" s="60"/>
      <c r="I993" s="60"/>
      <c r="HS993" s="138"/>
      <c r="HT993" s="138"/>
      <c r="HU993" s="138"/>
      <c r="HV993" s="138"/>
      <c r="HW993" s="138"/>
      <c r="HX993" s="138"/>
      <c r="HY993" s="138"/>
      <c r="HZ993" s="138"/>
      <c r="IA993" s="138"/>
      <c r="IB993" s="138"/>
      <c r="IC993" s="138"/>
      <c r="ID993" s="138"/>
      <c r="IE993" s="138"/>
      <c r="IF993" s="138"/>
      <c r="IG993" s="138"/>
      <c r="IH993" s="138"/>
      <c r="II993" s="138"/>
    </row>
    <row r="994" spans="1:243" s="137" customFormat="1">
      <c r="A994" s="97" t="s">
        <v>3442</v>
      </c>
      <c r="B994" s="97" t="s">
        <v>3443</v>
      </c>
      <c r="C994" s="98" t="s">
        <v>3427</v>
      </c>
      <c r="D994" s="60"/>
      <c r="E994" s="60">
        <v>134888.64000000001</v>
      </c>
      <c r="F994" s="60"/>
      <c r="G994" s="60"/>
      <c r="H994" s="60"/>
      <c r="I994" s="60"/>
      <c r="HS994" s="138"/>
      <c r="HT994" s="138"/>
      <c r="HU994" s="138"/>
      <c r="HV994" s="138"/>
      <c r="HW994" s="138"/>
      <c r="HX994" s="138"/>
      <c r="HY994" s="138"/>
      <c r="HZ994" s="138"/>
      <c r="IA994" s="138"/>
      <c r="IB994" s="138"/>
      <c r="IC994" s="138"/>
      <c r="ID994" s="138"/>
      <c r="IE994" s="138"/>
      <c r="IF994" s="138"/>
      <c r="IG994" s="138"/>
      <c r="IH994" s="138"/>
      <c r="II994" s="138"/>
    </row>
    <row r="995" spans="1:243" s="137" customFormat="1">
      <c r="A995" s="97" t="s">
        <v>3444</v>
      </c>
      <c r="B995" s="97" t="s">
        <v>3445</v>
      </c>
      <c r="C995" s="98" t="s">
        <v>3428</v>
      </c>
      <c r="D995" s="60"/>
      <c r="E995" s="60">
        <v>47137.17</v>
      </c>
      <c r="F995" s="60"/>
      <c r="G995" s="60"/>
      <c r="H995" s="60"/>
      <c r="I995" s="60"/>
      <c r="HS995" s="138"/>
      <c r="HT995" s="138"/>
      <c r="HU995" s="138"/>
      <c r="HV995" s="138"/>
      <c r="HW995" s="138"/>
      <c r="HX995" s="138"/>
      <c r="HY995" s="138"/>
      <c r="HZ995" s="138"/>
      <c r="IA995" s="138"/>
      <c r="IB995" s="138"/>
      <c r="IC995" s="138"/>
      <c r="ID995" s="138"/>
      <c r="IE995" s="138"/>
      <c r="IF995" s="138"/>
      <c r="IG995" s="138"/>
      <c r="IH995" s="138"/>
      <c r="II995" s="138"/>
    </row>
    <row r="996" spans="1:243" s="188" customFormat="1">
      <c r="A996" s="207" t="s">
        <v>1479</v>
      </c>
      <c r="B996" s="208" t="s">
        <v>1480</v>
      </c>
      <c r="C996" s="241"/>
      <c r="D996" s="72">
        <f t="shared" ref="D996:I997" si="256">SUM(D997)</f>
        <v>82272479.159999996</v>
      </c>
      <c r="E996" s="72">
        <f>SUM(E997+E1029)</f>
        <v>94149418.579999998</v>
      </c>
      <c r="F996" s="72">
        <f>SUM(F997+F1029)</f>
        <v>116793128.67000002</v>
      </c>
      <c r="G996" s="72">
        <f>SUM(G997+G1029)</f>
        <v>115665100</v>
      </c>
      <c r="H996" s="72">
        <f>SUM(H997+H1029)</f>
        <v>134813600</v>
      </c>
      <c r="I996" s="72">
        <f>SUM(I997+I1029)</f>
        <v>150104200</v>
      </c>
      <c r="J996" s="211"/>
      <c r="K996" s="211"/>
      <c r="L996" s="211"/>
      <c r="M996" s="211"/>
      <c r="N996" s="211"/>
      <c r="O996" s="211"/>
      <c r="P996" s="211"/>
      <c r="Q996" s="211"/>
      <c r="R996" s="211"/>
      <c r="S996" s="211"/>
      <c r="T996" s="211"/>
      <c r="U996" s="211"/>
      <c r="V996" s="211"/>
      <c r="W996" s="211"/>
      <c r="X996" s="211"/>
      <c r="Y996" s="211"/>
      <c r="Z996" s="211"/>
      <c r="AA996" s="211"/>
      <c r="AB996" s="211"/>
      <c r="AC996" s="211"/>
      <c r="AD996" s="211"/>
      <c r="AE996" s="211"/>
      <c r="AF996" s="211"/>
      <c r="AG996" s="211"/>
      <c r="AH996" s="211"/>
      <c r="AI996" s="211"/>
      <c r="AJ996" s="211"/>
      <c r="AK996" s="211"/>
      <c r="AL996" s="211"/>
      <c r="AM996" s="211"/>
      <c r="AN996" s="211"/>
      <c r="AO996" s="211"/>
      <c r="AP996" s="211"/>
      <c r="AQ996" s="211"/>
      <c r="AR996" s="211"/>
      <c r="AS996" s="211"/>
      <c r="AT996" s="211"/>
      <c r="AU996" s="211"/>
      <c r="AV996" s="211"/>
      <c r="AW996" s="211"/>
      <c r="AX996" s="211"/>
      <c r="AY996" s="211"/>
      <c r="AZ996" s="211"/>
      <c r="BA996" s="211"/>
      <c r="BB996" s="211"/>
      <c r="BC996" s="211"/>
      <c r="BD996" s="211"/>
      <c r="BE996" s="211"/>
      <c r="BF996" s="211"/>
      <c r="BG996" s="211"/>
      <c r="BH996" s="211"/>
      <c r="BI996" s="211"/>
      <c r="BJ996" s="211"/>
      <c r="BK996" s="211"/>
      <c r="BL996" s="211"/>
      <c r="BM996" s="211"/>
      <c r="BN996" s="211"/>
      <c r="BO996" s="211"/>
      <c r="BP996" s="211"/>
      <c r="BQ996" s="211"/>
      <c r="BR996" s="211"/>
      <c r="BS996" s="211"/>
      <c r="BT996" s="211"/>
      <c r="BU996" s="211"/>
      <c r="BV996" s="211"/>
      <c r="BW996" s="211"/>
      <c r="BX996" s="211"/>
      <c r="BY996" s="211"/>
      <c r="BZ996" s="211"/>
      <c r="CA996" s="211"/>
      <c r="CB996" s="211"/>
      <c r="CC996" s="211"/>
      <c r="CD996" s="211"/>
      <c r="CE996" s="211"/>
      <c r="CF996" s="211"/>
      <c r="CG996" s="211"/>
      <c r="CH996" s="211"/>
      <c r="CI996" s="211"/>
      <c r="CJ996" s="211"/>
      <c r="CK996" s="211"/>
      <c r="CL996" s="211"/>
      <c r="CM996" s="211"/>
      <c r="CN996" s="211"/>
      <c r="CO996" s="211"/>
      <c r="CP996" s="211"/>
      <c r="CQ996" s="211"/>
      <c r="CR996" s="211"/>
      <c r="CS996" s="211"/>
      <c r="CT996" s="211"/>
      <c r="CU996" s="211"/>
      <c r="CV996" s="211"/>
      <c r="CW996" s="211"/>
      <c r="CX996" s="211"/>
      <c r="CY996" s="211"/>
      <c r="CZ996" s="211"/>
      <c r="DA996" s="211"/>
      <c r="DB996" s="211"/>
      <c r="DC996" s="211"/>
      <c r="DD996" s="211"/>
      <c r="DE996" s="211"/>
      <c r="DF996" s="211"/>
      <c r="DG996" s="211"/>
      <c r="DH996" s="211"/>
      <c r="DI996" s="211"/>
      <c r="DJ996" s="211"/>
      <c r="DK996" s="211"/>
      <c r="DL996" s="211"/>
      <c r="DM996" s="211"/>
      <c r="DN996" s="211"/>
      <c r="DO996" s="211"/>
      <c r="DP996" s="211"/>
      <c r="DQ996" s="211"/>
      <c r="DR996" s="211"/>
      <c r="DS996" s="211"/>
      <c r="DT996" s="211"/>
      <c r="DU996" s="211"/>
      <c r="DV996" s="211"/>
      <c r="DW996" s="211"/>
      <c r="DX996" s="211"/>
      <c r="DY996" s="211"/>
      <c r="DZ996" s="211"/>
      <c r="EA996" s="211"/>
      <c r="EB996" s="211"/>
      <c r="EC996" s="211"/>
      <c r="ED996" s="211"/>
      <c r="EE996" s="211"/>
      <c r="EF996" s="211"/>
      <c r="EG996" s="211"/>
      <c r="EH996" s="211"/>
      <c r="EI996" s="211"/>
      <c r="EJ996" s="211"/>
      <c r="EK996" s="211"/>
      <c r="EL996" s="211"/>
      <c r="EM996" s="211"/>
      <c r="EN996" s="211"/>
      <c r="EO996" s="211"/>
      <c r="EP996" s="211"/>
      <c r="EQ996" s="211"/>
      <c r="ER996" s="211"/>
      <c r="ES996" s="211"/>
      <c r="ET996" s="211"/>
      <c r="EU996" s="211"/>
      <c r="EV996" s="211"/>
      <c r="EW996" s="211"/>
      <c r="EX996" s="211"/>
      <c r="EY996" s="211"/>
      <c r="EZ996" s="211"/>
      <c r="FA996" s="211"/>
      <c r="FB996" s="211"/>
      <c r="FC996" s="211"/>
      <c r="FD996" s="211"/>
      <c r="FE996" s="211"/>
      <c r="FF996" s="211"/>
      <c r="FG996" s="211"/>
      <c r="FH996" s="211"/>
      <c r="FI996" s="211"/>
      <c r="FJ996" s="211"/>
      <c r="FK996" s="211"/>
      <c r="FL996" s="211"/>
      <c r="FM996" s="211"/>
      <c r="FN996" s="211"/>
      <c r="FO996" s="211"/>
      <c r="FP996" s="211"/>
      <c r="FQ996" s="211"/>
      <c r="FR996" s="211"/>
      <c r="FS996" s="211"/>
      <c r="FT996" s="211"/>
      <c r="FU996" s="211"/>
      <c r="FV996" s="211"/>
      <c r="FW996" s="211"/>
      <c r="FX996" s="211"/>
      <c r="FY996" s="211"/>
      <c r="FZ996" s="211"/>
      <c r="GA996" s="211"/>
      <c r="GB996" s="211"/>
      <c r="GC996" s="211"/>
      <c r="GD996" s="211"/>
      <c r="GE996" s="211"/>
      <c r="GF996" s="211"/>
      <c r="GG996" s="211"/>
      <c r="GH996" s="211"/>
      <c r="GI996" s="211"/>
      <c r="GJ996" s="211"/>
      <c r="GK996" s="211"/>
      <c r="GL996" s="211"/>
      <c r="GM996" s="211"/>
      <c r="GN996" s="211"/>
      <c r="GO996" s="211"/>
      <c r="GP996" s="211"/>
      <c r="GQ996" s="211"/>
      <c r="GR996" s="211"/>
      <c r="GS996" s="211"/>
      <c r="GT996" s="211"/>
      <c r="GU996" s="211"/>
      <c r="GV996" s="211"/>
      <c r="GW996" s="211"/>
      <c r="GX996" s="211"/>
      <c r="GY996" s="211"/>
      <c r="GZ996" s="211"/>
      <c r="HA996" s="211"/>
      <c r="HB996" s="211"/>
      <c r="HC996" s="211"/>
      <c r="HD996" s="211"/>
      <c r="HE996" s="211"/>
      <c r="HF996" s="211"/>
      <c r="HG996" s="211"/>
      <c r="HH996" s="211"/>
      <c r="HI996" s="211"/>
      <c r="HJ996" s="211"/>
      <c r="HK996" s="211"/>
      <c r="HL996" s="211"/>
      <c r="HM996" s="211"/>
      <c r="HN996" s="211"/>
      <c r="HO996" s="211"/>
      <c r="HP996" s="211"/>
      <c r="HQ996" s="211"/>
      <c r="HR996" s="211"/>
    </row>
    <row r="997" spans="1:243" s="188" customFormat="1">
      <c r="A997" s="154" t="s">
        <v>3203</v>
      </c>
      <c r="B997" s="155" t="s">
        <v>2229</v>
      </c>
      <c r="C997" s="243"/>
      <c r="D997" s="210">
        <f t="shared" si="256"/>
        <v>82272479.159999996</v>
      </c>
      <c r="E997" s="210">
        <f t="shared" si="256"/>
        <v>39621367.359999999</v>
      </c>
      <c r="F997" s="210">
        <f t="shared" si="256"/>
        <v>50021431.950000003</v>
      </c>
      <c r="G997" s="210">
        <f t="shared" si="256"/>
        <v>45165100</v>
      </c>
      <c r="H997" s="210">
        <f t="shared" si="256"/>
        <v>50857600</v>
      </c>
      <c r="I997" s="210">
        <f t="shared" si="256"/>
        <v>54181200</v>
      </c>
      <c r="J997" s="211"/>
      <c r="K997" s="211"/>
      <c r="L997" s="211"/>
      <c r="M997" s="211"/>
      <c r="N997" s="211"/>
      <c r="O997" s="211"/>
      <c r="P997" s="211"/>
      <c r="Q997" s="211"/>
      <c r="R997" s="211"/>
      <c r="S997" s="211"/>
      <c r="T997" s="211"/>
      <c r="U997" s="211"/>
      <c r="V997" s="211"/>
      <c r="W997" s="211"/>
      <c r="X997" s="211"/>
      <c r="Y997" s="211"/>
      <c r="Z997" s="211"/>
      <c r="AA997" s="211"/>
      <c r="AB997" s="211"/>
      <c r="AC997" s="211"/>
      <c r="AD997" s="211"/>
      <c r="AE997" s="211"/>
      <c r="AF997" s="211"/>
      <c r="AG997" s="211"/>
      <c r="AH997" s="211"/>
      <c r="AI997" s="211"/>
      <c r="AJ997" s="211"/>
      <c r="AK997" s="211"/>
      <c r="AL997" s="211"/>
      <c r="AM997" s="211"/>
      <c r="AN997" s="211"/>
      <c r="AO997" s="211"/>
      <c r="AP997" s="211"/>
      <c r="AQ997" s="211"/>
      <c r="AR997" s="211"/>
      <c r="AS997" s="211"/>
      <c r="AT997" s="211"/>
      <c r="AU997" s="211"/>
      <c r="AV997" s="211"/>
      <c r="AW997" s="211"/>
      <c r="AX997" s="211"/>
      <c r="AY997" s="211"/>
      <c r="AZ997" s="211"/>
      <c r="BA997" s="211"/>
      <c r="BB997" s="211"/>
      <c r="BC997" s="211"/>
      <c r="BD997" s="211"/>
      <c r="BE997" s="211"/>
      <c r="BF997" s="211"/>
      <c r="BG997" s="211"/>
      <c r="BH997" s="211"/>
      <c r="BI997" s="211"/>
      <c r="BJ997" s="211"/>
      <c r="BK997" s="211"/>
      <c r="BL997" s="211"/>
      <c r="BM997" s="211"/>
      <c r="BN997" s="211"/>
      <c r="BO997" s="211"/>
      <c r="BP997" s="211"/>
      <c r="BQ997" s="211"/>
      <c r="BR997" s="211"/>
      <c r="BS997" s="211"/>
      <c r="BT997" s="211"/>
      <c r="BU997" s="211"/>
      <c r="BV997" s="211"/>
      <c r="BW997" s="211"/>
      <c r="BX997" s="211"/>
      <c r="BY997" s="211"/>
      <c r="BZ997" s="211"/>
      <c r="CA997" s="211"/>
      <c r="CB997" s="211"/>
      <c r="CC997" s="211"/>
      <c r="CD997" s="211"/>
      <c r="CE997" s="211"/>
      <c r="CF997" s="211"/>
      <c r="CG997" s="211"/>
      <c r="CH997" s="211"/>
      <c r="CI997" s="211"/>
      <c r="CJ997" s="211"/>
      <c r="CK997" s="211"/>
      <c r="CL997" s="211"/>
      <c r="CM997" s="211"/>
      <c r="CN997" s="211"/>
      <c r="CO997" s="211"/>
      <c r="CP997" s="211"/>
      <c r="CQ997" s="211"/>
      <c r="CR997" s="211"/>
      <c r="CS997" s="211"/>
      <c r="CT997" s="211"/>
      <c r="CU997" s="211"/>
      <c r="CV997" s="211"/>
      <c r="CW997" s="211"/>
      <c r="CX997" s="211"/>
      <c r="CY997" s="211"/>
      <c r="CZ997" s="211"/>
      <c r="DA997" s="211"/>
      <c r="DB997" s="211"/>
      <c r="DC997" s="211"/>
      <c r="DD997" s="211"/>
      <c r="DE997" s="211"/>
      <c r="DF997" s="211"/>
      <c r="DG997" s="211"/>
      <c r="DH997" s="211"/>
      <c r="DI997" s="211"/>
      <c r="DJ997" s="211"/>
      <c r="DK997" s="211"/>
      <c r="DL997" s="211"/>
      <c r="DM997" s="211"/>
      <c r="DN997" s="211"/>
      <c r="DO997" s="211"/>
      <c r="DP997" s="211"/>
      <c r="DQ997" s="211"/>
      <c r="DR997" s="211"/>
      <c r="DS997" s="211"/>
      <c r="DT997" s="211"/>
      <c r="DU997" s="211"/>
      <c r="DV997" s="211"/>
      <c r="DW997" s="211"/>
      <c r="DX997" s="211"/>
      <c r="DY997" s="211"/>
      <c r="DZ997" s="211"/>
      <c r="EA997" s="211"/>
      <c r="EB997" s="211"/>
      <c r="EC997" s="211"/>
      <c r="ED997" s="211"/>
      <c r="EE997" s="211"/>
      <c r="EF997" s="211"/>
      <c r="EG997" s="211"/>
      <c r="EH997" s="211"/>
      <c r="EI997" s="211"/>
      <c r="EJ997" s="211"/>
      <c r="EK997" s="211"/>
      <c r="EL997" s="211"/>
      <c r="EM997" s="211"/>
      <c r="EN997" s="211"/>
      <c r="EO997" s="211"/>
      <c r="EP997" s="211"/>
      <c r="EQ997" s="211"/>
      <c r="ER997" s="211"/>
      <c r="ES997" s="211"/>
      <c r="ET997" s="211"/>
      <c r="EU997" s="211"/>
      <c r="EV997" s="211"/>
      <c r="EW997" s="211"/>
      <c r="EX997" s="211"/>
      <c r="EY997" s="211"/>
      <c r="EZ997" s="211"/>
      <c r="FA997" s="211"/>
      <c r="FB997" s="211"/>
      <c r="FC997" s="211"/>
      <c r="FD997" s="211"/>
      <c r="FE997" s="211"/>
      <c r="FF997" s="211"/>
      <c r="FG997" s="211"/>
      <c r="FH997" s="211"/>
      <c r="FI997" s="211"/>
      <c r="FJ997" s="211"/>
      <c r="FK997" s="211"/>
      <c r="FL997" s="211"/>
      <c r="FM997" s="211"/>
      <c r="FN997" s="211"/>
      <c r="FO997" s="211"/>
      <c r="FP997" s="211"/>
      <c r="FQ997" s="211"/>
      <c r="FR997" s="211"/>
      <c r="FS997" s="211"/>
      <c r="FT997" s="211"/>
      <c r="FU997" s="211"/>
      <c r="FV997" s="211"/>
      <c r="FW997" s="211"/>
      <c r="FX997" s="211"/>
      <c r="FY997" s="211"/>
      <c r="FZ997" s="211"/>
      <c r="GA997" s="211"/>
      <c r="GB997" s="211"/>
      <c r="GC997" s="211"/>
      <c r="GD997" s="211"/>
      <c r="GE997" s="211"/>
      <c r="GF997" s="211"/>
      <c r="GG997" s="211"/>
      <c r="GH997" s="211"/>
      <c r="GI997" s="211"/>
      <c r="GJ997" s="211"/>
      <c r="GK997" s="211"/>
      <c r="GL997" s="211"/>
      <c r="GM997" s="211"/>
      <c r="GN997" s="211"/>
      <c r="GO997" s="211"/>
      <c r="GP997" s="211"/>
      <c r="GQ997" s="211"/>
      <c r="GR997" s="211"/>
      <c r="GS997" s="211"/>
      <c r="GT997" s="211"/>
      <c r="GU997" s="211"/>
      <c r="GV997" s="211"/>
      <c r="GW997" s="211"/>
      <c r="GX997" s="211"/>
      <c r="GY997" s="211"/>
      <c r="GZ997" s="211"/>
      <c r="HA997" s="211"/>
      <c r="HB997" s="211"/>
      <c r="HC997" s="211"/>
      <c r="HD997" s="211"/>
      <c r="HE997" s="211"/>
      <c r="HF997" s="211"/>
      <c r="HG997" s="211"/>
      <c r="HH997" s="211"/>
      <c r="HI997" s="211"/>
      <c r="HJ997" s="211"/>
      <c r="HK997" s="211"/>
      <c r="HL997" s="211"/>
      <c r="HM997" s="211"/>
      <c r="HN997" s="211"/>
      <c r="HO997" s="211"/>
      <c r="HP997" s="211"/>
      <c r="HQ997" s="211"/>
      <c r="HR997" s="211"/>
    </row>
    <row r="998" spans="1:243" s="188" customFormat="1">
      <c r="A998" s="150" t="s">
        <v>3204</v>
      </c>
      <c r="B998" s="151" t="s">
        <v>165</v>
      </c>
      <c r="C998" s="244"/>
      <c r="D998" s="210">
        <f>D999+D1012+D1006</f>
        <v>82272479.159999996</v>
      </c>
      <c r="E998" s="210">
        <f>E1012+E1021</f>
        <v>39621367.359999999</v>
      </c>
      <c r="F998" s="210">
        <f>F1012+F1021</f>
        <v>50021431.950000003</v>
      </c>
      <c r="G998" s="210">
        <f>G1012+G1021</f>
        <v>45165100</v>
      </c>
      <c r="H998" s="210">
        <f>H1012+H1021</f>
        <v>50857600</v>
      </c>
      <c r="I998" s="210">
        <f>I1012+I1021</f>
        <v>54181200</v>
      </c>
      <c r="J998" s="211"/>
      <c r="K998" s="211"/>
      <c r="L998" s="211"/>
      <c r="M998" s="211"/>
      <c r="N998" s="211"/>
      <c r="O998" s="211"/>
      <c r="P998" s="211"/>
      <c r="Q998" s="211"/>
      <c r="R998" s="211"/>
      <c r="S998" s="211"/>
      <c r="T998" s="211"/>
      <c r="U998" s="211"/>
      <c r="V998" s="211"/>
      <c r="W998" s="211"/>
      <c r="X998" s="211"/>
      <c r="Y998" s="211"/>
      <c r="Z998" s="211"/>
      <c r="AA998" s="211"/>
      <c r="AB998" s="211"/>
      <c r="AC998" s="211"/>
      <c r="AD998" s="211"/>
      <c r="AE998" s="211"/>
      <c r="AF998" s="211"/>
      <c r="AG998" s="211"/>
      <c r="AH998" s="211"/>
      <c r="AI998" s="211"/>
      <c r="AJ998" s="211"/>
      <c r="AK998" s="211"/>
      <c r="AL998" s="211"/>
      <c r="AM998" s="211"/>
      <c r="AN998" s="211"/>
      <c r="AO998" s="211"/>
      <c r="AP998" s="211"/>
      <c r="AQ998" s="211"/>
      <c r="AR998" s="211"/>
      <c r="AS998" s="211"/>
      <c r="AT998" s="211"/>
      <c r="AU998" s="211"/>
      <c r="AV998" s="211"/>
      <c r="AW998" s="211"/>
      <c r="AX998" s="211"/>
      <c r="AY998" s="211"/>
      <c r="AZ998" s="211"/>
      <c r="BA998" s="211"/>
      <c r="BB998" s="211"/>
      <c r="BC998" s="211"/>
      <c r="BD998" s="211"/>
      <c r="BE998" s="211"/>
      <c r="BF998" s="211"/>
      <c r="BG998" s="211"/>
      <c r="BH998" s="211"/>
      <c r="BI998" s="211"/>
      <c r="BJ998" s="211"/>
      <c r="BK998" s="211"/>
      <c r="BL998" s="211"/>
      <c r="BM998" s="211"/>
      <c r="BN998" s="211"/>
      <c r="BO998" s="211"/>
      <c r="BP998" s="211"/>
      <c r="BQ998" s="211"/>
      <c r="BR998" s="211"/>
      <c r="BS998" s="211"/>
      <c r="BT998" s="211"/>
      <c r="BU998" s="211"/>
      <c r="BV998" s="211"/>
      <c r="BW998" s="211"/>
      <c r="BX998" s="211"/>
      <c r="BY998" s="211"/>
      <c r="BZ998" s="211"/>
      <c r="CA998" s="211"/>
      <c r="CB998" s="211"/>
      <c r="CC998" s="211"/>
      <c r="CD998" s="211"/>
      <c r="CE998" s="211"/>
      <c r="CF998" s="211"/>
      <c r="CG998" s="211"/>
      <c r="CH998" s="211"/>
      <c r="CI998" s="211"/>
      <c r="CJ998" s="211"/>
      <c r="CK998" s="211"/>
      <c r="CL998" s="211"/>
      <c r="CM998" s="211"/>
      <c r="CN998" s="211"/>
      <c r="CO998" s="211"/>
      <c r="CP998" s="211"/>
      <c r="CQ998" s="211"/>
      <c r="CR998" s="211"/>
      <c r="CS998" s="211"/>
      <c r="CT998" s="211"/>
      <c r="CU998" s="211"/>
      <c r="CV998" s="211"/>
      <c r="CW998" s="211"/>
      <c r="CX998" s="211"/>
      <c r="CY998" s="211"/>
      <c r="CZ998" s="211"/>
      <c r="DA998" s="211"/>
      <c r="DB998" s="211"/>
      <c r="DC998" s="211"/>
      <c r="DD998" s="211"/>
      <c r="DE998" s="211"/>
      <c r="DF998" s="211"/>
      <c r="DG998" s="211"/>
      <c r="DH998" s="211"/>
      <c r="DI998" s="211"/>
      <c r="DJ998" s="211"/>
      <c r="DK998" s="211"/>
      <c r="DL998" s="211"/>
      <c r="DM998" s="211"/>
      <c r="DN998" s="211"/>
      <c r="DO998" s="211"/>
      <c r="DP998" s="211"/>
      <c r="DQ998" s="211"/>
      <c r="DR998" s="211"/>
      <c r="DS998" s="211"/>
      <c r="DT998" s="211"/>
      <c r="DU998" s="211"/>
      <c r="DV998" s="211"/>
      <c r="DW998" s="211"/>
      <c r="DX998" s="211"/>
      <c r="DY998" s="211"/>
      <c r="DZ998" s="211"/>
      <c r="EA998" s="211"/>
      <c r="EB998" s="211"/>
      <c r="EC998" s="211"/>
      <c r="ED998" s="211"/>
      <c r="EE998" s="211"/>
      <c r="EF998" s="211"/>
      <c r="EG998" s="211"/>
      <c r="EH998" s="211"/>
      <c r="EI998" s="211"/>
      <c r="EJ998" s="211"/>
      <c r="EK998" s="211"/>
      <c r="EL998" s="211"/>
      <c r="EM998" s="211"/>
      <c r="EN998" s="211"/>
      <c r="EO998" s="211"/>
      <c r="EP998" s="211"/>
      <c r="EQ998" s="211"/>
      <c r="ER998" s="211"/>
      <c r="ES998" s="211"/>
      <c r="ET998" s="211"/>
      <c r="EU998" s="211"/>
      <c r="EV998" s="211"/>
      <c r="EW998" s="211"/>
      <c r="EX998" s="211"/>
      <c r="EY998" s="211"/>
      <c r="EZ998" s="211"/>
      <c r="FA998" s="211"/>
      <c r="FB998" s="211"/>
      <c r="FC998" s="211"/>
      <c r="FD998" s="211"/>
      <c r="FE998" s="211"/>
      <c r="FF998" s="211"/>
      <c r="FG998" s="211"/>
      <c r="FH998" s="211"/>
      <c r="FI998" s="211"/>
      <c r="FJ998" s="211"/>
      <c r="FK998" s="211"/>
      <c r="FL998" s="211"/>
      <c r="FM998" s="211"/>
      <c r="FN998" s="211"/>
      <c r="FO998" s="211"/>
      <c r="FP998" s="211"/>
      <c r="FQ998" s="211"/>
      <c r="FR998" s="211"/>
      <c r="FS998" s="211"/>
      <c r="FT998" s="211"/>
      <c r="FU998" s="211"/>
      <c r="FV998" s="211"/>
      <c r="FW998" s="211"/>
      <c r="FX998" s="211"/>
      <c r="FY998" s="211"/>
      <c r="FZ998" s="211"/>
      <c r="GA998" s="211"/>
      <c r="GB998" s="211"/>
      <c r="GC998" s="211"/>
      <c r="GD998" s="211"/>
      <c r="GE998" s="211"/>
      <c r="GF998" s="211"/>
      <c r="GG998" s="211"/>
      <c r="GH998" s="211"/>
      <c r="GI998" s="211"/>
      <c r="GJ998" s="211"/>
      <c r="GK998" s="211"/>
      <c r="GL998" s="211"/>
      <c r="GM998" s="211"/>
      <c r="GN998" s="211"/>
      <c r="GO998" s="211"/>
      <c r="GP998" s="211"/>
      <c r="GQ998" s="211"/>
      <c r="GR998" s="211"/>
      <c r="GS998" s="211"/>
      <c r="GT998" s="211"/>
      <c r="GU998" s="211"/>
      <c r="GV998" s="211"/>
      <c r="GW998" s="211"/>
      <c r="GX998" s="211"/>
      <c r="GY998" s="211"/>
      <c r="GZ998" s="211"/>
      <c r="HA998" s="211"/>
      <c r="HB998" s="211"/>
      <c r="HC998" s="211"/>
      <c r="HD998" s="211"/>
      <c r="HE998" s="211"/>
      <c r="HF998" s="211"/>
      <c r="HG998" s="211"/>
      <c r="HH998" s="211"/>
      <c r="HI998" s="211"/>
      <c r="HJ998" s="211"/>
      <c r="HK998" s="211"/>
      <c r="HL998" s="211"/>
      <c r="HM998" s="211"/>
      <c r="HN998" s="211"/>
      <c r="HO998" s="211"/>
      <c r="HP998" s="211"/>
      <c r="HQ998" s="211"/>
      <c r="HR998" s="211"/>
    </row>
    <row r="999" spans="1:243" s="188" customFormat="1" ht="22.5" hidden="1">
      <c r="A999" s="99" t="s">
        <v>3205</v>
      </c>
      <c r="B999" s="116" t="s">
        <v>3206</v>
      </c>
      <c r="C999" s="245"/>
      <c r="D999" s="210">
        <f t="shared" ref="D999:I999" si="257">D1000</f>
        <v>31773514.810000002</v>
      </c>
      <c r="E999" s="210">
        <f t="shared" si="257"/>
        <v>0</v>
      </c>
      <c r="F999" s="210">
        <f t="shared" si="257"/>
        <v>0</v>
      </c>
      <c r="G999" s="210">
        <f t="shared" si="257"/>
        <v>0</v>
      </c>
      <c r="H999" s="210">
        <f t="shared" si="257"/>
        <v>0</v>
      </c>
      <c r="I999" s="210">
        <f t="shared" si="257"/>
        <v>0</v>
      </c>
      <c r="J999" s="211"/>
      <c r="K999" s="211"/>
      <c r="L999" s="211"/>
      <c r="M999" s="211"/>
      <c r="N999" s="211"/>
      <c r="O999" s="211"/>
      <c r="P999" s="211"/>
      <c r="Q999" s="211"/>
      <c r="R999" s="211"/>
      <c r="S999" s="211"/>
      <c r="T999" s="211"/>
      <c r="U999" s="211"/>
      <c r="V999" s="211"/>
      <c r="W999" s="211"/>
      <c r="X999" s="211"/>
      <c r="Y999" s="211"/>
      <c r="Z999" s="211"/>
      <c r="AA999" s="211"/>
      <c r="AB999" s="211"/>
      <c r="AC999" s="211"/>
      <c r="AD999" s="211"/>
      <c r="AE999" s="211"/>
      <c r="AF999" s="211"/>
      <c r="AG999" s="211"/>
      <c r="AH999" s="211"/>
      <c r="AI999" s="211"/>
      <c r="AJ999" s="211"/>
      <c r="AK999" s="211"/>
      <c r="AL999" s="211"/>
      <c r="AM999" s="211"/>
      <c r="AN999" s="211"/>
      <c r="AO999" s="211"/>
      <c r="AP999" s="211"/>
      <c r="AQ999" s="211"/>
      <c r="AR999" s="211"/>
      <c r="AS999" s="211"/>
      <c r="AT999" s="211"/>
      <c r="AU999" s="211"/>
      <c r="AV999" s="211"/>
      <c r="AW999" s="211"/>
      <c r="AX999" s="211"/>
      <c r="AY999" s="211"/>
      <c r="AZ999" s="211"/>
      <c r="BA999" s="211"/>
      <c r="BB999" s="211"/>
      <c r="BC999" s="211"/>
      <c r="BD999" s="211"/>
      <c r="BE999" s="211"/>
      <c r="BF999" s="211"/>
      <c r="BG999" s="211"/>
      <c r="BH999" s="211"/>
      <c r="BI999" s="211"/>
      <c r="BJ999" s="211"/>
      <c r="BK999" s="211"/>
      <c r="BL999" s="211"/>
      <c r="BM999" s="211"/>
      <c r="BN999" s="211"/>
      <c r="BO999" s="211"/>
      <c r="BP999" s="211"/>
      <c r="BQ999" s="211"/>
      <c r="BR999" s="211"/>
      <c r="BS999" s="211"/>
      <c r="BT999" s="211"/>
      <c r="BU999" s="211"/>
      <c r="BV999" s="211"/>
      <c r="BW999" s="211"/>
      <c r="BX999" s="211"/>
      <c r="BY999" s="211"/>
      <c r="BZ999" s="211"/>
      <c r="CA999" s="211"/>
      <c r="CB999" s="211"/>
      <c r="CC999" s="211"/>
      <c r="CD999" s="211"/>
      <c r="CE999" s="211"/>
      <c r="CF999" s="211"/>
      <c r="CG999" s="211"/>
      <c r="CH999" s="211"/>
      <c r="CI999" s="211"/>
      <c r="CJ999" s="211"/>
      <c r="CK999" s="211"/>
      <c r="CL999" s="211"/>
      <c r="CM999" s="211"/>
      <c r="CN999" s="211"/>
      <c r="CO999" s="211"/>
      <c r="CP999" s="211"/>
      <c r="CQ999" s="211"/>
      <c r="CR999" s="211"/>
      <c r="CS999" s="211"/>
      <c r="CT999" s="211"/>
      <c r="CU999" s="211"/>
      <c r="CV999" s="211"/>
      <c r="CW999" s="211"/>
      <c r="CX999" s="211"/>
      <c r="CY999" s="211"/>
      <c r="CZ999" s="211"/>
      <c r="DA999" s="211"/>
      <c r="DB999" s="211"/>
      <c r="DC999" s="211"/>
      <c r="DD999" s="211"/>
      <c r="DE999" s="211"/>
      <c r="DF999" s="211"/>
      <c r="DG999" s="211"/>
      <c r="DH999" s="211"/>
      <c r="DI999" s="211"/>
      <c r="DJ999" s="211"/>
      <c r="DK999" s="211"/>
      <c r="DL999" s="211"/>
      <c r="DM999" s="211"/>
      <c r="DN999" s="211"/>
      <c r="DO999" s="211"/>
      <c r="DP999" s="211"/>
      <c r="DQ999" s="211"/>
      <c r="DR999" s="211"/>
      <c r="DS999" s="211"/>
      <c r="DT999" s="211"/>
      <c r="DU999" s="211"/>
      <c r="DV999" s="211"/>
      <c r="DW999" s="211"/>
      <c r="DX999" s="211"/>
      <c r="DY999" s="211"/>
      <c r="DZ999" s="211"/>
      <c r="EA999" s="211"/>
      <c r="EB999" s="211"/>
      <c r="EC999" s="211"/>
      <c r="ED999" s="211"/>
      <c r="EE999" s="211"/>
      <c r="EF999" s="211"/>
      <c r="EG999" s="211"/>
      <c r="EH999" s="211"/>
      <c r="EI999" s="211"/>
      <c r="EJ999" s="211"/>
      <c r="EK999" s="211"/>
      <c r="EL999" s="211"/>
      <c r="EM999" s="211"/>
      <c r="EN999" s="211"/>
      <c r="EO999" s="211"/>
      <c r="EP999" s="211"/>
      <c r="EQ999" s="211"/>
      <c r="ER999" s="211"/>
      <c r="ES999" s="211"/>
      <c r="ET999" s="211"/>
      <c r="EU999" s="211"/>
      <c r="EV999" s="211"/>
      <c r="EW999" s="211"/>
      <c r="EX999" s="211"/>
      <c r="EY999" s="211"/>
      <c r="EZ999" s="211"/>
      <c r="FA999" s="211"/>
      <c r="FB999" s="211"/>
      <c r="FC999" s="211"/>
      <c r="FD999" s="211"/>
      <c r="FE999" s="211"/>
      <c r="FF999" s="211"/>
      <c r="FG999" s="211"/>
      <c r="FH999" s="211"/>
      <c r="FI999" s="211"/>
      <c r="FJ999" s="211"/>
      <c r="FK999" s="211"/>
      <c r="FL999" s="211"/>
      <c r="FM999" s="211"/>
      <c r="FN999" s="211"/>
      <c r="FO999" s="211"/>
      <c r="FP999" s="211"/>
      <c r="FQ999" s="211"/>
      <c r="FR999" s="211"/>
      <c r="FS999" s="211"/>
      <c r="FT999" s="211"/>
      <c r="FU999" s="211"/>
      <c r="FV999" s="211"/>
      <c r="FW999" s="211"/>
      <c r="FX999" s="211"/>
      <c r="FY999" s="211"/>
      <c r="FZ999" s="211"/>
      <c r="GA999" s="211"/>
      <c r="GB999" s="211"/>
      <c r="GC999" s="211"/>
      <c r="GD999" s="211"/>
      <c r="GE999" s="211"/>
      <c r="GF999" s="211"/>
      <c r="GG999" s="211"/>
      <c r="GH999" s="211"/>
      <c r="GI999" s="211"/>
      <c r="GJ999" s="211"/>
      <c r="GK999" s="211"/>
      <c r="GL999" s="211"/>
      <c r="GM999" s="211"/>
      <c r="GN999" s="211"/>
      <c r="GO999" s="211"/>
      <c r="GP999" s="211"/>
      <c r="GQ999" s="211"/>
      <c r="GR999" s="211"/>
      <c r="GS999" s="211"/>
      <c r="GT999" s="211"/>
      <c r="GU999" s="211"/>
      <c r="GV999" s="211"/>
      <c r="GW999" s="211"/>
      <c r="GX999" s="211"/>
      <c r="GY999" s="211"/>
      <c r="GZ999" s="211"/>
      <c r="HA999" s="211"/>
      <c r="HB999" s="211"/>
      <c r="HC999" s="211"/>
      <c r="HD999" s="211"/>
      <c r="HE999" s="211"/>
      <c r="HF999" s="211"/>
      <c r="HG999" s="211"/>
      <c r="HH999" s="211"/>
      <c r="HI999" s="211"/>
      <c r="HJ999" s="211"/>
      <c r="HK999" s="211"/>
      <c r="HL999" s="211"/>
      <c r="HM999" s="211"/>
      <c r="HN999" s="211"/>
      <c r="HO999" s="211"/>
      <c r="HP999" s="211"/>
      <c r="HQ999" s="211"/>
      <c r="HR999" s="211"/>
    </row>
    <row r="1000" spans="1:243" s="188" customFormat="1" hidden="1">
      <c r="A1000" s="150" t="s">
        <v>3207</v>
      </c>
      <c r="B1000" s="151" t="s">
        <v>3208</v>
      </c>
      <c r="C1000" s="244"/>
      <c r="D1000" s="210">
        <f t="shared" ref="D1000:I1000" si="258">SUM(D1002:D1005)</f>
        <v>31773514.810000002</v>
      </c>
      <c r="E1000" s="210">
        <f t="shared" si="258"/>
        <v>0</v>
      </c>
      <c r="F1000" s="210">
        <f t="shared" si="258"/>
        <v>0</v>
      </c>
      <c r="G1000" s="210">
        <f t="shared" si="258"/>
        <v>0</v>
      </c>
      <c r="H1000" s="210">
        <f t="shared" si="258"/>
        <v>0</v>
      </c>
      <c r="I1000" s="210">
        <f t="shared" si="258"/>
        <v>0</v>
      </c>
      <c r="J1000" s="211"/>
      <c r="K1000" s="211"/>
      <c r="L1000" s="211"/>
      <c r="M1000" s="211"/>
      <c r="N1000" s="211"/>
      <c r="O1000" s="211"/>
      <c r="P1000" s="211"/>
      <c r="Q1000" s="211"/>
      <c r="R1000" s="211"/>
      <c r="S1000" s="211"/>
      <c r="T1000" s="211"/>
      <c r="U1000" s="211"/>
      <c r="V1000" s="211"/>
      <c r="W1000" s="211"/>
      <c r="X1000" s="211"/>
      <c r="Y1000" s="211"/>
      <c r="Z1000" s="211"/>
      <c r="AA1000" s="211"/>
      <c r="AB1000" s="211"/>
      <c r="AC1000" s="211"/>
      <c r="AD1000" s="211"/>
      <c r="AE1000" s="211"/>
      <c r="AF1000" s="211"/>
      <c r="AG1000" s="211"/>
      <c r="AH1000" s="211"/>
      <c r="AI1000" s="211"/>
      <c r="AJ1000" s="211"/>
      <c r="AK1000" s="211"/>
      <c r="AL1000" s="211"/>
      <c r="AM1000" s="211"/>
      <c r="AN1000" s="211"/>
      <c r="AO1000" s="211"/>
      <c r="AP1000" s="211"/>
      <c r="AQ1000" s="211"/>
      <c r="AR1000" s="211"/>
      <c r="AS1000" s="211"/>
      <c r="AT1000" s="211"/>
      <c r="AU1000" s="211"/>
      <c r="AV1000" s="211"/>
      <c r="AW1000" s="211"/>
      <c r="AX1000" s="211"/>
      <c r="AY1000" s="211"/>
      <c r="AZ1000" s="211"/>
      <c r="BA1000" s="211"/>
      <c r="BB1000" s="211"/>
      <c r="BC1000" s="211"/>
      <c r="BD1000" s="211"/>
      <c r="BE1000" s="211"/>
      <c r="BF1000" s="211"/>
      <c r="BG1000" s="211"/>
      <c r="BH1000" s="211"/>
      <c r="BI1000" s="211"/>
      <c r="BJ1000" s="211"/>
      <c r="BK1000" s="211"/>
      <c r="BL1000" s="211"/>
      <c r="BM1000" s="211"/>
      <c r="BN1000" s="211"/>
      <c r="BO1000" s="211"/>
      <c r="BP1000" s="211"/>
      <c r="BQ1000" s="211"/>
      <c r="BR1000" s="211"/>
      <c r="BS1000" s="211"/>
      <c r="BT1000" s="211"/>
      <c r="BU1000" s="211"/>
      <c r="BV1000" s="211"/>
      <c r="BW1000" s="211"/>
      <c r="BX1000" s="211"/>
      <c r="BY1000" s="211"/>
      <c r="BZ1000" s="211"/>
      <c r="CA1000" s="211"/>
      <c r="CB1000" s="211"/>
      <c r="CC1000" s="211"/>
      <c r="CD1000" s="211"/>
      <c r="CE1000" s="211"/>
      <c r="CF1000" s="211"/>
      <c r="CG1000" s="211"/>
      <c r="CH1000" s="211"/>
      <c r="CI1000" s="211"/>
      <c r="CJ1000" s="211"/>
      <c r="CK1000" s="211"/>
      <c r="CL1000" s="211"/>
      <c r="CM1000" s="211"/>
      <c r="CN1000" s="211"/>
      <c r="CO1000" s="211"/>
      <c r="CP1000" s="211"/>
      <c r="CQ1000" s="211"/>
      <c r="CR1000" s="211"/>
      <c r="CS1000" s="211"/>
      <c r="CT1000" s="211"/>
      <c r="CU1000" s="211"/>
      <c r="CV1000" s="211"/>
      <c r="CW1000" s="211"/>
      <c r="CX1000" s="211"/>
      <c r="CY1000" s="211"/>
      <c r="CZ1000" s="211"/>
      <c r="DA1000" s="211"/>
      <c r="DB1000" s="211"/>
      <c r="DC1000" s="211"/>
      <c r="DD1000" s="211"/>
      <c r="DE1000" s="211"/>
      <c r="DF1000" s="211"/>
      <c r="DG1000" s="211"/>
      <c r="DH1000" s="211"/>
      <c r="DI1000" s="211"/>
      <c r="DJ1000" s="211"/>
      <c r="DK1000" s="211"/>
      <c r="DL1000" s="211"/>
      <c r="DM1000" s="211"/>
      <c r="DN1000" s="211"/>
      <c r="DO1000" s="211"/>
      <c r="DP1000" s="211"/>
      <c r="DQ1000" s="211"/>
      <c r="DR1000" s="211"/>
      <c r="DS1000" s="211"/>
      <c r="DT1000" s="211"/>
      <c r="DU1000" s="211"/>
      <c r="DV1000" s="211"/>
      <c r="DW1000" s="211"/>
      <c r="DX1000" s="211"/>
      <c r="DY1000" s="211"/>
      <c r="DZ1000" s="211"/>
      <c r="EA1000" s="211"/>
      <c r="EB1000" s="211"/>
      <c r="EC1000" s="211"/>
      <c r="ED1000" s="211"/>
      <c r="EE1000" s="211"/>
      <c r="EF1000" s="211"/>
      <c r="EG1000" s="211"/>
      <c r="EH1000" s="211"/>
      <c r="EI1000" s="211"/>
      <c r="EJ1000" s="211"/>
      <c r="EK1000" s="211"/>
      <c r="EL1000" s="211"/>
      <c r="EM1000" s="211"/>
      <c r="EN1000" s="211"/>
      <c r="EO1000" s="211"/>
      <c r="EP1000" s="211"/>
      <c r="EQ1000" s="211"/>
      <c r="ER1000" s="211"/>
      <c r="ES1000" s="211"/>
      <c r="ET1000" s="211"/>
      <c r="EU1000" s="211"/>
      <c r="EV1000" s="211"/>
      <c r="EW1000" s="211"/>
      <c r="EX1000" s="211"/>
      <c r="EY1000" s="211"/>
      <c r="EZ1000" s="211"/>
      <c r="FA1000" s="211"/>
      <c r="FB1000" s="211"/>
      <c r="FC1000" s="211"/>
      <c r="FD1000" s="211"/>
      <c r="FE1000" s="211"/>
      <c r="FF1000" s="211"/>
      <c r="FG1000" s="211"/>
      <c r="FH1000" s="211"/>
      <c r="FI1000" s="211"/>
      <c r="FJ1000" s="211"/>
      <c r="FK1000" s="211"/>
      <c r="FL1000" s="211"/>
      <c r="FM1000" s="211"/>
      <c r="FN1000" s="211"/>
      <c r="FO1000" s="211"/>
      <c r="FP1000" s="211"/>
      <c r="FQ1000" s="211"/>
      <c r="FR1000" s="211"/>
      <c r="FS1000" s="211"/>
      <c r="FT1000" s="211"/>
      <c r="FU1000" s="211"/>
      <c r="FV1000" s="211"/>
      <c r="FW1000" s="211"/>
      <c r="FX1000" s="211"/>
      <c r="FY1000" s="211"/>
      <c r="FZ1000" s="211"/>
      <c r="GA1000" s="211"/>
      <c r="GB1000" s="211"/>
      <c r="GC1000" s="211"/>
      <c r="GD1000" s="211"/>
      <c r="GE1000" s="211"/>
      <c r="GF1000" s="211"/>
      <c r="GG1000" s="211"/>
      <c r="GH1000" s="211"/>
      <c r="GI1000" s="211"/>
      <c r="GJ1000" s="211"/>
      <c r="GK1000" s="211"/>
      <c r="GL1000" s="211"/>
      <c r="GM1000" s="211"/>
      <c r="GN1000" s="211"/>
      <c r="GO1000" s="211"/>
      <c r="GP1000" s="211"/>
      <c r="GQ1000" s="211"/>
      <c r="GR1000" s="211"/>
      <c r="GS1000" s="211"/>
      <c r="GT1000" s="211"/>
      <c r="GU1000" s="211"/>
      <c r="GV1000" s="211"/>
      <c r="GW1000" s="211"/>
      <c r="GX1000" s="211"/>
      <c r="GY1000" s="211"/>
      <c r="GZ1000" s="211"/>
      <c r="HA1000" s="211"/>
      <c r="HB1000" s="211"/>
      <c r="HC1000" s="211"/>
      <c r="HD1000" s="211"/>
      <c r="HE1000" s="211"/>
      <c r="HF1000" s="211"/>
      <c r="HG1000" s="211"/>
      <c r="HH1000" s="211"/>
      <c r="HI1000" s="211"/>
      <c r="HJ1000" s="211"/>
      <c r="HK1000" s="211"/>
      <c r="HL1000" s="211"/>
      <c r="HM1000" s="211"/>
      <c r="HN1000" s="211"/>
      <c r="HO1000" s="211"/>
      <c r="HP1000" s="211"/>
      <c r="HQ1000" s="211"/>
      <c r="HR1000" s="211"/>
    </row>
    <row r="1001" spans="1:243" s="188" customFormat="1" ht="22.5" hidden="1">
      <c r="A1001" s="206" t="s">
        <v>3209</v>
      </c>
      <c r="B1001" s="151" t="s">
        <v>3210</v>
      </c>
      <c r="C1001" s="244"/>
      <c r="D1001" s="210">
        <f t="shared" ref="D1001:I1001" si="259">SUM(D1002:D1005)</f>
        <v>31773514.810000002</v>
      </c>
      <c r="E1001" s="210">
        <f t="shared" si="259"/>
        <v>0</v>
      </c>
      <c r="F1001" s="210">
        <f t="shared" si="259"/>
        <v>0</v>
      </c>
      <c r="G1001" s="210">
        <f t="shared" si="259"/>
        <v>0</v>
      </c>
      <c r="H1001" s="210">
        <f t="shared" si="259"/>
        <v>0</v>
      </c>
      <c r="I1001" s="210">
        <f t="shared" si="259"/>
        <v>0</v>
      </c>
      <c r="J1001" s="211"/>
      <c r="K1001" s="211"/>
      <c r="L1001" s="211"/>
      <c r="M1001" s="211"/>
      <c r="N1001" s="211"/>
      <c r="O1001" s="211"/>
      <c r="P1001" s="211"/>
      <c r="Q1001" s="211"/>
      <c r="R1001" s="211"/>
      <c r="S1001" s="211"/>
      <c r="T1001" s="211"/>
      <c r="U1001" s="211"/>
      <c r="V1001" s="211"/>
      <c r="W1001" s="211"/>
      <c r="X1001" s="211"/>
      <c r="Y1001" s="211"/>
      <c r="Z1001" s="211"/>
      <c r="AA1001" s="211"/>
      <c r="AB1001" s="211"/>
      <c r="AC1001" s="211"/>
      <c r="AD1001" s="211"/>
      <c r="AE1001" s="211"/>
      <c r="AF1001" s="211"/>
      <c r="AG1001" s="211"/>
      <c r="AH1001" s="211"/>
      <c r="AI1001" s="211"/>
      <c r="AJ1001" s="211"/>
      <c r="AK1001" s="211"/>
      <c r="AL1001" s="211"/>
      <c r="AM1001" s="211"/>
      <c r="AN1001" s="211"/>
      <c r="AO1001" s="211"/>
      <c r="AP1001" s="211"/>
      <c r="AQ1001" s="211"/>
      <c r="AR1001" s="211"/>
      <c r="AS1001" s="211"/>
      <c r="AT1001" s="211"/>
      <c r="AU1001" s="211"/>
      <c r="AV1001" s="211"/>
      <c r="AW1001" s="211"/>
      <c r="AX1001" s="211"/>
      <c r="AY1001" s="211"/>
      <c r="AZ1001" s="211"/>
      <c r="BA1001" s="211"/>
      <c r="BB1001" s="211"/>
      <c r="BC1001" s="211"/>
      <c r="BD1001" s="211"/>
      <c r="BE1001" s="211"/>
      <c r="BF1001" s="211"/>
      <c r="BG1001" s="211"/>
      <c r="BH1001" s="211"/>
      <c r="BI1001" s="211"/>
      <c r="BJ1001" s="211"/>
      <c r="BK1001" s="211"/>
      <c r="BL1001" s="211"/>
      <c r="BM1001" s="211"/>
      <c r="BN1001" s="211"/>
      <c r="BO1001" s="211"/>
      <c r="BP1001" s="211"/>
      <c r="BQ1001" s="211"/>
      <c r="BR1001" s="211"/>
      <c r="BS1001" s="211"/>
      <c r="BT1001" s="211"/>
      <c r="BU1001" s="211"/>
      <c r="BV1001" s="211"/>
      <c r="BW1001" s="211"/>
      <c r="BX1001" s="211"/>
      <c r="BY1001" s="211"/>
      <c r="BZ1001" s="211"/>
      <c r="CA1001" s="211"/>
      <c r="CB1001" s="211"/>
      <c r="CC1001" s="211"/>
      <c r="CD1001" s="211"/>
      <c r="CE1001" s="211"/>
      <c r="CF1001" s="211"/>
      <c r="CG1001" s="211"/>
      <c r="CH1001" s="211"/>
      <c r="CI1001" s="211"/>
      <c r="CJ1001" s="211"/>
      <c r="CK1001" s="211"/>
      <c r="CL1001" s="211"/>
      <c r="CM1001" s="211"/>
      <c r="CN1001" s="211"/>
      <c r="CO1001" s="211"/>
      <c r="CP1001" s="211"/>
      <c r="CQ1001" s="211"/>
      <c r="CR1001" s="211"/>
      <c r="CS1001" s="211"/>
      <c r="CT1001" s="211"/>
      <c r="CU1001" s="211"/>
      <c r="CV1001" s="211"/>
      <c r="CW1001" s="211"/>
      <c r="CX1001" s="211"/>
      <c r="CY1001" s="211"/>
      <c r="CZ1001" s="211"/>
      <c r="DA1001" s="211"/>
      <c r="DB1001" s="211"/>
      <c r="DC1001" s="211"/>
      <c r="DD1001" s="211"/>
      <c r="DE1001" s="211"/>
      <c r="DF1001" s="211"/>
      <c r="DG1001" s="211"/>
      <c r="DH1001" s="211"/>
      <c r="DI1001" s="211"/>
      <c r="DJ1001" s="211"/>
      <c r="DK1001" s="211"/>
      <c r="DL1001" s="211"/>
      <c r="DM1001" s="211"/>
      <c r="DN1001" s="211"/>
      <c r="DO1001" s="211"/>
      <c r="DP1001" s="211"/>
      <c r="DQ1001" s="211"/>
      <c r="DR1001" s="211"/>
      <c r="DS1001" s="211"/>
      <c r="DT1001" s="211"/>
      <c r="DU1001" s="211"/>
      <c r="DV1001" s="211"/>
      <c r="DW1001" s="211"/>
      <c r="DX1001" s="211"/>
      <c r="DY1001" s="211"/>
      <c r="DZ1001" s="211"/>
      <c r="EA1001" s="211"/>
      <c r="EB1001" s="211"/>
      <c r="EC1001" s="211"/>
      <c r="ED1001" s="211"/>
      <c r="EE1001" s="211"/>
      <c r="EF1001" s="211"/>
      <c r="EG1001" s="211"/>
      <c r="EH1001" s="211"/>
      <c r="EI1001" s="211"/>
      <c r="EJ1001" s="211"/>
      <c r="EK1001" s="211"/>
      <c r="EL1001" s="211"/>
      <c r="EM1001" s="211"/>
      <c r="EN1001" s="211"/>
      <c r="EO1001" s="211"/>
      <c r="EP1001" s="211"/>
      <c r="EQ1001" s="211"/>
      <c r="ER1001" s="211"/>
      <c r="ES1001" s="211"/>
      <c r="ET1001" s="211"/>
      <c r="EU1001" s="211"/>
      <c r="EV1001" s="211"/>
      <c r="EW1001" s="211"/>
      <c r="EX1001" s="211"/>
      <c r="EY1001" s="211"/>
      <c r="EZ1001" s="211"/>
      <c r="FA1001" s="211"/>
      <c r="FB1001" s="211"/>
      <c r="FC1001" s="211"/>
      <c r="FD1001" s="211"/>
      <c r="FE1001" s="211"/>
      <c r="FF1001" s="211"/>
      <c r="FG1001" s="211"/>
      <c r="FH1001" s="211"/>
      <c r="FI1001" s="211"/>
      <c r="FJ1001" s="211"/>
      <c r="FK1001" s="211"/>
      <c r="FL1001" s="211"/>
      <c r="FM1001" s="211"/>
      <c r="FN1001" s="211"/>
      <c r="FO1001" s="211"/>
      <c r="FP1001" s="211"/>
      <c r="FQ1001" s="211"/>
      <c r="FR1001" s="211"/>
      <c r="FS1001" s="211"/>
      <c r="FT1001" s="211"/>
      <c r="FU1001" s="211"/>
      <c r="FV1001" s="211"/>
      <c r="FW1001" s="211"/>
      <c r="FX1001" s="211"/>
      <c r="FY1001" s="211"/>
      <c r="FZ1001" s="211"/>
      <c r="GA1001" s="211"/>
      <c r="GB1001" s="211"/>
      <c r="GC1001" s="211"/>
      <c r="GD1001" s="211"/>
      <c r="GE1001" s="211"/>
      <c r="GF1001" s="211"/>
      <c r="GG1001" s="211"/>
      <c r="GH1001" s="211"/>
      <c r="GI1001" s="211"/>
      <c r="GJ1001" s="211"/>
      <c r="GK1001" s="211"/>
      <c r="GL1001" s="211"/>
      <c r="GM1001" s="211"/>
      <c r="GN1001" s="211"/>
      <c r="GO1001" s="211"/>
      <c r="GP1001" s="211"/>
      <c r="GQ1001" s="211"/>
      <c r="GR1001" s="211"/>
      <c r="GS1001" s="211"/>
      <c r="GT1001" s="211"/>
      <c r="GU1001" s="211"/>
      <c r="GV1001" s="211"/>
      <c r="GW1001" s="211"/>
      <c r="GX1001" s="211"/>
      <c r="GY1001" s="211"/>
      <c r="GZ1001" s="211"/>
      <c r="HA1001" s="211"/>
      <c r="HB1001" s="211"/>
      <c r="HC1001" s="211"/>
      <c r="HD1001" s="211"/>
      <c r="HE1001" s="211"/>
      <c r="HF1001" s="211"/>
      <c r="HG1001" s="211"/>
      <c r="HH1001" s="211"/>
      <c r="HI1001" s="211"/>
      <c r="HJ1001" s="211"/>
      <c r="HK1001" s="211"/>
      <c r="HL1001" s="211"/>
      <c r="HM1001" s="211"/>
      <c r="HN1001" s="211"/>
      <c r="HO1001" s="211"/>
      <c r="HP1001" s="211"/>
      <c r="HQ1001" s="211"/>
      <c r="HR1001" s="211"/>
    </row>
    <row r="1002" spans="1:243" s="188" customFormat="1" hidden="1">
      <c r="A1002" s="97" t="s">
        <v>3211</v>
      </c>
      <c r="B1002" s="117" t="s">
        <v>1494</v>
      </c>
      <c r="C1002" s="139" t="s">
        <v>173</v>
      </c>
      <c r="D1002" s="58">
        <v>601904.28</v>
      </c>
      <c r="E1002" s="58"/>
      <c r="F1002" s="58"/>
      <c r="G1002" s="58"/>
      <c r="H1002" s="58"/>
      <c r="I1002" s="72"/>
      <c r="J1002" s="211"/>
      <c r="K1002" s="211"/>
      <c r="L1002" s="211"/>
      <c r="M1002" s="211"/>
      <c r="N1002" s="211"/>
      <c r="O1002" s="211"/>
      <c r="P1002" s="211"/>
      <c r="Q1002" s="211"/>
      <c r="R1002" s="211"/>
      <c r="S1002" s="211"/>
      <c r="T1002" s="211"/>
      <c r="U1002" s="211"/>
      <c r="V1002" s="211"/>
      <c r="W1002" s="211"/>
      <c r="X1002" s="211"/>
      <c r="Y1002" s="211"/>
      <c r="Z1002" s="211"/>
      <c r="AA1002" s="211"/>
      <c r="AB1002" s="211"/>
      <c r="AC1002" s="211"/>
      <c r="AD1002" s="211"/>
      <c r="AE1002" s="211"/>
      <c r="AF1002" s="211"/>
      <c r="AG1002" s="211"/>
      <c r="AH1002" s="211"/>
      <c r="AI1002" s="211"/>
      <c r="AJ1002" s="211"/>
      <c r="AK1002" s="211"/>
      <c r="AL1002" s="211"/>
      <c r="AM1002" s="211"/>
      <c r="AN1002" s="211"/>
      <c r="AO1002" s="211"/>
      <c r="AP1002" s="211"/>
      <c r="AQ1002" s="211"/>
      <c r="AR1002" s="211"/>
      <c r="AS1002" s="211"/>
      <c r="AT1002" s="211"/>
      <c r="AU1002" s="211"/>
      <c r="AV1002" s="211"/>
      <c r="AW1002" s="211"/>
      <c r="AX1002" s="211"/>
      <c r="AY1002" s="211"/>
      <c r="AZ1002" s="211"/>
      <c r="BA1002" s="211"/>
      <c r="BB1002" s="211"/>
      <c r="BC1002" s="211"/>
      <c r="BD1002" s="211"/>
      <c r="BE1002" s="211"/>
      <c r="BF1002" s="211"/>
      <c r="BG1002" s="211"/>
      <c r="BH1002" s="211"/>
      <c r="BI1002" s="211"/>
      <c r="BJ1002" s="211"/>
      <c r="BK1002" s="211"/>
      <c r="BL1002" s="211"/>
      <c r="BM1002" s="211"/>
      <c r="BN1002" s="211"/>
      <c r="BO1002" s="211"/>
      <c r="BP1002" s="211"/>
      <c r="BQ1002" s="211"/>
      <c r="BR1002" s="211"/>
      <c r="BS1002" s="211"/>
      <c r="BT1002" s="211"/>
      <c r="BU1002" s="211"/>
      <c r="BV1002" s="211"/>
      <c r="BW1002" s="211"/>
      <c r="BX1002" s="211"/>
      <c r="BY1002" s="211"/>
      <c r="BZ1002" s="211"/>
      <c r="CA1002" s="211"/>
      <c r="CB1002" s="211"/>
      <c r="CC1002" s="211"/>
      <c r="CD1002" s="211"/>
      <c r="CE1002" s="211"/>
      <c r="CF1002" s="211"/>
      <c r="CG1002" s="211"/>
      <c r="CH1002" s="211"/>
      <c r="CI1002" s="211"/>
      <c r="CJ1002" s="211"/>
      <c r="CK1002" s="211"/>
      <c r="CL1002" s="211"/>
      <c r="CM1002" s="211"/>
      <c r="CN1002" s="211"/>
      <c r="CO1002" s="211"/>
      <c r="CP1002" s="211"/>
      <c r="CQ1002" s="211"/>
      <c r="CR1002" s="211"/>
      <c r="CS1002" s="211"/>
      <c r="CT1002" s="211"/>
      <c r="CU1002" s="211"/>
      <c r="CV1002" s="211"/>
      <c r="CW1002" s="211"/>
      <c r="CX1002" s="211"/>
      <c r="CY1002" s="211"/>
      <c r="CZ1002" s="211"/>
      <c r="DA1002" s="211"/>
      <c r="DB1002" s="211"/>
      <c r="DC1002" s="211"/>
      <c r="DD1002" s="211"/>
      <c r="DE1002" s="211"/>
      <c r="DF1002" s="211"/>
      <c r="DG1002" s="211"/>
      <c r="DH1002" s="211"/>
      <c r="DI1002" s="211"/>
      <c r="DJ1002" s="211"/>
      <c r="DK1002" s="211"/>
      <c r="DL1002" s="211"/>
      <c r="DM1002" s="211"/>
      <c r="DN1002" s="211"/>
      <c r="DO1002" s="211"/>
      <c r="DP1002" s="211"/>
      <c r="DQ1002" s="211"/>
      <c r="DR1002" s="211"/>
      <c r="DS1002" s="211"/>
      <c r="DT1002" s="211"/>
      <c r="DU1002" s="211"/>
      <c r="DV1002" s="211"/>
      <c r="DW1002" s="211"/>
      <c r="DX1002" s="211"/>
      <c r="DY1002" s="211"/>
      <c r="DZ1002" s="211"/>
      <c r="EA1002" s="211"/>
      <c r="EB1002" s="211"/>
      <c r="EC1002" s="211"/>
      <c r="ED1002" s="211"/>
      <c r="EE1002" s="211"/>
      <c r="EF1002" s="211"/>
      <c r="EG1002" s="211"/>
      <c r="EH1002" s="211"/>
      <c r="EI1002" s="211"/>
      <c r="EJ1002" s="211"/>
      <c r="EK1002" s="211"/>
      <c r="EL1002" s="211"/>
      <c r="EM1002" s="211"/>
      <c r="EN1002" s="211"/>
      <c r="EO1002" s="211"/>
      <c r="EP1002" s="211"/>
      <c r="EQ1002" s="211"/>
      <c r="ER1002" s="211"/>
      <c r="ES1002" s="211"/>
      <c r="ET1002" s="211"/>
      <c r="EU1002" s="211"/>
      <c r="EV1002" s="211"/>
      <c r="EW1002" s="211"/>
      <c r="EX1002" s="211"/>
      <c r="EY1002" s="211"/>
      <c r="EZ1002" s="211"/>
      <c r="FA1002" s="211"/>
      <c r="FB1002" s="211"/>
      <c r="FC1002" s="211"/>
      <c r="FD1002" s="211"/>
      <c r="FE1002" s="211"/>
      <c r="FF1002" s="211"/>
      <c r="FG1002" s="211"/>
      <c r="FH1002" s="211"/>
      <c r="FI1002" s="211"/>
      <c r="FJ1002" s="211"/>
      <c r="FK1002" s="211"/>
      <c r="FL1002" s="211"/>
      <c r="FM1002" s="211"/>
      <c r="FN1002" s="211"/>
      <c r="FO1002" s="211"/>
      <c r="FP1002" s="211"/>
      <c r="FQ1002" s="211"/>
      <c r="FR1002" s="211"/>
      <c r="FS1002" s="211"/>
      <c r="FT1002" s="211"/>
      <c r="FU1002" s="211"/>
      <c r="FV1002" s="211"/>
      <c r="FW1002" s="211"/>
      <c r="FX1002" s="211"/>
      <c r="FY1002" s="211"/>
      <c r="FZ1002" s="211"/>
      <c r="GA1002" s="211"/>
      <c r="GB1002" s="211"/>
      <c r="GC1002" s="211"/>
      <c r="GD1002" s="211"/>
      <c r="GE1002" s="211"/>
      <c r="GF1002" s="211"/>
      <c r="GG1002" s="211"/>
      <c r="GH1002" s="211"/>
      <c r="GI1002" s="211"/>
      <c r="GJ1002" s="211"/>
      <c r="GK1002" s="211"/>
      <c r="GL1002" s="211"/>
      <c r="GM1002" s="211"/>
      <c r="GN1002" s="211"/>
      <c r="GO1002" s="211"/>
      <c r="GP1002" s="211"/>
      <c r="GQ1002" s="211"/>
      <c r="GR1002" s="211"/>
      <c r="GS1002" s="211"/>
      <c r="GT1002" s="211"/>
      <c r="GU1002" s="211"/>
      <c r="GV1002" s="211"/>
      <c r="GW1002" s="211"/>
      <c r="GX1002" s="211"/>
      <c r="GY1002" s="211"/>
      <c r="GZ1002" s="211"/>
      <c r="HA1002" s="211"/>
      <c r="HB1002" s="211"/>
      <c r="HC1002" s="211"/>
      <c r="HD1002" s="211"/>
      <c r="HE1002" s="211"/>
      <c r="HF1002" s="211"/>
      <c r="HG1002" s="211"/>
      <c r="HH1002" s="211"/>
      <c r="HI1002" s="211"/>
      <c r="HJ1002" s="211"/>
      <c r="HK1002" s="211"/>
      <c r="HL1002" s="211"/>
      <c r="HM1002" s="211"/>
      <c r="HN1002" s="211"/>
      <c r="HO1002" s="211"/>
      <c r="HP1002" s="211"/>
      <c r="HQ1002" s="211"/>
      <c r="HR1002" s="211"/>
    </row>
    <row r="1003" spans="1:243" s="188" customFormat="1" hidden="1">
      <c r="A1003" s="97" t="s">
        <v>3212</v>
      </c>
      <c r="B1003" s="117" t="s">
        <v>1496</v>
      </c>
      <c r="C1003" s="139" t="s">
        <v>173</v>
      </c>
      <c r="D1003" s="58">
        <v>30963919.48</v>
      </c>
      <c r="E1003" s="58"/>
      <c r="F1003" s="58"/>
      <c r="G1003" s="58"/>
      <c r="H1003" s="58"/>
      <c r="I1003" s="72"/>
      <c r="J1003" s="211"/>
      <c r="K1003" s="211"/>
      <c r="L1003" s="211"/>
      <c r="M1003" s="211"/>
      <c r="N1003" s="211"/>
      <c r="O1003" s="211"/>
      <c r="P1003" s="211"/>
      <c r="Q1003" s="211"/>
      <c r="R1003" s="211"/>
      <c r="S1003" s="211"/>
      <c r="T1003" s="211"/>
      <c r="U1003" s="211"/>
      <c r="V1003" s="211"/>
      <c r="W1003" s="211"/>
      <c r="X1003" s="211"/>
      <c r="Y1003" s="211"/>
      <c r="Z1003" s="211"/>
      <c r="AA1003" s="211"/>
      <c r="AB1003" s="211"/>
      <c r="AC1003" s="211"/>
      <c r="AD1003" s="211"/>
      <c r="AE1003" s="211"/>
      <c r="AF1003" s="211"/>
      <c r="AG1003" s="211"/>
      <c r="AH1003" s="211"/>
      <c r="AI1003" s="211"/>
      <c r="AJ1003" s="211"/>
      <c r="AK1003" s="211"/>
      <c r="AL1003" s="211"/>
      <c r="AM1003" s="211"/>
      <c r="AN1003" s="211"/>
      <c r="AO1003" s="211"/>
      <c r="AP1003" s="211"/>
      <c r="AQ1003" s="211"/>
      <c r="AR1003" s="211"/>
      <c r="AS1003" s="211"/>
      <c r="AT1003" s="211"/>
      <c r="AU1003" s="211"/>
      <c r="AV1003" s="211"/>
      <c r="AW1003" s="211"/>
      <c r="AX1003" s="211"/>
      <c r="AY1003" s="211"/>
      <c r="AZ1003" s="211"/>
      <c r="BA1003" s="211"/>
      <c r="BB1003" s="211"/>
      <c r="BC1003" s="211"/>
      <c r="BD1003" s="211"/>
      <c r="BE1003" s="211"/>
      <c r="BF1003" s="211"/>
      <c r="BG1003" s="211"/>
      <c r="BH1003" s="211"/>
      <c r="BI1003" s="211"/>
      <c r="BJ1003" s="211"/>
      <c r="BK1003" s="211"/>
      <c r="BL1003" s="211"/>
      <c r="BM1003" s="211"/>
      <c r="BN1003" s="211"/>
      <c r="BO1003" s="211"/>
      <c r="BP1003" s="211"/>
      <c r="BQ1003" s="211"/>
      <c r="BR1003" s="211"/>
      <c r="BS1003" s="211"/>
      <c r="BT1003" s="211"/>
      <c r="BU1003" s="211"/>
      <c r="BV1003" s="211"/>
      <c r="BW1003" s="211"/>
      <c r="BX1003" s="211"/>
      <c r="BY1003" s="211"/>
      <c r="BZ1003" s="211"/>
      <c r="CA1003" s="211"/>
      <c r="CB1003" s="211"/>
      <c r="CC1003" s="211"/>
      <c r="CD1003" s="211"/>
      <c r="CE1003" s="211"/>
      <c r="CF1003" s="211"/>
      <c r="CG1003" s="211"/>
      <c r="CH1003" s="211"/>
      <c r="CI1003" s="211"/>
      <c r="CJ1003" s="211"/>
      <c r="CK1003" s="211"/>
      <c r="CL1003" s="211"/>
      <c r="CM1003" s="211"/>
      <c r="CN1003" s="211"/>
      <c r="CO1003" s="211"/>
      <c r="CP1003" s="211"/>
      <c r="CQ1003" s="211"/>
      <c r="CR1003" s="211"/>
      <c r="CS1003" s="211"/>
      <c r="CT1003" s="211"/>
      <c r="CU1003" s="211"/>
      <c r="CV1003" s="211"/>
      <c r="CW1003" s="211"/>
      <c r="CX1003" s="211"/>
      <c r="CY1003" s="211"/>
      <c r="CZ1003" s="211"/>
      <c r="DA1003" s="211"/>
      <c r="DB1003" s="211"/>
      <c r="DC1003" s="211"/>
      <c r="DD1003" s="211"/>
      <c r="DE1003" s="211"/>
      <c r="DF1003" s="211"/>
      <c r="DG1003" s="211"/>
      <c r="DH1003" s="211"/>
      <c r="DI1003" s="211"/>
      <c r="DJ1003" s="211"/>
      <c r="DK1003" s="211"/>
      <c r="DL1003" s="211"/>
      <c r="DM1003" s="211"/>
      <c r="DN1003" s="211"/>
      <c r="DO1003" s="211"/>
      <c r="DP1003" s="211"/>
      <c r="DQ1003" s="211"/>
      <c r="DR1003" s="211"/>
      <c r="DS1003" s="211"/>
      <c r="DT1003" s="211"/>
      <c r="DU1003" s="211"/>
      <c r="DV1003" s="211"/>
      <c r="DW1003" s="211"/>
      <c r="DX1003" s="211"/>
      <c r="DY1003" s="211"/>
      <c r="DZ1003" s="211"/>
      <c r="EA1003" s="211"/>
      <c r="EB1003" s="211"/>
      <c r="EC1003" s="211"/>
      <c r="ED1003" s="211"/>
      <c r="EE1003" s="211"/>
      <c r="EF1003" s="211"/>
      <c r="EG1003" s="211"/>
      <c r="EH1003" s="211"/>
      <c r="EI1003" s="211"/>
      <c r="EJ1003" s="211"/>
      <c r="EK1003" s="211"/>
      <c r="EL1003" s="211"/>
      <c r="EM1003" s="211"/>
      <c r="EN1003" s="211"/>
      <c r="EO1003" s="211"/>
      <c r="EP1003" s="211"/>
      <c r="EQ1003" s="211"/>
      <c r="ER1003" s="211"/>
      <c r="ES1003" s="211"/>
      <c r="ET1003" s="211"/>
      <c r="EU1003" s="211"/>
      <c r="EV1003" s="211"/>
      <c r="EW1003" s="211"/>
      <c r="EX1003" s="211"/>
      <c r="EY1003" s="211"/>
      <c r="EZ1003" s="211"/>
      <c r="FA1003" s="211"/>
      <c r="FB1003" s="211"/>
      <c r="FC1003" s="211"/>
      <c r="FD1003" s="211"/>
      <c r="FE1003" s="211"/>
      <c r="FF1003" s="211"/>
      <c r="FG1003" s="211"/>
      <c r="FH1003" s="211"/>
      <c r="FI1003" s="211"/>
      <c r="FJ1003" s="211"/>
      <c r="FK1003" s="211"/>
      <c r="FL1003" s="211"/>
      <c r="FM1003" s="211"/>
      <c r="FN1003" s="211"/>
      <c r="FO1003" s="211"/>
      <c r="FP1003" s="211"/>
      <c r="FQ1003" s="211"/>
      <c r="FR1003" s="211"/>
      <c r="FS1003" s="211"/>
      <c r="FT1003" s="211"/>
      <c r="FU1003" s="211"/>
      <c r="FV1003" s="211"/>
      <c r="FW1003" s="211"/>
      <c r="FX1003" s="211"/>
      <c r="FY1003" s="211"/>
      <c r="FZ1003" s="211"/>
      <c r="GA1003" s="211"/>
      <c r="GB1003" s="211"/>
      <c r="GC1003" s="211"/>
      <c r="GD1003" s="211"/>
      <c r="GE1003" s="211"/>
      <c r="GF1003" s="211"/>
      <c r="GG1003" s="211"/>
      <c r="GH1003" s="211"/>
      <c r="GI1003" s="211"/>
      <c r="GJ1003" s="211"/>
      <c r="GK1003" s="211"/>
      <c r="GL1003" s="211"/>
      <c r="GM1003" s="211"/>
      <c r="GN1003" s="211"/>
      <c r="GO1003" s="211"/>
      <c r="GP1003" s="211"/>
      <c r="GQ1003" s="211"/>
      <c r="GR1003" s="211"/>
      <c r="GS1003" s="211"/>
      <c r="GT1003" s="211"/>
      <c r="GU1003" s="211"/>
      <c r="GV1003" s="211"/>
      <c r="GW1003" s="211"/>
      <c r="GX1003" s="211"/>
      <c r="GY1003" s="211"/>
      <c r="GZ1003" s="211"/>
      <c r="HA1003" s="211"/>
      <c r="HB1003" s="211"/>
      <c r="HC1003" s="211"/>
      <c r="HD1003" s="211"/>
      <c r="HE1003" s="211"/>
      <c r="HF1003" s="211"/>
      <c r="HG1003" s="211"/>
      <c r="HH1003" s="211"/>
      <c r="HI1003" s="211"/>
      <c r="HJ1003" s="211"/>
      <c r="HK1003" s="211"/>
      <c r="HL1003" s="211"/>
      <c r="HM1003" s="211"/>
      <c r="HN1003" s="211"/>
      <c r="HO1003" s="211"/>
      <c r="HP1003" s="211"/>
      <c r="HQ1003" s="211"/>
      <c r="HR1003" s="211"/>
    </row>
    <row r="1004" spans="1:243" s="188" customFormat="1" hidden="1">
      <c r="A1004" s="97" t="s">
        <v>3213</v>
      </c>
      <c r="B1004" s="117" t="s">
        <v>1965</v>
      </c>
      <c r="C1004" s="139" t="s">
        <v>173</v>
      </c>
      <c r="D1004" s="58">
        <v>121325.5</v>
      </c>
      <c r="E1004" s="58"/>
      <c r="F1004" s="58"/>
      <c r="G1004" s="58"/>
      <c r="H1004" s="58"/>
      <c r="I1004" s="72"/>
      <c r="J1004" s="211"/>
      <c r="K1004" s="211"/>
      <c r="L1004" s="211"/>
      <c r="M1004" s="211"/>
      <c r="N1004" s="211"/>
      <c r="O1004" s="211"/>
      <c r="P1004" s="211"/>
      <c r="Q1004" s="211"/>
      <c r="R1004" s="211"/>
      <c r="S1004" s="211"/>
      <c r="T1004" s="211"/>
      <c r="U1004" s="211"/>
      <c r="V1004" s="211"/>
      <c r="W1004" s="211"/>
      <c r="X1004" s="211"/>
      <c r="Y1004" s="211"/>
      <c r="Z1004" s="211"/>
      <c r="AA1004" s="211"/>
      <c r="AB1004" s="211"/>
      <c r="AC1004" s="211"/>
      <c r="AD1004" s="211"/>
      <c r="AE1004" s="211"/>
      <c r="AF1004" s="211"/>
      <c r="AG1004" s="211"/>
      <c r="AH1004" s="211"/>
      <c r="AI1004" s="211"/>
      <c r="AJ1004" s="211"/>
      <c r="AK1004" s="211"/>
      <c r="AL1004" s="211"/>
      <c r="AM1004" s="211"/>
      <c r="AN1004" s="211"/>
      <c r="AO1004" s="211"/>
      <c r="AP1004" s="211"/>
      <c r="AQ1004" s="211"/>
      <c r="AR1004" s="211"/>
      <c r="AS1004" s="211"/>
      <c r="AT1004" s="211"/>
      <c r="AU1004" s="211"/>
      <c r="AV1004" s="211"/>
      <c r="AW1004" s="211"/>
      <c r="AX1004" s="211"/>
      <c r="AY1004" s="211"/>
      <c r="AZ1004" s="211"/>
      <c r="BA1004" s="211"/>
      <c r="BB1004" s="211"/>
      <c r="BC1004" s="211"/>
      <c r="BD1004" s="211"/>
      <c r="BE1004" s="211"/>
      <c r="BF1004" s="211"/>
      <c r="BG1004" s="211"/>
      <c r="BH1004" s="211"/>
      <c r="BI1004" s="211"/>
      <c r="BJ1004" s="211"/>
      <c r="BK1004" s="211"/>
      <c r="BL1004" s="211"/>
      <c r="BM1004" s="211"/>
      <c r="BN1004" s="211"/>
      <c r="BO1004" s="211"/>
      <c r="BP1004" s="211"/>
      <c r="BQ1004" s="211"/>
      <c r="BR1004" s="211"/>
      <c r="BS1004" s="211"/>
      <c r="BT1004" s="211"/>
      <c r="BU1004" s="211"/>
      <c r="BV1004" s="211"/>
      <c r="BW1004" s="211"/>
      <c r="BX1004" s="211"/>
      <c r="BY1004" s="211"/>
      <c r="BZ1004" s="211"/>
      <c r="CA1004" s="211"/>
      <c r="CB1004" s="211"/>
      <c r="CC1004" s="211"/>
      <c r="CD1004" s="211"/>
      <c r="CE1004" s="211"/>
      <c r="CF1004" s="211"/>
      <c r="CG1004" s="211"/>
      <c r="CH1004" s="211"/>
      <c r="CI1004" s="211"/>
      <c r="CJ1004" s="211"/>
      <c r="CK1004" s="211"/>
      <c r="CL1004" s="211"/>
      <c r="CM1004" s="211"/>
      <c r="CN1004" s="211"/>
      <c r="CO1004" s="211"/>
      <c r="CP1004" s="211"/>
      <c r="CQ1004" s="211"/>
      <c r="CR1004" s="211"/>
      <c r="CS1004" s="211"/>
      <c r="CT1004" s="211"/>
      <c r="CU1004" s="211"/>
      <c r="CV1004" s="211"/>
      <c r="CW1004" s="211"/>
      <c r="CX1004" s="211"/>
      <c r="CY1004" s="211"/>
      <c r="CZ1004" s="211"/>
      <c r="DA1004" s="211"/>
      <c r="DB1004" s="211"/>
      <c r="DC1004" s="211"/>
      <c r="DD1004" s="211"/>
      <c r="DE1004" s="211"/>
      <c r="DF1004" s="211"/>
      <c r="DG1004" s="211"/>
      <c r="DH1004" s="211"/>
      <c r="DI1004" s="211"/>
      <c r="DJ1004" s="211"/>
      <c r="DK1004" s="211"/>
      <c r="DL1004" s="211"/>
      <c r="DM1004" s="211"/>
      <c r="DN1004" s="211"/>
      <c r="DO1004" s="211"/>
      <c r="DP1004" s="211"/>
      <c r="DQ1004" s="211"/>
      <c r="DR1004" s="211"/>
      <c r="DS1004" s="211"/>
      <c r="DT1004" s="211"/>
      <c r="DU1004" s="211"/>
      <c r="DV1004" s="211"/>
      <c r="DW1004" s="211"/>
      <c r="DX1004" s="211"/>
      <c r="DY1004" s="211"/>
      <c r="DZ1004" s="211"/>
      <c r="EA1004" s="211"/>
      <c r="EB1004" s="211"/>
      <c r="EC1004" s="211"/>
      <c r="ED1004" s="211"/>
      <c r="EE1004" s="211"/>
      <c r="EF1004" s="211"/>
      <c r="EG1004" s="211"/>
      <c r="EH1004" s="211"/>
      <c r="EI1004" s="211"/>
      <c r="EJ1004" s="211"/>
      <c r="EK1004" s="211"/>
      <c r="EL1004" s="211"/>
      <c r="EM1004" s="211"/>
      <c r="EN1004" s="211"/>
      <c r="EO1004" s="211"/>
      <c r="EP1004" s="211"/>
      <c r="EQ1004" s="211"/>
      <c r="ER1004" s="211"/>
      <c r="ES1004" s="211"/>
      <c r="ET1004" s="211"/>
      <c r="EU1004" s="211"/>
      <c r="EV1004" s="211"/>
      <c r="EW1004" s="211"/>
      <c r="EX1004" s="211"/>
      <c r="EY1004" s="211"/>
      <c r="EZ1004" s="211"/>
      <c r="FA1004" s="211"/>
      <c r="FB1004" s="211"/>
      <c r="FC1004" s="211"/>
      <c r="FD1004" s="211"/>
      <c r="FE1004" s="211"/>
      <c r="FF1004" s="211"/>
      <c r="FG1004" s="211"/>
      <c r="FH1004" s="211"/>
      <c r="FI1004" s="211"/>
      <c r="FJ1004" s="211"/>
      <c r="FK1004" s="211"/>
      <c r="FL1004" s="211"/>
      <c r="FM1004" s="211"/>
      <c r="FN1004" s="211"/>
      <c r="FO1004" s="211"/>
      <c r="FP1004" s="211"/>
      <c r="FQ1004" s="211"/>
      <c r="FR1004" s="211"/>
      <c r="FS1004" s="211"/>
      <c r="FT1004" s="211"/>
      <c r="FU1004" s="211"/>
      <c r="FV1004" s="211"/>
      <c r="FW1004" s="211"/>
      <c r="FX1004" s="211"/>
      <c r="FY1004" s="211"/>
      <c r="FZ1004" s="211"/>
      <c r="GA1004" s="211"/>
      <c r="GB1004" s="211"/>
      <c r="GC1004" s="211"/>
      <c r="GD1004" s="211"/>
      <c r="GE1004" s="211"/>
      <c r="GF1004" s="211"/>
      <c r="GG1004" s="211"/>
      <c r="GH1004" s="211"/>
      <c r="GI1004" s="211"/>
      <c r="GJ1004" s="211"/>
      <c r="GK1004" s="211"/>
      <c r="GL1004" s="211"/>
      <c r="GM1004" s="211"/>
      <c r="GN1004" s="211"/>
      <c r="GO1004" s="211"/>
      <c r="GP1004" s="211"/>
      <c r="GQ1004" s="211"/>
      <c r="GR1004" s="211"/>
      <c r="GS1004" s="211"/>
      <c r="GT1004" s="211"/>
      <c r="GU1004" s="211"/>
      <c r="GV1004" s="211"/>
      <c r="GW1004" s="211"/>
      <c r="GX1004" s="211"/>
      <c r="GY1004" s="211"/>
      <c r="GZ1004" s="211"/>
      <c r="HA1004" s="211"/>
      <c r="HB1004" s="211"/>
      <c r="HC1004" s="211"/>
      <c r="HD1004" s="211"/>
      <c r="HE1004" s="211"/>
      <c r="HF1004" s="211"/>
      <c r="HG1004" s="211"/>
      <c r="HH1004" s="211"/>
      <c r="HI1004" s="211"/>
      <c r="HJ1004" s="211"/>
      <c r="HK1004" s="211"/>
      <c r="HL1004" s="211"/>
      <c r="HM1004" s="211"/>
      <c r="HN1004" s="211"/>
      <c r="HO1004" s="211"/>
      <c r="HP1004" s="211"/>
      <c r="HQ1004" s="211"/>
      <c r="HR1004" s="211"/>
    </row>
    <row r="1005" spans="1:243" s="188" customFormat="1" hidden="1">
      <c r="A1005" s="97" t="s">
        <v>3214</v>
      </c>
      <c r="B1005" s="117" t="s">
        <v>1500</v>
      </c>
      <c r="C1005" s="139" t="s">
        <v>173</v>
      </c>
      <c r="D1005" s="58">
        <v>86365.55</v>
      </c>
      <c r="E1005" s="58"/>
      <c r="F1005" s="58"/>
      <c r="G1005" s="58"/>
      <c r="H1005" s="58"/>
      <c r="I1005" s="72"/>
      <c r="J1005" s="211"/>
      <c r="K1005" s="211"/>
      <c r="L1005" s="211"/>
      <c r="M1005" s="211"/>
      <c r="N1005" s="211"/>
      <c r="O1005" s="211"/>
      <c r="P1005" s="211"/>
      <c r="Q1005" s="211"/>
      <c r="R1005" s="211"/>
      <c r="S1005" s="211"/>
      <c r="T1005" s="211"/>
      <c r="U1005" s="211"/>
      <c r="V1005" s="211"/>
      <c r="W1005" s="211"/>
      <c r="X1005" s="211"/>
      <c r="Y1005" s="211"/>
      <c r="Z1005" s="211"/>
      <c r="AA1005" s="211"/>
      <c r="AB1005" s="211"/>
      <c r="AC1005" s="211"/>
      <c r="AD1005" s="211"/>
      <c r="AE1005" s="211"/>
      <c r="AF1005" s="211"/>
      <c r="AG1005" s="211"/>
      <c r="AH1005" s="211"/>
      <c r="AI1005" s="211"/>
      <c r="AJ1005" s="211"/>
      <c r="AK1005" s="211"/>
      <c r="AL1005" s="211"/>
      <c r="AM1005" s="211"/>
      <c r="AN1005" s="211"/>
      <c r="AO1005" s="211"/>
      <c r="AP1005" s="211"/>
      <c r="AQ1005" s="211"/>
      <c r="AR1005" s="211"/>
      <c r="AS1005" s="211"/>
      <c r="AT1005" s="211"/>
      <c r="AU1005" s="211"/>
      <c r="AV1005" s="211"/>
      <c r="AW1005" s="211"/>
      <c r="AX1005" s="211"/>
      <c r="AY1005" s="211"/>
      <c r="AZ1005" s="211"/>
      <c r="BA1005" s="211"/>
      <c r="BB1005" s="211"/>
      <c r="BC1005" s="211"/>
      <c r="BD1005" s="211"/>
      <c r="BE1005" s="211"/>
      <c r="BF1005" s="211"/>
      <c r="BG1005" s="211"/>
      <c r="BH1005" s="211"/>
      <c r="BI1005" s="211"/>
      <c r="BJ1005" s="211"/>
      <c r="BK1005" s="211"/>
      <c r="BL1005" s="211"/>
      <c r="BM1005" s="211"/>
      <c r="BN1005" s="211"/>
      <c r="BO1005" s="211"/>
      <c r="BP1005" s="211"/>
      <c r="BQ1005" s="211"/>
      <c r="BR1005" s="211"/>
      <c r="BS1005" s="211"/>
      <c r="BT1005" s="211"/>
      <c r="BU1005" s="211"/>
      <c r="BV1005" s="211"/>
      <c r="BW1005" s="211"/>
      <c r="BX1005" s="211"/>
      <c r="BY1005" s="211"/>
      <c r="BZ1005" s="211"/>
      <c r="CA1005" s="211"/>
      <c r="CB1005" s="211"/>
      <c r="CC1005" s="211"/>
      <c r="CD1005" s="211"/>
      <c r="CE1005" s="211"/>
      <c r="CF1005" s="211"/>
      <c r="CG1005" s="211"/>
      <c r="CH1005" s="211"/>
      <c r="CI1005" s="211"/>
      <c r="CJ1005" s="211"/>
      <c r="CK1005" s="211"/>
      <c r="CL1005" s="211"/>
      <c r="CM1005" s="211"/>
      <c r="CN1005" s="211"/>
      <c r="CO1005" s="211"/>
      <c r="CP1005" s="211"/>
      <c r="CQ1005" s="211"/>
      <c r="CR1005" s="211"/>
      <c r="CS1005" s="211"/>
      <c r="CT1005" s="211"/>
      <c r="CU1005" s="211"/>
      <c r="CV1005" s="211"/>
      <c r="CW1005" s="211"/>
      <c r="CX1005" s="211"/>
      <c r="CY1005" s="211"/>
      <c r="CZ1005" s="211"/>
      <c r="DA1005" s="211"/>
      <c r="DB1005" s="211"/>
      <c r="DC1005" s="211"/>
      <c r="DD1005" s="211"/>
      <c r="DE1005" s="211"/>
      <c r="DF1005" s="211"/>
      <c r="DG1005" s="211"/>
      <c r="DH1005" s="211"/>
      <c r="DI1005" s="211"/>
      <c r="DJ1005" s="211"/>
      <c r="DK1005" s="211"/>
      <c r="DL1005" s="211"/>
      <c r="DM1005" s="211"/>
      <c r="DN1005" s="211"/>
      <c r="DO1005" s="211"/>
      <c r="DP1005" s="211"/>
      <c r="DQ1005" s="211"/>
      <c r="DR1005" s="211"/>
      <c r="DS1005" s="211"/>
      <c r="DT1005" s="211"/>
      <c r="DU1005" s="211"/>
      <c r="DV1005" s="211"/>
      <c r="DW1005" s="211"/>
      <c r="DX1005" s="211"/>
      <c r="DY1005" s="211"/>
      <c r="DZ1005" s="211"/>
      <c r="EA1005" s="211"/>
      <c r="EB1005" s="211"/>
      <c r="EC1005" s="211"/>
      <c r="ED1005" s="211"/>
      <c r="EE1005" s="211"/>
      <c r="EF1005" s="211"/>
      <c r="EG1005" s="211"/>
      <c r="EH1005" s="211"/>
      <c r="EI1005" s="211"/>
      <c r="EJ1005" s="211"/>
      <c r="EK1005" s="211"/>
      <c r="EL1005" s="211"/>
      <c r="EM1005" s="211"/>
      <c r="EN1005" s="211"/>
      <c r="EO1005" s="211"/>
      <c r="EP1005" s="211"/>
      <c r="EQ1005" s="211"/>
      <c r="ER1005" s="211"/>
      <c r="ES1005" s="211"/>
      <c r="ET1005" s="211"/>
      <c r="EU1005" s="211"/>
      <c r="EV1005" s="211"/>
      <c r="EW1005" s="211"/>
      <c r="EX1005" s="211"/>
      <c r="EY1005" s="211"/>
      <c r="EZ1005" s="211"/>
      <c r="FA1005" s="211"/>
      <c r="FB1005" s="211"/>
      <c r="FC1005" s="211"/>
      <c r="FD1005" s="211"/>
      <c r="FE1005" s="211"/>
      <c r="FF1005" s="211"/>
      <c r="FG1005" s="211"/>
      <c r="FH1005" s="211"/>
      <c r="FI1005" s="211"/>
      <c r="FJ1005" s="211"/>
      <c r="FK1005" s="211"/>
      <c r="FL1005" s="211"/>
      <c r="FM1005" s="211"/>
      <c r="FN1005" s="211"/>
      <c r="FO1005" s="211"/>
      <c r="FP1005" s="211"/>
      <c r="FQ1005" s="211"/>
      <c r="FR1005" s="211"/>
      <c r="FS1005" s="211"/>
      <c r="FT1005" s="211"/>
      <c r="FU1005" s="211"/>
      <c r="FV1005" s="211"/>
      <c r="FW1005" s="211"/>
      <c r="FX1005" s="211"/>
      <c r="FY1005" s="211"/>
      <c r="FZ1005" s="211"/>
      <c r="GA1005" s="211"/>
      <c r="GB1005" s="211"/>
      <c r="GC1005" s="211"/>
      <c r="GD1005" s="211"/>
      <c r="GE1005" s="211"/>
      <c r="GF1005" s="211"/>
      <c r="GG1005" s="211"/>
      <c r="GH1005" s="211"/>
      <c r="GI1005" s="211"/>
      <c r="GJ1005" s="211"/>
      <c r="GK1005" s="211"/>
      <c r="GL1005" s="211"/>
      <c r="GM1005" s="211"/>
      <c r="GN1005" s="211"/>
      <c r="GO1005" s="211"/>
      <c r="GP1005" s="211"/>
      <c r="GQ1005" s="211"/>
      <c r="GR1005" s="211"/>
      <c r="GS1005" s="211"/>
      <c r="GT1005" s="211"/>
      <c r="GU1005" s="211"/>
      <c r="GV1005" s="211"/>
      <c r="GW1005" s="211"/>
      <c r="GX1005" s="211"/>
      <c r="GY1005" s="211"/>
      <c r="GZ1005" s="211"/>
      <c r="HA1005" s="211"/>
      <c r="HB1005" s="211"/>
      <c r="HC1005" s="211"/>
      <c r="HD1005" s="211"/>
      <c r="HE1005" s="211"/>
      <c r="HF1005" s="211"/>
      <c r="HG1005" s="211"/>
      <c r="HH1005" s="211"/>
      <c r="HI1005" s="211"/>
      <c r="HJ1005" s="211"/>
      <c r="HK1005" s="211"/>
      <c r="HL1005" s="211"/>
      <c r="HM1005" s="211"/>
      <c r="HN1005" s="211"/>
      <c r="HO1005" s="211"/>
      <c r="HP1005" s="211"/>
      <c r="HQ1005" s="211"/>
      <c r="HR1005" s="211"/>
    </row>
    <row r="1006" spans="1:243" s="188" customFormat="1" hidden="1">
      <c r="A1006" s="150" t="s">
        <v>3215</v>
      </c>
      <c r="B1006" s="151" t="s">
        <v>3216</v>
      </c>
      <c r="C1006" s="244"/>
      <c r="D1006" s="58">
        <f t="shared" ref="D1006:I1007" si="260">D1007</f>
        <v>5620012.6200000001</v>
      </c>
      <c r="E1006" s="58">
        <f t="shared" si="260"/>
        <v>0</v>
      </c>
      <c r="F1006" s="58">
        <f t="shared" si="260"/>
        <v>0</v>
      </c>
      <c r="G1006" s="58">
        <f t="shared" si="260"/>
        <v>0</v>
      </c>
      <c r="H1006" s="58">
        <f t="shared" si="260"/>
        <v>0</v>
      </c>
      <c r="I1006" s="58">
        <f t="shared" si="260"/>
        <v>0</v>
      </c>
      <c r="J1006" s="211"/>
      <c r="K1006" s="211"/>
      <c r="L1006" s="211"/>
      <c r="M1006" s="211"/>
      <c r="N1006" s="211"/>
      <c r="O1006" s="211"/>
      <c r="P1006" s="211"/>
      <c r="Q1006" s="211"/>
      <c r="R1006" s="211"/>
      <c r="S1006" s="211"/>
      <c r="T1006" s="211"/>
      <c r="U1006" s="211"/>
      <c r="V1006" s="211"/>
      <c r="W1006" s="211"/>
      <c r="X1006" s="211"/>
      <c r="Y1006" s="211"/>
      <c r="Z1006" s="211"/>
      <c r="AA1006" s="211"/>
      <c r="AB1006" s="211"/>
      <c r="AC1006" s="211"/>
      <c r="AD1006" s="211"/>
      <c r="AE1006" s="211"/>
      <c r="AF1006" s="211"/>
      <c r="AG1006" s="211"/>
      <c r="AH1006" s="211"/>
      <c r="AI1006" s="211"/>
      <c r="AJ1006" s="211"/>
      <c r="AK1006" s="211"/>
      <c r="AL1006" s="211"/>
      <c r="AM1006" s="211"/>
      <c r="AN1006" s="211"/>
      <c r="AO1006" s="211"/>
      <c r="AP1006" s="211"/>
      <c r="AQ1006" s="211"/>
      <c r="AR1006" s="211"/>
      <c r="AS1006" s="211"/>
      <c r="AT1006" s="211"/>
      <c r="AU1006" s="211"/>
      <c r="AV1006" s="211"/>
      <c r="AW1006" s="211"/>
      <c r="AX1006" s="211"/>
      <c r="AY1006" s="211"/>
      <c r="AZ1006" s="211"/>
      <c r="BA1006" s="211"/>
      <c r="BB1006" s="211"/>
      <c r="BC1006" s="211"/>
      <c r="BD1006" s="211"/>
      <c r="BE1006" s="211"/>
      <c r="BF1006" s="211"/>
      <c r="BG1006" s="211"/>
      <c r="BH1006" s="211"/>
      <c r="BI1006" s="211"/>
      <c r="BJ1006" s="211"/>
      <c r="BK1006" s="211"/>
      <c r="BL1006" s="211"/>
      <c r="BM1006" s="211"/>
      <c r="BN1006" s="211"/>
      <c r="BO1006" s="211"/>
      <c r="BP1006" s="211"/>
      <c r="BQ1006" s="211"/>
      <c r="BR1006" s="211"/>
      <c r="BS1006" s="211"/>
      <c r="BT1006" s="211"/>
      <c r="BU1006" s="211"/>
      <c r="BV1006" s="211"/>
      <c r="BW1006" s="211"/>
      <c r="BX1006" s="211"/>
      <c r="BY1006" s="211"/>
      <c r="BZ1006" s="211"/>
      <c r="CA1006" s="211"/>
      <c r="CB1006" s="211"/>
      <c r="CC1006" s="211"/>
      <c r="CD1006" s="211"/>
      <c r="CE1006" s="211"/>
      <c r="CF1006" s="211"/>
      <c r="CG1006" s="211"/>
      <c r="CH1006" s="211"/>
      <c r="CI1006" s="211"/>
      <c r="CJ1006" s="211"/>
      <c r="CK1006" s="211"/>
      <c r="CL1006" s="211"/>
      <c r="CM1006" s="211"/>
      <c r="CN1006" s="211"/>
      <c r="CO1006" s="211"/>
      <c r="CP1006" s="211"/>
      <c r="CQ1006" s="211"/>
      <c r="CR1006" s="211"/>
      <c r="CS1006" s="211"/>
      <c r="CT1006" s="211"/>
      <c r="CU1006" s="211"/>
      <c r="CV1006" s="211"/>
      <c r="CW1006" s="211"/>
      <c r="CX1006" s="211"/>
      <c r="CY1006" s="211"/>
      <c r="CZ1006" s="211"/>
      <c r="DA1006" s="211"/>
      <c r="DB1006" s="211"/>
      <c r="DC1006" s="211"/>
      <c r="DD1006" s="211"/>
      <c r="DE1006" s="211"/>
      <c r="DF1006" s="211"/>
      <c r="DG1006" s="211"/>
      <c r="DH1006" s="211"/>
      <c r="DI1006" s="211"/>
      <c r="DJ1006" s="211"/>
      <c r="DK1006" s="211"/>
      <c r="DL1006" s="211"/>
      <c r="DM1006" s="211"/>
      <c r="DN1006" s="211"/>
      <c r="DO1006" s="211"/>
      <c r="DP1006" s="211"/>
      <c r="DQ1006" s="211"/>
      <c r="DR1006" s="211"/>
      <c r="DS1006" s="211"/>
      <c r="DT1006" s="211"/>
      <c r="DU1006" s="211"/>
      <c r="DV1006" s="211"/>
      <c r="DW1006" s="211"/>
      <c r="DX1006" s="211"/>
      <c r="DY1006" s="211"/>
      <c r="DZ1006" s="211"/>
      <c r="EA1006" s="211"/>
      <c r="EB1006" s="211"/>
      <c r="EC1006" s="211"/>
      <c r="ED1006" s="211"/>
      <c r="EE1006" s="211"/>
      <c r="EF1006" s="211"/>
      <c r="EG1006" s="211"/>
      <c r="EH1006" s="211"/>
      <c r="EI1006" s="211"/>
      <c r="EJ1006" s="211"/>
      <c r="EK1006" s="211"/>
      <c r="EL1006" s="211"/>
      <c r="EM1006" s="211"/>
      <c r="EN1006" s="211"/>
      <c r="EO1006" s="211"/>
      <c r="EP1006" s="211"/>
      <c r="EQ1006" s="211"/>
      <c r="ER1006" s="211"/>
      <c r="ES1006" s="211"/>
      <c r="ET1006" s="211"/>
      <c r="EU1006" s="211"/>
      <c r="EV1006" s="211"/>
      <c r="EW1006" s="211"/>
      <c r="EX1006" s="211"/>
      <c r="EY1006" s="211"/>
      <c r="EZ1006" s="211"/>
      <c r="FA1006" s="211"/>
      <c r="FB1006" s="211"/>
      <c r="FC1006" s="211"/>
      <c r="FD1006" s="211"/>
      <c r="FE1006" s="211"/>
      <c r="FF1006" s="211"/>
      <c r="FG1006" s="211"/>
      <c r="FH1006" s="211"/>
      <c r="FI1006" s="211"/>
      <c r="FJ1006" s="211"/>
      <c r="FK1006" s="211"/>
      <c r="FL1006" s="211"/>
      <c r="FM1006" s="211"/>
      <c r="FN1006" s="211"/>
      <c r="FO1006" s="211"/>
      <c r="FP1006" s="211"/>
      <c r="FQ1006" s="211"/>
      <c r="FR1006" s="211"/>
      <c r="FS1006" s="211"/>
      <c r="FT1006" s="211"/>
      <c r="FU1006" s="211"/>
      <c r="FV1006" s="211"/>
      <c r="FW1006" s="211"/>
      <c r="FX1006" s="211"/>
      <c r="FY1006" s="211"/>
      <c r="FZ1006" s="211"/>
      <c r="GA1006" s="211"/>
      <c r="GB1006" s="211"/>
      <c r="GC1006" s="211"/>
      <c r="GD1006" s="211"/>
      <c r="GE1006" s="211"/>
      <c r="GF1006" s="211"/>
      <c r="GG1006" s="211"/>
      <c r="GH1006" s="211"/>
      <c r="GI1006" s="211"/>
      <c r="GJ1006" s="211"/>
      <c r="GK1006" s="211"/>
      <c r="GL1006" s="211"/>
      <c r="GM1006" s="211"/>
      <c r="GN1006" s="211"/>
      <c r="GO1006" s="211"/>
      <c r="GP1006" s="211"/>
      <c r="GQ1006" s="211"/>
      <c r="GR1006" s="211"/>
      <c r="GS1006" s="211"/>
      <c r="GT1006" s="211"/>
      <c r="GU1006" s="211"/>
      <c r="GV1006" s="211"/>
      <c r="GW1006" s="211"/>
      <c r="GX1006" s="211"/>
      <c r="GY1006" s="211"/>
      <c r="GZ1006" s="211"/>
      <c r="HA1006" s="211"/>
      <c r="HB1006" s="211"/>
      <c r="HC1006" s="211"/>
      <c r="HD1006" s="211"/>
      <c r="HE1006" s="211"/>
      <c r="HF1006" s="211"/>
      <c r="HG1006" s="211"/>
      <c r="HH1006" s="211"/>
      <c r="HI1006" s="211"/>
      <c r="HJ1006" s="211"/>
      <c r="HK1006" s="211"/>
      <c r="HL1006" s="211"/>
      <c r="HM1006" s="211"/>
      <c r="HN1006" s="211"/>
      <c r="HO1006" s="211"/>
      <c r="HP1006" s="211"/>
      <c r="HQ1006" s="211"/>
      <c r="HR1006" s="211"/>
    </row>
    <row r="1007" spans="1:243" s="188" customFormat="1" ht="22.5" hidden="1">
      <c r="A1007" s="206" t="s">
        <v>3217</v>
      </c>
      <c r="B1007" s="151" t="s">
        <v>3218</v>
      </c>
      <c r="C1007" s="244"/>
      <c r="D1007" s="210">
        <f t="shared" si="260"/>
        <v>5620012.6200000001</v>
      </c>
      <c r="E1007" s="210">
        <f t="shared" si="260"/>
        <v>0</v>
      </c>
      <c r="F1007" s="210">
        <f t="shared" si="260"/>
        <v>0</v>
      </c>
      <c r="G1007" s="210">
        <f t="shared" si="260"/>
        <v>0</v>
      </c>
      <c r="H1007" s="210">
        <f t="shared" si="260"/>
        <v>0</v>
      </c>
      <c r="I1007" s="210">
        <f t="shared" si="260"/>
        <v>0</v>
      </c>
      <c r="J1007" s="211"/>
      <c r="K1007" s="211"/>
      <c r="L1007" s="211"/>
      <c r="M1007" s="211"/>
      <c r="N1007" s="211"/>
      <c r="O1007" s="211"/>
      <c r="P1007" s="211"/>
      <c r="Q1007" s="211"/>
      <c r="R1007" s="211"/>
      <c r="S1007" s="211"/>
      <c r="T1007" s="211"/>
      <c r="U1007" s="211"/>
      <c r="V1007" s="211"/>
      <c r="W1007" s="211"/>
      <c r="X1007" s="211"/>
      <c r="Y1007" s="211"/>
      <c r="Z1007" s="211"/>
      <c r="AA1007" s="211"/>
      <c r="AB1007" s="211"/>
      <c r="AC1007" s="211"/>
      <c r="AD1007" s="211"/>
      <c r="AE1007" s="211"/>
      <c r="AF1007" s="211"/>
      <c r="AG1007" s="211"/>
      <c r="AH1007" s="211"/>
      <c r="AI1007" s="211"/>
      <c r="AJ1007" s="211"/>
      <c r="AK1007" s="211"/>
      <c r="AL1007" s="211"/>
      <c r="AM1007" s="211"/>
      <c r="AN1007" s="211"/>
      <c r="AO1007" s="211"/>
      <c r="AP1007" s="211"/>
      <c r="AQ1007" s="211"/>
      <c r="AR1007" s="211"/>
      <c r="AS1007" s="211"/>
      <c r="AT1007" s="211"/>
      <c r="AU1007" s="211"/>
      <c r="AV1007" s="211"/>
      <c r="AW1007" s="211"/>
      <c r="AX1007" s="211"/>
      <c r="AY1007" s="211"/>
      <c r="AZ1007" s="211"/>
      <c r="BA1007" s="211"/>
      <c r="BB1007" s="211"/>
      <c r="BC1007" s="211"/>
      <c r="BD1007" s="211"/>
      <c r="BE1007" s="211"/>
      <c r="BF1007" s="211"/>
      <c r="BG1007" s="211"/>
      <c r="BH1007" s="211"/>
      <c r="BI1007" s="211"/>
      <c r="BJ1007" s="211"/>
      <c r="BK1007" s="211"/>
      <c r="BL1007" s="211"/>
      <c r="BM1007" s="211"/>
      <c r="BN1007" s="211"/>
      <c r="BO1007" s="211"/>
      <c r="BP1007" s="211"/>
      <c r="BQ1007" s="211"/>
      <c r="BR1007" s="211"/>
      <c r="BS1007" s="211"/>
      <c r="BT1007" s="211"/>
      <c r="BU1007" s="211"/>
      <c r="BV1007" s="211"/>
      <c r="BW1007" s="211"/>
      <c r="BX1007" s="211"/>
      <c r="BY1007" s="211"/>
      <c r="BZ1007" s="211"/>
      <c r="CA1007" s="211"/>
      <c r="CB1007" s="211"/>
      <c r="CC1007" s="211"/>
      <c r="CD1007" s="211"/>
      <c r="CE1007" s="211"/>
      <c r="CF1007" s="211"/>
      <c r="CG1007" s="211"/>
      <c r="CH1007" s="211"/>
      <c r="CI1007" s="211"/>
      <c r="CJ1007" s="211"/>
      <c r="CK1007" s="211"/>
      <c r="CL1007" s="211"/>
      <c r="CM1007" s="211"/>
      <c r="CN1007" s="211"/>
      <c r="CO1007" s="211"/>
      <c r="CP1007" s="211"/>
      <c r="CQ1007" s="211"/>
      <c r="CR1007" s="211"/>
      <c r="CS1007" s="211"/>
      <c r="CT1007" s="211"/>
      <c r="CU1007" s="211"/>
      <c r="CV1007" s="211"/>
      <c r="CW1007" s="211"/>
      <c r="CX1007" s="211"/>
      <c r="CY1007" s="211"/>
      <c r="CZ1007" s="211"/>
      <c r="DA1007" s="211"/>
      <c r="DB1007" s="211"/>
      <c r="DC1007" s="211"/>
      <c r="DD1007" s="211"/>
      <c r="DE1007" s="211"/>
      <c r="DF1007" s="211"/>
      <c r="DG1007" s="211"/>
      <c r="DH1007" s="211"/>
      <c r="DI1007" s="211"/>
      <c r="DJ1007" s="211"/>
      <c r="DK1007" s="211"/>
      <c r="DL1007" s="211"/>
      <c r="DM1007" s="211"/>
      <c r="DN1007" s="211"/>
      <c r="DO1007" s="211"/>
      <c r="DP1007" s="211"/>
      <c r="DQ1007" s="211"/>
      <c r="DR1007" s="211"/>
      <c r="DS1007" s="211"/>
      <c r="DT1007" s="211"/>
      <c r="DU1007" s="211"/>
      <c r="DV1007" s="211"/>
      <c r="DW1007" s="211"/>
      <c r="DX1007" s="211"/>
      <c r="DY1007" s="211"/>
      <c r="DZ1007" s="211"/>
      <c r="EA1007" s="211"/>
      <c r="EB1007" s="211"/>
      <c r="EC1007" s="211"/>
      <c r="ED1007" s="211"/>
      <c r="EE1007" s="211"/>
      <c r="EF1007" s="211"/>
      <c r="EG1007" s="211"/>
      <c r="EH1007" s="211"/>
      <c r="EI1007" s="211"/>
      <c r="EJ1007" s="211"/>
      <c r="EK1007" s="211"/>
      <c r="EL1007" s="211"/>
      <c r="EM1007" s="211"/>
      <c r="EN1007" s="211"/>
      <c r="EO1007" s="211"/>
      <c r="EP1007" s="211"/>
      <c r="EQ1007" s="211"/>
      <c r="ER1007" s="211"/>
      <c r="ES1007" s="211"/>
      <c r="ET1007" s="211"/>
      <c r="EU1007" s="211"/>
      <c r="EV1007" s="211"/>
      <c r="EW1007" s="211"/>
      <c r="EX1007" s="211"/>
      <c r="EY1007" s="211"/>
      <c r="EZ1007" s="211"/>
      <c r="FA1007" s="211"/>
      <c r="FB1007" s="211"/>
      <c r="FC1007" s="211"/>
      <c r="FD1007" s="211"/>
      <c r="FE1007" s="211"/>
      <c r="FF1007" s="211"/>
      <c r="FG1007" s="211"/>
      <c r="FH1007" s="211"/>
      <c r="FI1007" s="211"/>
      <c r="FJ1007" s="211"/>
      <c r="FK1007" s="211"/>
      <c r="FL1007" s="211"/>
      <c r="FM1007" s="211"/>
      <c r="FN1007" s="211"/>
      <c r="FO1007" s="211"/>
      <c r="FP1007" s="211"/>
      <c r="FQ1007" s="211"/>
      <c r="FR1007" s="211"/>
      <c r="FS1007" s="211"/>
      <c r="FT1007" s="211"/>
      <c r="FU1007" s="211"/>
      <c r="FV1007" s="211"/>
      <c r="FW1007" s="211"/>
      <c r="FX1007" s="211"/>
      <c r="FY1007" s="211"/>
      <c r="FZ1007" s="211"/>
      <c r="GA1007" s="211"/>
      <c r="GB1007" s="211"/>
      <c r="GC1007" s="211"/>
      <c r="GD1007" s="211"/>
      <c r="GE1007" s="211"/>
      <c r="GF1007" s="211"/>
      <c r="GG1007" s="211"/>
      <c r="GH1007" s="211"/>
      <c r="GI1007" s="211"/>
      <c r="GJ1007" s="211"/>
      <c r="GK1007" s="211"/>
      <c r="GL1007" s="211"/>
      <c r="GM1007" s="211"/>
      <c r="GN1007" s="211"/>
      <c r="GO1007" s="211"/>
      <c r="GP1007" s="211"/>
      <c r="GQ1007" s="211"/>
      <c r="GR1007" s="211"/>
      <c r="GS1007" s="211"/>
      <c r="GT1007" s="211"/>
      <c r="GU1007" s="211"/>
      <c r="GV1007" s="211"/>
      <c r="GW1007" s="211"/>
      <c r="GX1007" s="211"/>
      <c r="GY1007" s="211"/>
      <c r="GZ1007" s="211"/>
      <c r="HA1007" s="211"/>
      <c r="HB1007" s="211"/>
      <c r="HC1007" s="211"/>
      <c r="HD1007" s="211"/>
      <c r="HE1007" s="211"/>
      <c r="HF1007" s="211"/>
      <c r="HG1007" s="211"/>
      <c r="HH1007" s="211"/>
      <c r="HI1007" s="211"/>
      <c r="HJ1007" s="211"/>
      <c r="HK1007" s="211"/>
      <c r="HL1007" s="211"/>
      <c r="HM1007" s="211"/>
      <c r="HN1007" s="211"/>
      <c r="HO1007" s="211"/>
      <c r="HP1007" s="211"/>
      <c r="HQ1007" s="211"/>
      <c r="HR1007" s="211"/>
    </row>
    <row r="1008" spans="1:243" s="188" customFormat="1" ht="22.5" hidden="1">
      <c r="A1008" s="99" t="s">
        <v>3219</v>
      </c>
      <c r="B1008" s="116" t="s">
        <v>3220</v>
      </c>
      <c r="C1008" s="245"/>
      <c r="D1008" s="210">
        <f t="shared" ref="D1008:I1008" si="261">SUM(D1009:D1011)</f>
        <v>5620012.6200000001</v>
      </c>
      <c r="E1008" s="210">
        <f t="shared" si="261"/>
        <v>0</v>
      </c>
      <c r="F1008" s="210">
        <f t="shared" si="261"/>
        <v>0</v>
      </c>
      <c r="G1008" s="210">
        <f t="shared" si="261"/>
        <v>0</v>
      </c>
      <c r="H1008" s="210">
        <f t="shared" si="261"/>
        <v>0</v>
      </c>
      <c r="I1008" s="210">
        <f t="shared" si="261"/>
        <v>0</v>
      </c>
      <c r="J1008" s="211"/>
      <c r="K1008" s="211"/>
      <c r="L1008" s="211"/>
      <c r="M1008" s="211"/>
      <c r="N1008" s="211"/>
      <c r="O1008" s="211"/>
      <c r="P1008" s="211"/>
      <c r="Q1008" s="211"/>
      <c r="R1008" s="211"/>
      <c r="S1008" s="211"/>
      <c r="T1008" s="211"/>
      <c r="U1008" s="211"/>
      <c r="V1008" s="211"/>
      <c r="W1008" s="211"/>
      <c r="X1008" s="211"/>
      <c r="Y1008" s="211"/>
      <c r="Z1008" s="211"/>
      <c r="AA1008" s="211"/>
      <c r="AB1008" s="211"/>
      <c r="AC1008" s="211"/>
      <c r="AD1008" s="211"/>
      <c r="AE1008" s="211"/>
      <c r="AF1008" s="211"/>
      <c r="AG1008" s="211"/>
      <c r="AH1008" s="211"/>
      <c r="AI1008" s="211"/>
      <c r="AJ1008" s="211"/>
      <c r="AK1008" s="211"/>
      <c r="AL1008" s="211"/>
      <c r="AM1008" s="211"/>
      <c r="AN1008" s="211"/>
      <c r="AO1008" s="211"/>
      <c r="AP1008" s="211"/>
      <c r="AQ1008" s="211"/>
      <c r="AR1008" s="211"/>
      <c r="AS1008" s="211"/>
      <c r="AT1008" s="211"/>
      <c r="AU1008" s="211"/>
      <c r="AV1008" s="211"/>
      <c r="AW1008" s="211"/>
      <c r="AX1008" s="211"/>
      <c r="AY1008" s="211"/>
      <c r="AZ1008" s="211"/>
      <c r="BA1008" s="211"/>
      <c r="BB1008" s="211"/>
      <c r="BC1008" s="211"/>
      <c r="BD1008" s="211"/>
      <c r="BE1008" s="211"/>
      <c r="BF1008" s="211"/>
      <c r="BG1008" s="211"/>
      <c r="BH1008" s="211"/>
      <c r="BI1008" s="211"/>
      <c r="BJ1008" s="211"/>
      <c r="BK1008" s="211"/>
      <c r="BL1008" s="211"/>
      <c r="BM1008" s="211"/>
      <c r="BN1008" s="211"/>
      <c r="BO1008" s="211"/>
      <c r="BP1008" s="211"/>
      <c r="BQ1008" s="211"/>
      <c r="BR1008" s="211"/>
      <c r="BS1008" s="211"/>
      <c r="BT1008" s="211"/>
      <c r="BU1008" s="211"/>
      <c r="BV1008" s="211"/>
      <c r="BW1008" s="211"/>
      <c r="BX1008" s="211"/>
      <c r="BY1008" s="211"/>
      <c r="BZ1008" s="211"/>
      <c r="CA1008" s="211"/>
      <c r="CB1008" s="211"/>
      <c r="CC1008" s="211"/>
      <c r="CD1008" s="211"/>
      <c r="CE1008" s="211"/>
      <c r="CF1008" s="211"/>
      <c r="CG1008" s="211"/>
      <c r="CH1008" s="211"/>
      <c r="CI1008" s="211"/>
      <c r="CJ1008" s="211"/>
      <c r="CK1008" s="211"/>
      <c r="CL1008" s="211"/>
      <c r="CM1008" s="211"/>
      <c r="CN1008" s="211"/>
      <c r="CO1008" s="211"/>
      <c r="CP1008" s="211"/>
      <c r="CQ1008" s="211"/>
      <c r="CR1008" s="211"/>
      <c r="CS1008" s="211"/>
      <c r="CT1008" s="211"/>
      <c r="CU1008" s="211"/>
      <c r="CV1008" s="211"/>
      <c r="CW1008" s="211"/>
      <c r="CX1008" s="211"/>
      <c r="CY1008" s="211"/>
      <c r="CZ1008" s="211"/>
      <c r="DA1008" s="211"/>
      <c r="DB1008" s="211"/>
      <c r="DC1008" s="211"/>
      <c r="DD1008" s="211"/>
      <c r="DE1008" s="211"/>
      <c r="DF1008" s="211"/>
      <c r="DG1008" s="211"/>
      <c r="DH1008" s="211"/>
      <c r="DI1008" s="211"/>
      <c r="DJ1008" s="211"/>
      <c r="DK1008" s="211"/>
      <c r="DL1008" s="211"/>
      <c r="DM1008" s="211"/>
      <c r="DN1008" s="211"/>
      <c r="DO1008" s="211"/>
      <c r="DP1008" s="211"/>
      <c r="DQ1008" s="211"/>
      <c r="DR1008" s="211"/>
      <c r="DS1008" s="211"/>
      <c r="DT1008" s="211"/>
      <c r="DU1008" s="211"/>
      <c r="DV1008" s="211"/>
      <c r="DW1008" s="211"/>
      <c r="DX1008" s="211"/>
      <c r="DY1008" s="211"/>
      <c r="DZ1008" s="211"/>
      <c r="EA1008" s="211"/>
      <c r="EB1008" s="211"/>
      <c r="EC1008" s="211"/>
      <c r="ED1008" s="211"/>
      <c r="EE1008" s="211"/>
      <c r="EF1008" s="211"/>
      <c r="EG1008" s="211"/>
      <c r="EH1008" s="211"/>
      <c r="EI1008" s="211"/>
      <c r="EJ1008" s="211"/>
      <c r="EK1008" s="211"/>
      <c r="EL1008" s="211"/>
      <c r="EM1008" s="211"/>
      <c r="EN1008" s="211"/>
      <c r="EO1008" s="211"/>
      <c r="EP1008" s="211"/>
      <c r="EQ1008" s="211"/>
      <c r="ER1008" s="211"/>
      <c r="ES1008" s="211"/>
      <c r="ET1008" s="211"/>
      <c r="EU1008" s="211"/>
      <c r="EV1008" s="211"/>
      <c r="EW1008" s="211"/>
      <c r="EX1008" s="211"/>
      <c r="EY1008" s="211"/>
      <c r="EZ1008" s="211"/>
      <c r="FA1008" s="211"/>
      <c r="FB1008" s="211"/>
      <c r="FC1008" s="211"/>
      <c r="FD1008" s="211"/>
      <c r="FE1008" s="211"/>
      <c r="FF1008" s="211"/>
      <c r="FG1008" s="211"/>
      <c r="FH1008" s="211"/>
      <c r="FI1008" s="211"/>
      <c r="FJ1008" s="211"/>
      <c r="FK1008" s="211"/>
      <c r="FL1008" s="211"/>
      <c r="FM1008" s="211"/>
      <c r="FN1008" s="211"/>
      <c r="FO1008" s="211"/>
      <c r="FP1008" s="211"/>
      <c r="FQ1008" s="211"/>
      <c r="FR1008" s="211"/>
      <c r="FS1008" s="211"/>
      <c r="FT1008" s="211"/>
      <c r="FU1008" s="211"/>
      <c r="FV1008" s="211"/>
      <c r="FW1008" s="211"/>
      <c r="FX1008" s="211"/>
      <c r="FY1008" s="211"/>
      <c r="FZ1008" s="211"/>
      <c r="GA1008" s="211"/>
      <c r="GB1008" s="211"/>
      <c r="GC1008" s="211"/>
      <c r="GD1008" s="211"/>
      <c r="GE1008" s="211"/>
      <c r="GF1008" s="211"/>
      <c r="GG1008" s="211"/>
      <c r="GH1008" s="211"/>
      <c r="GI1008" s="211"/>
      <c r="GJ1008" s="211"/>
      <c r="GK1008" s="211"/>
      <c r="GL1008" s="211"/>
      <c r="GM1008" s="211"/>
      <c r="GN1008" s="211"/>
      <c r="GO1008" s="211"/>
      <c r="GP1008" s="211"/>
      <c r="GQ1008" s="211"/>
      <c r="GR1008" s="211"/>
      <c r="GS1008" s="211"/>
      <c r="GT1008" s="211"/>
      <c r="GU1008" s="211"/>
      <c r="GV1008" s="211"/>
      <c r="GW1008" s="211"/>
      <c r="GX1008" s="211"/>
      <c r="GY1008" s="211"/>
      <c r="GZ1008" s="211"/>
      <c r="HA1008" s="211"/>
      <c r="HB1008" s="211"/>
      <c r="HC1008" s="211"/>
      <c r="HD1008" s="211"/>
      <c r="HE1008" s="211"/>
      <c r="HF1008" s="211"/>
      <c r="HG1008" s="211"/>
      <c r="HH1008" s="211"/>
      <c r="HI1008" s="211"/>
      <c r="HJ1008" s="211"/>
      <c r="HK1008" s="211"/>
      <c r="HL1008" s="211"/>
      <c r="HM1008" s="211"/>
      <c r="HN1008" s="211"/>
      <c r="HO1008" s="211"/>
      <c r="HP1008" s="211"/>
      <c r="HQ1008" s="211"/>
      <c r="HR1008" s="211"/>
    </row>
    <row r="1009" spans="1:226" s="188" customFormat="1" ht="18" hidden="1">
      <c r="A1009" s="97" t="s">
        <v>3221</v>
      </c>
      <c r="B1009" s="117" t="s">
        <v>1488</v>
      </c>
      <c r="C1009" s="139" t="s">
        <v>173</v>
      </c>
      <c r="D1009" s="58">
        <v>5583968.2800000003</v>
      </c>
      <c r="E1009" s="58"/>
      <c r="F1009" s="58"/>
      <c r="G1009" s="58"/>
      <c r="H1009" s="58"/>
      <c r="I1009" s="72"/>
      <c r="J1009" s="211"/>
      <c r="K1009" s="211"/>
      <c r="L1009" s="211"/>
      <c r="M1009" s="211"/>
      <c r="N1009" s="211"/>
      <c r="O1009" s="211"/>
      <c r="P1009" s="211"/>
      <c r="Q1009" s="211"/>
      <c r="R1009" s="211"/>
      <c r="S1009" s="211"/>
      <c r="T1009" s="211"/>
      <c r="U1009" s="211"/>
      <c r="V1009" s="211"/>
      <c r="W1009" s="211"/>
      <c r="X1009" s="211"/>
      <c r="Y1009" s="211"/>
      <c r="Z1009" s="211"/>
      <c r="AA1009" s="211"/>
      <c r="AB1009" s="211"/>
      <c r="AC1009" s="211"/>
      <c r="AD1009" s="211"/>
      <c r="AE1009" s="211"/>
      <c r="AF1009" s="211"/>
      <c r="AG1009" s="211"/>
      <c r="AH1009" s="211"/>
      <c r="AI1009" s="211"/>
      <c r="AJ1009" s="211"/>
      <c r="AK1009" s="211"/>
      <c r="AL1009" s="211"/>
      <c r="AM1009" s="211"/>
      <c r="AN1009" s="211"/>
      <c r="AO1009" s="211"/>
      <c r="AP1009" s="211"/>
      <c r="AQ1009" s="211"/>
      <c r="AR1009" s="211"/>
      <c r="AS1009" s="211"/>
      <c r="AT1009" s="211"/>
      <c r="AU1009" s="211"/>
      <c r="AV1009" s="211"/>
      <c r="AW1009" s="211"/>
      <c r="AX1009" s="211"/>
      <c r="AY1009" s="211"/>
      <c r="AZ1009" s="211"/>
      <c r="BA1009" s="211"/>
      <c r="BB1009" s="211"/>
      <c r="BC1009" s="211"/>
      <c r="BD1009" s="211"/>
      <c r="BE1009" s="211"/>
      <c r="BF1009" s="211"/>
      <c r="BG1009" s="211"/>
      <c r="BH1009" s="211"/>
      <c r="BI1009" s="211"/>
      <c r="BJ1009" s="211"/>
      <c r="BK1009" s="211"/>
      <c r="BL1009" s="211"/>
      <c r="BM1009" s="211"/>
      <c r="BN1009" s="211"/>
      <c r="BO1009" s="211"/>
      <c r="BP1009" s="211"/>
      <c r="BQ1009" s="211"/>
      <c r="BR1009" s="211"/>
      <c r="BS1009" s="211"/>
      <c r="BT1009" s="211"/>
      <c r="BU1009" s="211"/>
      <c r="BV1009" s="211"/>
      <c r="BW1009" s="211"/>
      <c r="BX1009" s="211"/>
      <c r="BY1009" s="211"/>
      <c r="BZ1009" s="211"/>
      <c r="CA1009" s="211"/>
      <c r="CB1009" s="211"/>
      <c r="CC1009" s="211"/>
      <c r="CD1009" s="211"/>
      <c r="CE1009" s="211"/>
      <c r="CF1009" s="211"/>
      <c r="CG1009" s="211"/>
      <c r="CH1009" s="211"/>
      <c r="CI1009" s="211"/>
      <c r="CJ1009" s="211"/>
      <c r="CK1009" s="211"/>
      <c r="CL1009" s="211"/>
      <c r="CM1009" s="211"/>
      <c r="CN1009" s="211"/>
      <c r="CO1009" s="211"/>
      <c r="CP1009" s="211"/>
      <c r="CQ1009" s="211"/>
      <c r="CR1009" s="211"/>
      <c r="CS1009" s="211"/>
      <c r="CT1009" s="211"/>
      <c r="CU1009" s="211"/>
      <c r="CV1009" s="211"/>
      <c r="CW1009" s="211"/>
      <c r="CX1009" s="211"/>
      <c r="CY1009" s="211"/>
      <c r="CZ1009" s="211"/>
      <c r="DA1009" s="211"/>
      <c r="DB1009" s="211"/>
      <c r="DC1009" s="211"/>
      <c r="DD1009" s="211"/>
      <c r="DE1009" s="211"/>
      <c r="DF1009" s="211"/>
      <c r="DG1009" s="211"/>
      <c r="DH1009" s="211"/>
      <c r="DI1009" s="211"/>
      <c r="DJ1009" s="211"/>
      <c r="DK1009" s="211"/>
      <c r="DL1009" s="211"/>
      <c r="DM1009" s="211"/>
      <c r="DN1009" s="211"/>
      <c r="DO1009" s="211"/>
      <c r="DP1009" s="211"/>
      <c r="DQ1009" s="211"/>
      <c r="DR1009" s="211"/>
      <c r="DS1009" s="211"/>
      <c r="DT1009" s="211"/>
      <c r="DU1009" s="211"/>
      <c r="DV1009" s="211"/>
      <c r="DW1009" s="211"/>
      <c r="DX1009" s="211"/>
      <c r="DY1009" s="211"/>
      <c r="DZ1009" s="211"/>
      <c r="EA1009" s="211"/>
      <c r="EB1009" s="211"/>
      <c r="EC1009" s="211"/>
      <c r="ED1009" s="211"/>
      <c r="EE1009" s="211"/>
      <c r="EF1009" s="211"/>
      <c r="EG1009" s="211"/>
      <c r="EH1009" s="211"/>
      <c r="EI1009" s="211"/>
      <c r="EJ1009" s="211"/>
      <c r="EK1009" s="211"/>
      <c r="EL1009" s="211"/>
      <c r="EM1009" s="211"/>
      <c r="EN1009" s="211"/>
      <c r="EO1009" s="211"/>
      <c r="EP1009" s="211"/>
      <c r="EQ1009" s="211"/>
      <c r="ER1009" s="211"/>
      <c r="ES1009" s="211"/>
      <c r="ET1009" s="211"/>
      <c r="EU1009" s="211"/>
      <c r="EV1009" s="211"/>
      <c r="EW1009" s="211"/>
      <c r="EX1009" s="211"/>
      <c r="EY1009" s="211"/>
      <c r="EZ1009" s="211"/>
      <c r="FA1009" s="211"/>
      <c r="FB1009" s="211"/>
      <c r="FC1009" s="211"/>
      <c r="FD1009" s="211"/>
      <c r="FE1009" s="211"/>
      <c r="FF1009" s="211"/>
      <c r="FG1009" s="211"/>
      <c r="FH1009" s="211"/>
      <c r="FI1009" s="211"/>
      <c r="FJ1009" s="211"/>
      <c r="FK1009" s="211"/>
      <c r="FL1009" s="211"/>
      <c r="FM1009" s="211"/>
      <c r="FN1009" s="211"/>
      <c r="FO1009" s="211"/>
      <c r="FP1009" s="211"/>
      <c r="FQ1009" s="211"/>
      <c r="FR1009" s="211"/>
      <c r="FS1009" s="211"/>
      <c r="FT1009" s="211"/>
      <c r="FU1009" s="211"/>
      <c r="FV1009" s="211"/>
      <c r="FW1009" s="211"/>
      <c r="FX1009" s="211"/>
      <c r="FY1009" s="211"/>
      <c r="FZ1009" s="211"/>
      <c r="GA1009" s="211"/>
      <c r="GB1009" s="211"/>
      <c r="GC1009" s="211"/>
      <c r="GD1009" s="211"/>
      <c r="GE1009" s="211"/>
      <c r="GF1009" s="211"/>
      <c r="GG1009" s="211"/>
      <c r="GH1009" s="211"/>
      <c r="GI1009" s="211"/>
      <c r="GJ1009" s="211"/>
      <c r="GK1009" s="211"/>
      <c r="GL1009" s="211"/>
      <c r="GM1009" s="211"/>
      <c r="GN1009" s="211"/>
      <c r="GO1009" s="211"/>
      <c r="GP1009" s="211"/>
      <c r="GQ1009" s="211"/>
      <c r="GR1009" s="211"/>
      <c r="GS1009" s="211"/>
      <c r="GT1009" s="211"/>
      <c r="GU1009" s="211"/>
      <c r="GV1009" s="211"/>
      <c r="GW1009" s="211"/>
      <c r="GX1009" s="211"/>
      <c r="GY1009" s="211"/>
      <c r="GZ1009" s="211"/>
      <c r="HA1009" s="211"/>
      <c r="HB1009" s="211"/>
      <c r="HC1009" s="211"/>
      <c r="HD1009" s="211"/>
      <c r="HE1009" s="211"/>
      <c r="HF1009" s="211"/>
      <c r="HG1009" s="211"/>
      <c r="HH1009" s="211"/>
      <c r="HI1009" s="211"/>
      <c r="HJ1009" s="211"/>
      <c r="HK1009" s="211"/>
      <c r="HL1009" s="211"/>
      <c r="HM1009" s="211"/>
      <c r="HN1009" s="211"/>
      <c r="HO1009" s="211"/>
      <c r="HP1009" s="211"/>
      <c r="HQ1009" s="211"/>
      <c r="HR1009" s="211"/>
    </row>
    <row r="1010" spans="1:226" s="188" customFormat="1" ht="18" hidden="1">
      <c r="A1010" s="97" t="s">
        <v>3222</v>
      </c>
      <c r="B1010" s="117" t="s">
        <v>3223</v>
      </c>
      <c r="C1010" s="139" t="s">
        <v>173</v>
      </c>
      <c r="D1010" s="58">
        <v>20390.07</v>
      </c>
      <c r="E1010" s="58"/>
      <c r="F1010" s="58"/>
      <c r="G1010" s="58"/>
      <c r="H1010" s="58"/>
      <c r="I1010" s="72"/>
      <c r="J1010" s="211"/>
      <c r="K1010" s="211"/>
      <c r="L1010" s="211"/>
      <c r="M1010" s="211"/>
      <c r="N1010" s="211"/>
      <c r="O1010" s="211"/>
      <c r="P1010" s="211"/>
      <c r="Q1010" s="211"/>
      <c r="R1010" s="211"/>
      <c r="S1010" s="211"/>
      <c r="T1010" s="211"/>
      <c r="U1010" s="211"/>
      <c r="V1010" s="211"/>
      <c r="W1010" s="211"/>
      <c r="X1010" s="211"/>
      <c r="Y1010" s="211"/>
      <c r="Z1010" s="211"/>
      <c r="AA1010" s="211"/>
      <c r="AB1010" s="211"/>
      <c r="AC1010" s="211"/>
      <c r="AD1010" s="211"/>
      <c r="AE1010" s="211"/>
      <c r="AF1010" s="211"/>
      <c r="AG1010" s="211"/>
      <c r="AH1010" s="211"/>
      <c r="AI1010" s="211"/>
      <c r="AJ1010" s="211"/>
      <c r="AK1010" s="211"/>
      <c r="AL1010" s="211"/>
      <c r="AM1010" s="211"/>
      <c r="AN1010" s="211"/>
      <c r="AO1010" s="211"/>
      <c r="AP1010" s="211"/>
      <c r="AQ1010" s="211"/>
      <c r="AR1010" s="211"/>
      <c r="AS1010" s="211"/>
      <c r="AT1010" s="211"/>
      <c r="AU1010" s="211"/>
      <c r="AV1010" s="211"/>
      <c r="AW1010" s="211"/>
      <c r="AX1010" s="211"/>
      <c r="AY1010" s="211"/>
      <c r="AZ1010" s="211"/>
      <c r="BA1010" s="211"/>
      <c r="BB1010" s="211"/>
      <c r="BC1010" s="211"/>
      <c r="BD1010" s="211"/>
      <c r="BE1010" s="211"/>
      <c r="BF1010" s="211"/>
      <c r="BG1010" s="211"/>
      <c r="BH1010" s="211"/>
      <c r="BI1010" s="211"/>
      <c r="BJ1010" s="211"/>
      <c r="BK1010" s="211"/>
      <c r="BL1010" s="211"/>
      <c r="BM1010" s="211"/>
      <c r="BN1010" s="211"/>
      <c r="BO1010" s="211"/>
      <c r="BP1010" s="211"/>
      <c r="BQ1010" s="211"/>
      <c r="BR1010" s="211"/>
      <c r="BS1010" s="211"/>
      <c r="BT1010" s="211"/>
      <c r="BU1010" s="211"/>
      <c r="BV1010" s="211"/>
      <c r="BW1010" s="211"/>
      <c r="BX1010" s="211"/>
      <c r="BY1010" s="211"/>
      <c r="BZ1010" s="211"/>
      <c r="CA1010" s="211"/>
      <c r="CB1010" s="211"/>
      <c r="CC1010" s="211"/>
      <c r="CD1010" s="211"/>
      <c r="CE1010" s="211"/>
      <c r="CF1010" s="211"/>
      <c r="CG1010" s="211"/>
      <c r="CH1010" s="211"/>
      <c r="CI1010" s="211"/>
      <c r="CJ1010" s="211"/>
      <c r="CK1010" s="211"/>
      <c r="CL1010" s="211"/>
      <c r="CM1010" s="211"/>
      <c r="CN1010" s="211"/>
      <c r="CO1010" s="211"/>
      <c r="CP1010" s="211"/>
      <c r="CQ1010" s="211"/>
      <c r="CR1010" s="211"/>
      <c r="CS1010" s="211"/>
      <c r="CT1010" s="211"/>
      <c r="CU1010" s="211"/>
      <c r="CV1010" s="211"/>
      <c r="CW1010" s="211"/>
      <c r="CX1010" s="211"/>
      <c r="CY1010" s="211"/>
      <c r="CZ1010" s="211"/>
      <c r="DA1010" s="211"/>
      <c r="DB1010" s="211"/>
      <c r="DC1010" s="211"/>
      <c r="DD1010" s="211"/>
      <c r="DE1010" s="211"/>
      <c r="DF1010" s="211"/>
      <c r="DG1010" s="211"/>
      <c r="DH1010" s="211"/>
      <c r="DI1010" s="211"/>
      <c r="DJ1010" s="211"/>
      <c r="DK1010" s="211"/>
      <c r="DL1010" s="211"/>
      <c r="DM1010" s="211"/>
      <c r="DN1010" s="211"/>
      <c r="DO1010" s="211"/>
      <c r="DP1010" s="211"/>
      <c r="DQ1010" s="211"/>
      <c r="DR1010" s="211"/>
      <c r="DS1010" s="211"/>
      <c r="DT1010" s="211"/>
      <c r="DU1010" s="211"/>
      <c r="DV1010" s="211"/>
      <c r="DW1010" s="211"/>
      <c r="DX1010" s="211"/>
      <c r="DY1010" s="211"/>
      <c r="DZ1010" s="211"/>
      <c r="EA1010" s="211"/>
      <c r="EB1010" s="211"/>
      <c r="EC1010" s="211"/>
      <c r="ED1010" s="211"/>
      <c r="EE1010" s="211"/>
      <c r="EF1010" s="211"/>
      <c r="EG1010" s="211"/>
      <c r="EH1010" s="211"/>
      <c r="EI1010" s="211"/>
      <c r="EJ1010" s="211"/>
      <c r="EK1010" s="211"/>
      <c r="EL1010" s="211"/>
      <c r="EM1010" s="211"/>
      <c r="EN1010" s="211"/>
      <c r="EO1010" s="211"/>
      <c r="EP1010" s="211"/>
      <c r="EQ1010" s="211"/>
      <c r="ER1010" s="211"/>
      <c r="ES1010" s="211"/>
      <c r="ET1010" s="211"/>
      <c r="EU1010" s="211"/>
      <c r="EV1010" s="211"/>
      <c r="EW1010" s="211"/>
      <c r="EX1010" s="211"/>
      <c r="EY1010" s="211"/>
      <c r="EZ1010" s="211"/>
      <c r="FA1010" s="211"/>
      <c r="FB1010" s="211"/>
      <c r="FC1010" s="211"/>
      <c r="FD1010" s="211"/>
      <c r="FE1010" s="211"/>
      <c r="FF1010" s="211"/>
      <c r="FG1010" s="211"/>
      <c r="FH1010" s="211"/>
      <c r="FI1010" s="211"/>
      <c r="FJ1010" s="211"/>
      <c r="FK1010" s="211"/>
      <c r="FL1010" s="211"/>
      <c r="FM1010" s="211"/>
      <c r="FN1010" s="211"/>
      <c r="FO1010" s="211"/>
      <c r="FP1010" s="211"/>
      <c r="FQ1010" s="211"/>
      <c r="FR1010" s="211"/>
      <c r="FS1010" s="211"/>
      <c r="FT1010" s="211"/>
      <c r="FU1010" s="211"/>
      <c r="FV1010" s="211"/>
      <c r="FW1010" s="211"/>
      <c r="FX1010" s="211"/>
      <c r="FY1010" s="211"/>
      <c r="FZ1010" s="211"/>
      <c r="GA1010" s="211"/>
      <c r="GB1010" s="211"/>
      <c r="GC1010" s="211"/>
      <c r="GD1010" s="211"/>
      <c r="GE1010" s="211"/>
      <c r="GF1010" s="211"/>
      <c r="GG1010" s="211"/>
      <c r="GH1010" s="211"/>
      <c r="GI1010" s="211"/>
      <c r="GJ1010" s="211"/>
      <c r="GK1010" s="211"/>
      <c r="GL1010" s="211"/>
      <c r="GM1010" s="211"/>
      <c r="GN1010" s="211"/>
      <c r="GO1010" s="211"/>
      <c r="GP1010" s="211"/>
      <c r="GQ1010" s="211"/>
      <c r="GR1010" s="211"/>
      <c r="GS1010" s="211"/>
      <c r="GT1010" s="211"/>
      <c r="GU1010" s="211"/>
      <c r="GV1010" s="211"/>
      <c r="GW1010" s="211"/>
      <c r="GX1010" s="211"/>
      <c r="GY1010" s="211"/>
      <c r="GZ1010" s="211"/>
      <c r="HA1010" s="211"/>
      <c r="HB1010" s="211"/>
      <c r="HC1010" s="211"/>
      <c r="HD1010" s="211"/>
      <c r="HE1010" s="211"/>
      <c r="HF1010" s="211"/>
      <c r="HG1010" s="211"/>
      <c r="HH1010" s="211"/>
      <c r="HI1010" s="211"/>
      <c r="HJ1010" s="211"/>
      <c r="HK1010" s="211"/>
      <c r="HL1010" s="211"/>
      <c r="HM1010" s="211"/>
      <c r="HN1010" s="211"/>
      <c r="HO1010" s="211"/>
      <c r="HP1010" s="211"/>
      <c r="HQ1010" s="211"/>
      <c r="HR1010" s="211"/>
    </row>
    <row r="1011" spans="1:226" s="188" customFormat="1" ht="18" hidden="1">
      <c r="A1011" s="97" t="s">
        <v>3224</v>
      </c>
      <c r="B1011" s="117" t="s">
        <v>3225</v>
      </c>
      <c r="C1011" s="139" t="s">
        <v>173</v>
      </c>
      <c r="D1011" s="58">
        <v>15654.27</v>
      </c>
      <c r="E1011" s="58"/>
      <c r="F1011" s="58"/>
      <c r="G1011" s="58"/>
      <c r="H1011" s="58"/>
      <c r="I1011" s="72"/>
      <c r="J1011" s="211"/>
      <c r="K1011" s="211"/>
      <c r="L1011" s="211"/>
      <c r="M1011" s="211"/>
      <c r="N1011" s="211"/>
      <c r="O1011" s="211"/>
      <c r="P1011" s="211"/>
      <c r="Q1011" s="211"/>
      <c r="R1011" s="211"/>
      <c r="S1011" s="211"/>
      <c r="T1011" s="211"/>
      <c r="U1011" s="211"/>
      <c r="V1011" s="211"/>
      <c r="W1011" s="211"/>
      <c r="X1011" s="211"/>
      <c r="Y1011" s="211"/>
      <c r="Z1011" s="211"/>
      <c r="AA1011" s="211"/>
      <c r="AB1011" s="211"/>
      <c r="AC1011" s="211"/>
      <c r="AD1011" s="211"/>
      <c r="AE1011" s="211"/>
      <c r="AF1011" s="211"/>
      <c r="AG1011" s="211"/>
      <c r="AH1011" s="211"/>
      <c r="AI1011" s="211"/>
      <c r="AJ1011" s="211"/>
      <c r="AK1011" s="211"/>
      <c r="AL1011" s="211"/>
      <c r="AM1011" s="211"/>
      <c r="AN1011" s="211"/>
      <c r="AO1011" s="211"/>
      <c r="AP1011" s="211"/>
      <c r="AQ1011" s="211"/>
      <c r="AR1011" s="211"/>
      <c r="AS1011" s="211"/>
      <c r="AT1011" s="211"/>
      <c r="AU1011" s="211"/>
      <c r="AV1011" s="211"/>
      <c r="AW1011" s="211"/>
      <c r="AX1011" s="211"/>
      <c r="AY1011" s="211"/>
      <c r="AZ1011" s="211"/>
      <c r="BA1011" s="211"/>
      <c r="BB1011" s="211"/>
      <c r="BC1011" s="211"/>
      <c r="BD1011" s="211"/>
      <c r="BE1011" s="211"/>
      <c r="BF1011" s="211"/>
      <c r="BG1011" s="211"/>
      <c r="BH1011" s="211"/>
      <c r="BI1011" s="211"/>
      <c r="BJ1011" s="211"/>
      <c r="BK1011" s="211"/>
      <c r="BL1011" s="211"/>
      <c r="BM1011" s="211"/>
      <c r="BN1011" s="211"/>
      <c r="BO1011" s="211"/>
      <c r="BP1011" s="211"/>
      <c r="BQ1011" s="211"/>
      <c r="BR1011" s="211"/>
      <c r="BS1011" s="211"/>
      <c r="BT1011" s="211"/>
      <c r="BU1011" s="211"/>
      <c r="BV1011" s="211"/>
      <c r="BW1011" s="211"/>
      <c r="BX1011" s="211"/>
      <c r="BY1011" s="211"/>
      <c r="BZ1011" s="211"/>
      <c r="CA1011" s="211"/>
      <c r="CB1011" s="211"/>
      <c r="CC1011" s="211"/>
      <c r="CD1011" s="211"/>
      <c r="CE1011" s="211"/>
      <c r="CF1011" s="211"/>
      <c r="CG1011" s="211"/>
      <c r="CH1011" s="211"/>
      <c r="CI1011" s="211"/>
      <c r="CJ1011" s="211"/>
      <c r="CK1011" s="211"/>
      <c r="CL1011" s="211"/>
      <c r="CM1011" s="211"/>
      <c r="CN1011" s="211"/>
      <c r="CO1011" s="211"/>
      <c r="CP1011" s="211"/>
      <c r="CQ1011" s="211"/>
      <c r="CR1011" s="211"/>
      <c r="CS1011" s="211"/>
      <c r="CT1011" s="211"/>
      <c r="CU1011" s="211"/>
      <c r="CV1011" s="211"/>
      <c r="CW1011" s="211"/>
      <c r="CX1011" s="211"/>
      <c r="CY1011" s="211"/>
      <c r="CZ1011" s="211"/>
      <c r="DA1011" s="211"/>
      <c r="DB1011" s="211"/>
      <c r="DC1011" s="211"/>
      <c r="DD1011" s="211"/>
      <c r="DE1011" s="211"/>
      <c r="DF1011" s="211"/>
      <c r="DG1011" s="211"/>
      <c r="DH1011" s="211"/>
      <c r="DI1011" s="211"/>
      <c r="DJ1011" s="211"/>
      <c r="DK1011" s="211"/>
      <c r="DL1011" s="211"/>
      <c r="DM1011" s="211"/>
      <c r="DN1011" s="211"/>
      <c r="DO1011" s="211"/>
      <c r="DP1011" s="211"/>
      <c r="DQ1011" s="211"/>
      <c r="DR1011" s="211"/>
      <c r="DS1011" s="211"/>
      <c r="DT1011" s="211"/>
      <c r="DU1011" s="211"/>
      <c r="DV1011" s="211"/>
      <c r="DW1011" s="211"/>
      <c r="DX1011" s="211"/>
      <c r="DY1011" s="211"/>
      <c r="DZ1011" s="211"/>
      <c r="EA1011" s="211"/>
      <c r="EB1011" s="211"/>
      <c r="EC1011" s="211"/>
      <c r="ED1011" s="211"/>
      <c r="EE1011" s="211"/>
      <c r="EF1011" s="211"/>
      <c r="EG1011" s="211"/>
      <c r="EH1011" s="211"/>
      <c r="EI1011" s="211"/>
      <c r="EJ1011" s="211"/>
      <c r="EK1011" s="211"/>
      <c r="EL1011" s="211"/>
      <c r="EM1011" s="211"/>
      <c r="EN1011" s="211"/>
      <c r="EO1011" s="211"/>
      <c r="EP1011" s="211"/>
      <c r="EQ1011" s="211"/>
      <c r="ER1011" s="211"/>
      <c r="ES1011" s="211"/>
      <c r="ET1011" s="211"/>
      <c r="EU1011" s="211"/>
      <c r="EV1011" s="211"/>
      <c r="EW1011" s="211"/>
      <c r="EX1011" s="211"/>
      <c r="EY1011" s="211"/>
      <c r="EZ1011" s="211"/>
      <c r="FA1011" s="211"/>
      <c r="FB1011" s="211"/>
      <c r="FC1011" s="211"/>
      <c r="FD1011" s="211"/>
      <c r="FE1011" s="211"/>
      <c r="FF1011" s="211"/>
      <c r="FG1011" s="211"/>
      <c r="FH1011" s="211"/>
      <c r="FI1011" s="211"/>
      <c r="FJ1011" s="211"/>
      <c r="FK1011" s="211"/>
      <c r="FL1011" s="211"/>
      <c r="FM1011" s="211"/>
      <c r="FN1011" s="211"/>
      <c r="FO1011" s="211"/>
      <c r="FP1011" s="211"/>
      <c r="FQ1011" s="211"/>
      <c r="FR1011" s="211"/>
      <c r="FS1011" s="211"/>
      <c r="FT1011" s="211"/>
      <c r="FU1011" s="211"/>
      <c r="FV1011" s="211"/>
      <c r="FW1011" s="211"/>
      <c r="FX1011" s="211"/>
      <c r="FY1011" s="211"/>
      <c r="FZ1011" s="211"/>
      <c r="GA1011" s="211"/>
      <c r="GB1011" s="211"/>
      <c r="GC1011" s="211"/>
      <c r="GD1011" s="211"/>
      <c r="GE1011" s="211"/>
      <c r="GF1011" s="211"/>
      <c r="GG1011" s="211"/>
      <c r="GH1011" s="211"/>
      <c r="GI1011" s="211"/>
      <c r="GJ1011" s="211"/>
      <c r="GK1011" s="211"/>
      <c r="GL1011" s="211"/>
      <c r="GM1011" s="211"/>
      <c r="GN1011" s="211"/>
      <c r="GO1011" s="211"/>
      <c r="GP1011" s="211"/>
      <c r="GQ1011" s="211"/>
      <c r="GR1011" s="211"/>
      <c r="GS1011" s="211"/>
      <c r="GT1011" s="211"/>
      <c r="GU1011" s="211"/>
      <c r="GV1011" s="211"/>
      <c r="GW1011" s="211"/>
      <c r="GX1011" s="211"/>
      <c r="GY1011" s="211"/>
      <c r="GZ1011" s="211"/>
      <c r="HA1011" s="211"/>
      <c r="HB1011" s="211"/>
      <c r="HC1011" s="211"/>
      <c r="HD1011" s="211"/>
      <c r="HE1011" s="211"/>
      <c r="HF1011" s="211"/>
      <c r="HG1011" s="211"/>
      <c r="HH1011" s="211"/>
      <c r="HI1011" s="211"/>
      <c r="HJ1011" s="211"/>
      <c r="HK1011" s="211"/>
      <c r="HL1011" s="211"/>
      <c r="HM1011" s="211"/>
      <c r="HN1011" s="211"/>
      <c r="HO1011" s="211"/>
      <c r="HP1011" s="211"/>
      <c r="HQ1011" s="211"/>
      <c r="HR1011" s="211"/>
    </row>
    <row r="1012" spans="1:226" s="188" customFormat="1">
      <c r="A1012" s="97" t="s">
        <v>3226</v>
      </c>
      <c r="B1012" s="117" t="s">
        <v>3227</v>
      </c>
      <c r="C1012" s="139"/>
      <c r="D1012" s="210">
        <f>D1013</f>
        <v>44878951.729999997</v>
      </c>
      <c r="E1012" s="210">
        <f>E1013+E1014</f>
        <v>33659371.710000001</v>
      </c>
      <c r="F1012" s="210">
        <f>F1013+F1014</f>
        <v>43448523.789999999</v>
      </c>
      <c r="G1012" s="210">
        <f>G1013+G1014</f>
        <v>42131000</v>
      </c>
      <c r="H1012" s="210">
        <f>H1013+H1014</f>
        <v>44423000</v>
      </c>
      <c r="I1012" s="210">
        <f>I1013+I1014</f>
        <v>47445000</v>
      </c>
      <c r="J1012" s="211"/>
      <c r="K1012" s="211"/>
      <c r="L1012" s="211"/>
      <c r="M1012" s="211"/>
      <c r="N1012" s="211"/>
      <c r="O1012" s="211"/>
      <c r="P1012" s="211"/>
      <c r="Q1012" s="211"/>
      <c r="R1012" s="211"/>
      <c r="S1012" s="211"/>
      <c r="T1012" s="211"/>
      <c r="U1012" s="211"/>
      <c r="V1012" s="211"/>
      <c r="W1012" s="211"/>
      <c r="X1012" s="211"/>
      <c r="Y1012" s="211"/>
      <c r="Z1012" s="211"/>
      <c r="AA1012" s="211"/>
      <c r="AB1012" s="211"/>
      <c r="AC1012" s="211"/>
      <c r="AD1012" s="211"/>
      <c r="AE1012" s="211"/>
      <c r="AF1012" s="211"/>
      <c r="AG1012" s="211"/>
      <c r="AH1012" s="211"/>
      <c r="AI1012" s="211"/>
      <c r="AJ1012" s="211"/>
      <c r="AK1012" s="211"/>
      <c r="AL1012" s="211"/>
      <c r="AM1012" s="211"/>
      <c r="AN1012" s="211"/>
      <c r="AO1012" s="211"/>
      <c r="AP1012" s="211"/>
      <c r="AQ1012" s="211"/>
      <c r="AR1012" s="211"/>
      <c r="AS1012" s="211"/>
      <c r="AT1012" s="211"/>
      <c r="AU1012" s="211"/>
      <c r="AV1012" s="211"/>
      <c r="AW1012" s="211"/>
      <c r="AX1012" s="211"/>
      <c r="AY1012" s="211"/>
      <c r="AZ1012" s="211"/>
      <c r="BA1012" s="211"/>
      <c r="BB1012" s="211"/>
      <c r="BC1012" s="211"/>
      <c r="BD1012" s="211"/>
      <c r="BE1012" s="211"/>
      <c r="BF1012" s="211"/>
      <c r="BG1012" s="211"/>
      <c r="BH1012" s="211"/>
      <c r="BI1012" s="211"/>
      <c r="BJ1012" s="211"/>
      <c r="BK1012" s="211"/>
      <c r="BL1012" s="211"/>
      <c r="BM1012" s="211"/>
      <c r="BN1012" s="211"/>
      <c r="BO1012" s="211"/>
      <c r="BP1012" s="211"/>
      <c r="BQ1012" s="211"/>
      <c r="BR1012" s="211"/>
      <c r="BS1012" s="211"/>
      <c r="BT1012" s="211"/>
      <c r="BU1012" s="211"/>
      <c r="BV1012" s="211"/>
      <c r="BW1012" s="211"/>
      <c r="BX1012" s="211"/>
      <c r="BY1012" s="211"/>
      <c r="BZ1012" s="211"/>
      <c r="CA1012" s="211"/>
      <c r="CB1012" s="211"/>
      <c r="CC1012" s="211"/>
      <c r="CD1012" s="211"/>
      <c r="CE1012" s="211"/>
      <c r="CF1012" s="211"/>
      <c r="CG1012" s="211"/>
      <c r="CH1012" s="211"/>
      <c r="CI1012" s="211"/>
      <c r="CJ1012" s="211"/>
      <c r="CK1012" s="211"/>
      <c r="CL1012" s="211"/>
      <c r="CM1012" s="211"/>
      <c r="CN1012" s="211"/>
      <c r="CO1012" s="211"/>
      <c r="CP1012" s="211"/>
      <c r="CQ1012" s="211"/>
      <c r="CR1012" s="211"/>
      <c r="CS1012" s="211"/>
      <c r="CT1012" s="211"/>
      <c r="CU1012" s="211"/>
      <c r="CV1012" s="211"/>
      <c r="CW1012" s="211"/>
      <c r="CX1012" s="211"/>
      <c r="CY1012" s="211"/>
      <c r="CZ1012" s="211"/>
      <c r="DA1012" s="211"/>
      <c r="DB1012" s="211"/>
      <c r="DC1012" s="211"/>
      <c r="DD1012" s="211"/>
      <c r="DE1012" s="211"/>
      <c r="DF1012" s="211"/>
      <c r="DG1012" s="211"/>
      <c r="DH1012" s="211"/>
      <c r="DI1012" s="211"/>
      <c r="DJ1012" s="211"/>
      <c r="DK1012" s="211"/>
      <c r="DL1012" s="211"/>
      <c r="DM1012" s="211"/>
      <c r="DN1012" s="211"/>
      <c r="DO1012" s="211"/>
      <c r="DP1012" s="211"/>
      <c r="DQ1012" s="211"/>
      <c r="DR1012" s="211"/>
      <c r="DS1012" s="211"/>
      <c r="DT1012" s="211"/>
      <c r="DU1012" s="211"/>
      <c r="DV1012" s="211"/>
      <c r="DW1012" s="211"/>
      <c r="DX1012" s="211"/>
      <c r="DY1012" s="211"/>
      <c r="DZ1012" s="211"/>
      <c r="EA1012" s="211"/>
      <c r="EB1012" s="211"/>
      <c r="EC1012" s="211"/>
      <c r="ED1012" s="211"/>
      <c r="EE1012" s="211"/>
      <c r="EF1012" s="211"/>
      <c r="EG1012" s="211"/>
      <c r="EH1012" s="211"/>
      <c r="EI1012" s="211"/>
      <c r="EJ1012" s="211"/>
      <c r="EK1012" s="211"/>
      <c r="EL1012" s="211"/>
      <c r="EM1012" s="211"/>
      <c r="EN1012" s="211"/>
      <c r="EO1012" s="211"/>
      <c r="EP1012" s="211"/>
      <c r="EQ1012" s="211"/>
      <c r="ER1012" s="211"/>
      <c r="ES1012" s="211"/>
      <c r="ET1012" s="211"/>
      <c r="EU1012" s="211"/>
      <c r="EV1012" s="211"/>
      <c r="EW1012" s="211"/>
      <c r="EX1012" s="211"/>
      <c r="EY1012" s="211"/>
      <c r="EZ1012" s="211"/>
      <c r="FA1012" s="211"/>
      <c r="FB1012" s="211"/>
      <c r="FC1012" s="211"/>
      <c r="FD1012" s="211"/>
      <c r="FE1012" s="211"/>
      <c r="FF1012" s="211"/>
      <c r="FG1012" s="211"/>
      <c r="FH1012" s="211"/>
      <c r="FI1012" s="211"/>
      <c r="FJ1012" s="211"/>
      <c r="FK1012" s="211"/>
      <c r="FL1012" s="211"/>
      <c r="FM1012" s="211"/>
      <c r="FN1012" s="211"/>
      <c r="FO1012" s="211"/>
      <c r="FP1012" s="211"/>
      <c r="FQ1012" s="211"/>
      <c r="FR1012" s="211"/>
      <c r="FS1012" s="211"/>
      <c r="FT1012" s="211"/>
      <c r="FU1012" s="211"/>
      <c r="FV1012" s="211"/>
      <c r="FW1012" s="211"/>
      <c r="FX1012" s="211"/>
      <c r="FY1012" s="211"/>
      <c r="FZ1012" s="211"/>
      <c r="GA1012" s="211"/>
      <c r="GB1012" s="211"/>
      <c r="GC1012" s="211"/>
      <c r="GD1012" s="211"/>
      <c r="GE1012" s="211"/>
      <c r="GF1012" s="211"/>
      <c r="GG1012" s="211"/>
      <c r="GH1012" s="211"/>
      <c r="GI1012" s="211"/>
      <c r="GJ1012" s="211"/>
      <c r="GK1012" s="211"/>
      <c r="GL1012" s="211"/>
      <c r="GM1012" s="211"/>
      <c r="GN1012" s="211"/>
      <c r="GO1012" s="211"/>
      <c r="GP1012" s="211"/>
      <c r="GQ1012" s="211"/>
      <c r="GR1012" s="211"/>
      <c r="GS1012" s="211"/>
      <c r="GT1012" s="211"/>
      <c r="GU1012" s="211"/>
      <c r="GV1012" s="211"/>
      <c r="GW1012" s="211"/>
      <c r="GX1012" s="211"/>
      <c r="GY1012" s="211"/>
      <c r="GZ1012" s="211"/>
      <c r="HA1012" s="211"/>
      <c r="HB1012" s="211"/>
      <c r="HC1012" s="211"/>
      <c r="HD1012" s="211"/>
      <c r="HE1012" s="211"/>
      <c r="HF1012" s="211"/>
      <c r="HG1012" s="211"/>
      <c r="HH1012" s="211"/>
      <c r="HI1012" s="211"/>
      <c r="HJ1012" s="211"/>
      <c r="HK1012" s="211"/>
      <c r="HL1012" s="211"/>
      <c r="HM1012" s="211"/>
      <c r="HN1012" s="211"/>
      <c r="HO1012" s="211"/>
      <c r="HP1012" s="211"/>
      <c r="HQ1012" s="211"/>
      <c r="HR1012" s="211"/>
    </row>
    <row r="1013" spans="1:226" s="188" customFormat="1" ht="22.5" hidden="1">
      <c r="A1013" s="206" t="s">
        <v>3228</v>
      </c>
      <c r="B1013" s="151" t="s">
        <v>2251</v>
      </c>
      <c r="C1013" s="139"/>
      <c r="D1013" s="210">
        <f t="shared" ref="D1013:I1013" si="262">D1036</f>
        <v>44878951.729999997</v>
      </c>
      <c r="E1013" s="210">
        <f t="shared" si="262"/>
        <v>0</v>
      </c>
      <c r="F1013" s="210">
        <f t="shared" si="262"/>
        <v>0</v>
      </c>
      <c r="G1013" s="210">
        <f t="shared" si="262"/>
        <v>0</v>
      </c>
      <c r="H1013" s="210">
        <f t="shared" si="262"/>
        <v>0</v>
      </c>
      <c r="I1013" s="210">
        <f t="shared" si="262"/>
        <v>0</v>
      </c>
      <c r="J1013" s="211"/>
      <c r="K1013" s="211"/>
      <c r="L1013" s="211"/>
      <c r="M1013" s="211"/>
      <c r="N1013" s="211"/>
      <c r="O1013" s="211"/>
      <c r="P1013" s="211"/>
      <c r="Q1013" s="211"/>
      <c r="R1013" s="211"/>
      <c r="S1013" s="211"/>
      <c r="T1013" s="211"/>
      <c r="U1013" s="211"/>
      <c r="V1013" s="211"/>
      <c r="W1013" s="211"/>
      <c r="X1013" s="211"/>
      <c r="Y1013" s="211"/>
      <c r="Z1013" s="211"/>
      <c r="AA1013" s="211"/>
      <c r="AB1013" s="211"/>
      <c r="AC1013" s="211"/>
      <c r="AD1013" s="211"/>
      <c r="AE1013" s="211"/>
      <c r="AF1013" s="211"/>
      <c r="AG1013" s="211"/>
      <c r="AH1013" s="211"/>
      <c r="AI1013" s="211"/>
      <c r="AJ1013" s="211"/>
      <c r="AK1013" s="211"/>
      <c r="AL1013" s="211"/>
      <c r="AM1013" s="211"/>
      <c r="AN1013" s="211"/>
      <c r="AO1013" s="211"/>
      <c r="AP1013" s="211"/>
      <c r="AQ1013" s="211"/>
      <c r="AR1013" s="211"/>
      <c r="AS1013" s="211"/>
      <c r="AT1013" s="211"/>
      <c r="AU1013" s="211"/>
      <c r="AV1013" s="211"/>
      <c r="AW1013" s="211"/>
      <c r="AX1013" s="211"/>
      <c r="AY1013" s="211"/>
      <c r="AZ1013" s="211"/>
      <c r="BA1013" s="211"/>
      <c r="BB1013" s="211"/>
      <c r="BC1013" s="211"/>
      <c r="BD1013" s="211"/>
      <c r="BE1013" s="211"/>
      <c r="BF1013" s="211"/>
      <c r="BG1013" s="211"/>
      <c r="BH1013" s="211"/>
      <c r="BI1013" s="211"/>
      <c r="BJ1013" s="211"/>
      <c r="BK1013" s="211"/>
      <c r="BL1013" s="211"/>
      <c r="BM1013" s="211"/>
      <c r="BN1013" s="211"/>
      <c r="BO1013" s="211"/>
      <c r="BP1013" s="211"/>
      <c r="BQ1013" s="211"/>
      <c r="BR1013" s="211"/>
      <c r="BS1013" s="211"/>
      <c r="BT1013" s="211"/>
      <c r="BU1013" s="211"/>
      <c r="BV1013" s="211"/>
      <c r="BW1013" s="211"/>
      <c r="BX1013" s="211"/>
      <c r="BY1013" s="211"/>
      <c r="BZ1013" s="211"/>
      <c r="CA1013" s="211"/>
      <c r="CB1013" s="211"/>
      <c r="CC1013" s="211"/>
      <c r="CD1013" s="211"/>
      <c r="CE1013" s="211"/>
      <c r="CF1013" s="211"/>
      <c r="CG1013" s="211"/>
      <c r="CH1013" s="211"/>
      <c r="CI1013" s="211"/>
      <c r="CJ1013" s="211"/>
      <c r="CK1013" s="211"/>
      <c r="CL1013" s="211"/>
      <c r="CM1013" s="211"/>
      <c r="CN1013" s="211"/>
      <c r="CO1013" s="211"/>
      <c r="CP1013" s="211"/>
      <c r="CQ1013" s="211"/>
      <c r="CR1013" s="211"/>
      <c r="CS1013" s="211"/>
      <c r="CT1013" s="211"/>
      <c r="CU1013" s="211"/>
      <c r="CV1013" s="211"/>
      <c r="CW1013" s="211"/>
      <c r="CX1013" s="211"/>
      <c r="CY1013" s="211"/>
      <c r="CZ1013" s="211"/>
      <c r="DA1013" s="211"/>
      <c r="DB1013" s="211"/>
      <c r="DC1013" s="211"/>
      <c r="DD1013" s="211"/>
      <c r="DE1013" s="211"/>
      <c r="DF1013" s="211"/>
      <c r="DG1013" s="211"/>
      <c r="DH1013" s="211"/>
      <c r="DI1013" s="211"/>
      <c r="DJ1013" s="211"/>
      <c r="DK1013" s="211"/>
      <c r="DL1013" s="211"/>
      <c r="DM1013" s="211"/>
      <c r="DN1013" s="211"/>
      <c r="DO1013" s="211"/>
      <c r="DP1013" s="211"/>
      <c r="DQ1013" s="211"/>
      <c r="DR1013" s="211"/>
      <c r="DS1013" s="211"/>
      <c r="DT1013" s="211"/>
      <c r="DU1013" s="211"/>
      <c r="DV1013" s="211"/>
      <c r="DW1013" s="211"/>
      <c r="DX1013" s="211"/>
      <c r="DY1013" s="211"/>
      <c r="DZ1013" s="211"/>
      <c r="EA1013" s="211"/>
      <c r="EB1013" s="211"/>
      <c r="EC1013" s="211"/>
      <c r="ED1013" s="211"/>
      <c r="EE1013" s="211"/>
      <c r="EF1013" s="211"/>
      <c r="EG1013" s="211"/>
      <c r="EH1013" s="211"/>
      <c r="EI1013" s="211"/>
      <c r="EJ1013" s="211"/>
      <c r="EK1013" s="211"/>
      <c r="EL1013" s="211"/>
      <c r="EM1013" s="211"/>
      <c r="EN1013" s="211"/>
      <c r="EO1013" s="211"/>
      <c r="EP1013" s="211"/>
      <c r="EQ1013" s="211"/>
      <c r="ER1013" s="211"/>
      <c r="ES1013" s="211"/>
      <c r="ET1013" s="211"/>
      <c r="EU1013" s="211"/>
      <c r="EV1013" s="211"/>
      <c r="EW1013" s="211"/>
      <c r="EX1013" s="211"/>
      <c r="EY1013" s="211"/>
      <c r="EZ1013" s="211"/>
      <c r="FA1013" s="211"/>
      <c r="FB1013" s="211"/>
      <c r="FC1013" s="211"/>
      <c r="FD1013" s="211"/>
      <c r="FE1013" s="211"/>
      <c r="FF1013" s="211"/>
      <c r="FG1013" s="211"/>
      <c r="FH1013" s="211"/>
      <c r="FI1013" s="211"/>
      <c r="FJ1013" s="211"/>
      <c r="FK1013" s="211"/>
      <c r="FL1013" s="211"/>
      <c r="FM1013" s="211"/>
      <c r="FN1013" s="211"/>
      <c r="FO1013" s="211"/>
      <c r="FP1013" s="211"/>
      <c r="FQ1013" s="211"/>
      <c r="FR1013" s="211"/>
      <c r="FS1013" s="211"/>
      <c r="FT1013" s="211"/>
      <c r="FU1013" s="211"/>
      <c r="FV1013" s="211"/>
      <c r="FW1013" s="211"/>
      <c r="FX1013" s="211"/>
      <c r="FY1013" s="211"/>
      <c r="FZ1013" s="211"/>
      <c r="GA1013" s="211"/>
      <c r="GB1013" s="211"/>
      <c r="GC1013" s="211"/>
      <c r="GD1013" s="211"/>
      <c r="GE1013" s="211"/>
      <c r="GF1013" s="211"/>
      <c r="GG1013" s="211"/>
      <c r="GH1013" s="211"/>
      <c r="GI1013" s="211"/>
      <c r="GJ1013" s="211"/>
      <c r="GK1013" s="211"/>
      <c r="GL1013" s="211"/>
      <c r="GM1013" s="211"/>
      <c r="GN1013" s="211"/>
      <c r="GO1013" s="211"/>
      <c r="GP1013" s="211"/>
      <c r="GQ1013" s="211"/>
      <c r="GR1013" s="211"/>
      <c r="GS1013" s="211"/>
      <c r="GT1013" s="211"/>
      <c r="GU1013" s="211"/>
      <c r="GV1013" s="211"/>
      <c r="GW1013" s="211"/>
      <c r="GX1013" s="211"/>
      <c r="GY1013" s="211"/>
      <c r="GZ1013" s="211"/>
      <c r="HA1013" s="211"/>
      <c r="HB1013" s="211"/>
      <c r="HC1013" s="211"/>
      <c r="HD1013" s="211"/>
      <c r="HE1013" s="211"/>
      <c r="HF1013" s="211"/>
      <c r="HG1013" s="211"/>
      <c r="HH1013" s="211"/>
      <c r="HI1013" s="211"/>
      <c r="HJ1013" s="211"/>
      <c r="HK1013" s="211"/>
      <c r="HL1013" s="211"/>
      <c r="HM1013" s="211"/>
      <c r="HN1013" s="211"/>
      <c r="HO1013" s="211"/>
      <c r="HP1013" s="211"/>
      <c r="HQ1013" s="211"/>
      <c r="HR1013" s="211"/>
    </row>
    <row r="1014" spans="1:226" s="188" customFormat="1">
      <c r="A1014" s="99" t="s">
        <v>3448</v>
      </c>
      <c r="B1014" s="116" t="s">
        <v>2266</v>
      </c>
      <c r="C1014" s="139"/>
      <c r="D1014" s="210"/>
      <c r="E1014" s="210">
        <f>E1015</f>
        <v>33659371.710000001</v>
      </c>
      <c r="F1014" s="210">
        <f t="shared" ref="F1014:I1015" si="263">F1015</f>
        <v>43448523.789999999</v>
      </c>
      <c r="G1014" s="210">
        <f t="shared" si="263"/>
        <v>42131000</v>
      </c>
      <c r="H1014" s="210">
        <f t="shared" si="263"/>
        <v>44423000</v>
      </c>
      <c r="I1014" s="210">
        <f t="shared" si="263"/>
        <v>47445000</v>
      </c>
      <c r="J1014" s="211"/>
      <c r="K1014" s="211"/>
      <c r="L1014" s="211"/>
      <c r="M1014" s="211"/>
      <c r="N1014" s="211"/>
      <c r="O1014" s="211"/>
      <c r="P1014" s="211"/>
      <c r="Q1014" s="211"/>
      <c r="R1014" s="211"/>
      <c r="S1014" s="211"/>
      <c r="T1014" s="211"/>
      <c r="U1014" s="211"/>
      <c r="V1014" s="211"/>
      <c r="W1014" s="211"/>
      <c r="X1014" s="211"/>
      <c r="Y1014" s="211"/>
      <c r="Z1014" s="211"/>
      <c r="AA1014" s="211"/>
      <c r="AB1014" s="211"/>
      <c r="AC1014" s="211"/>
      <c r="AD1014" s="211"/>
      <c r="AE1014" s="211"/>
      <c r="AF1014" s="211"/>
      <c r="AG1014" s="211"/>
      <c r="AH1014" s="211"/>
      <c r="AI1014" s="211"/>
      <c r="AJ1014" s="211"/>
      <c r="AK1014" s="211"/>
      <c r="AL1014" s="211"/>
      <c r="AM1014" s="211"/>
      <c r="AN1014" s="211"/>
      <c r="AO1014" s="211"/>
      <c r="AP1014" s="211"/>
      <c r="AQ1014" s="211"/>
      <c r="AR1014" s="211"/>
      <c r="AS1014" s="211"/>
      <c r="AT1014" s="211"/>
      <c r="AU1014" s="211"/>
      <c r="AV1014" s="211"/>
      <c r="AW1014" s="211"/>
      <c r="AX1014" s="211"/>
      <c r="AY1014" s="211"/>
      <c r="AZ1014" s="211"/>
      <c r="BA1014" s="211"/>
      <c r="BB1014" s="211"/>
      <c r="BC1014" s="211"/>
      <c r="BD1014" s="211"/>
      <c r="BE1014" s="211"/>
      <c r="BF1014" s="211"/>
      <c r="BG1014" s="211"/>
      <c r="BH1014" s="211"/>
      <c r="BI1014" s="211"/>
      <c r="BJ1014" s="211"/>
      <c r="BK1014" s="211"/>
      <c r="BL1014" s="211"/>
      <c r="BM1014" s="211"/>
      <c r="BN1014" s="211"/>
      <c r="BO1014" s="211"/>
      <c r="BP1014" s="211"/>
      <c r="BQ1014" s="211"/>
      <c r="BR1014" s="211"/>
      <c r="BS1014" s="211"/>
      <c r="BT1014" s="211"/>
      <c r="BU1014" s="211"/>
      <c r="BV1014" s="211"/>
      <c r="BW1014" s="211"/>
      <c r="BX1014" s="211"/>
      <c r="BY1014" s="211"/>
      <c r="BZ1014" s="211"/>
      <c r="CA1014" s="211"/>
      <c r="CB1014" s="211"/>
      <c r="CC1014" s="211"/>
      <c r="CD1014" s="211"/>
      <c r="CE1014" s="211"/>
      <c r="CF1014" s="211"/>
      <c r="CG1014" s="211"/>
      <c r="CH1014" s="211"/>
      <c r="CI1014" s="211"/>
      <c r="CJ1014" s="211"/>
      <c r="CK1014" s="211"/>
      <c r="CL1014" s="211"/>
      <c r="CM1014" s="211"/>
      <c r="CN1014" s="211"/>
      <c r="CO1014" s="211"/>
      <c r="CP1014" s="211"/>
      <c r="CQ1014" s="211"/>
      <c r="CR1014" s="211"/>
      <c r="CS1014" s="211"/>
      <c r="CT1014" s="211"/>
      <c r="CU1014" s="211"/>
      <c r="CV1014" s="211"/>
      <c r="CW1014" s="211"/>
      <c r="CX1014" s="211"/>
      <c r="CY1014" s="211"/>
      <c r="CZ1014" s="211"/>
      <c r="DA1014" s="211"/>
      <c r="DB1014" s="211"/>
      <c r="DC1014" s="211"/>
      <c r="DD1014" s="211"/>
      <c r="DE1014" s="211"/>
      <c r="DF1014" s="211"/>
      <c r="DG1014" s="211"/>
      <c r="DH1014" s="211"/>
      <c r="DI1014" s="211"/>
      <c r="DJ1014" s="211"/>
      <c r="DK1014" s="211"/>
      <c r="DL1014" s="211"/>
      <c r="DM1014" s="211"/>
      <c r="DN1014" s="211"/>
      <c r="DO1014" s="211"/>
      <c r="DP1014" s="211"/>
      <c r="DQ1014" s="211"/>
      <c r="DR1014" s="211"/>
      <c r="DS1014" s="211"/>
      <c r="DT1014" s="211"/>
      <c r="DU1014" s="211"/>
      <c r="DV1014" s="211"/>
      <c r="DW1014" s="211"/>
      <c r="DX1014" s="211"/>
      <c r="DY1014" s="211"/>
      <c r="DZ1014" s="211"/>
      <c r="EA1014" s="211"/>
      <c r="EB1014" s="211"/>
      <c r="EC1014" s="211"/>
      <c r="ED1014" s="211"/>
      <c r="EE1014" s="211"/>
      <c r="EF1014" s="211"/>
      <c r="EG1014" s="211"/>
      <c r="EH1014" s="211"/>
      <c r="EI1014" s="211"/>
      <c r="EJ1014" s="211"/>
      <c r="EK1014" s="211"/>
      <c r="EL1014" s="211"/>
      <c r="EM1014" s="211"/>
      <c r="EN1014" s="211"/>
      <c r="EO1014" s="211"/>
      <c r="EP1014" s="211"/>
      <c r="EQ1014" s="211"/>
      <c r="ER1014" s="211"/>
      <c r="ES1014" s="211"/>
      <c r="ET1014" s="211"/>
      <c r="EU1014" s="211"/>
      <c r="EV1014" s="211"/>
      <c r="EW1014" s="211"/>
      <c r="EX1014" s="211"/>
      <c r="EY1014" s="211"/>
      <c r="EZ1014" s="211"/>
      <c r="FA1014" s="211"/>
      <c r="FB1014" s="211"/>
      <c r="FC1014" s="211"/>
      <c r="FD1014" s="211"/>
      <c r="FE1014" s="211"/>
      <c r="FF1014" s="211"/>
      <c r="FG1014" s="211"/>
      <c r="FH1014" s="211"/>
      <c r="FI1014" s="211"/>
      <c r="FJ1014" s="211"/>
      <c r="FK1014" s="211"/>
      <c r="FL1014" s="211"/>
      <c r="FM1014" s="211"/>
      <c r="FN1014" s="211"/>
      <c r="FO1014" s="211"/>
      <c r="FP1014" s="211"/>
      <c r="FQ1014" s="211"/>
      <c r="FR1014" s="211"/>
      <c r="FS1014" s="211"/>
      <c r="FT1014" s="211"/>
      <c r="FU1014" s="211"/>
      <c r="FV1014" s="211"/>
      <c r="FW1014" s="211"/>
      <c r="FX1014" s="211"/>
      <c r="FY1014" s="211"/>
      <c r="FZ1014" s="211"/>
      <c r="GA1014" s="211"/>
      <c r="GB1014" s="211"/>
      <c r="GC1014" s="211"/>
      <c r="GD1014" s="211"/>
      <c r="GE1014" s="211"/>
      <c r="GF1014" s="211"/>
      <c r="GG1014" s="211"/>
      <c r="GH1014" s="211"/>
      <c r="GI1014" s="211"/>
      <c r="GJ1014" s="211"/>
      <c r="GK1014" s="211"/>
      <c r="GL1014" s="211"/>
      <c r="GM1014" s="211"/>
      <c r="GN1014" s="211"/>
      <c r="GO1014" s="211"/>
      <c r="GP1014" s="211"/>
      <c r="GQ1014" s="211"/>
      <c r="GR1014" s="211"/>
      <c r="GS1014" s="211"/>
      <c r="GT1014" s="211"/>
      <c r="GU1014" s="211"/>
      <c r="GV1014" s="211"/>
      <c r="GW1014" s="211"/>
      <c r="GX1014" s="211"/>
      <c r="GY1014" s="211"/>
      <c r="GZ1014" s="211"/>
      <c r="HA1014" s="211"/>
      <c r="HB1014" s="211"/>
      <c r="HC1014" s="211"/>
      <c r="HD1014" s="211"/>
      <c r="HE1014" s="211"/>
      <c r="HF1014" s="211"/>
      <c r="HG1014" s="211"/>
      <c r="HH1014" s="211"/>
      <c r="HI1014" s="211"/>
      <c r="HJ1014" s="211"/>
      <c r="HK1014" s="211"/>
      <c r="HL1014" s="211"/>
      <c r="HM1014" s="211"/>
      <c r="HN1014" s="211"/>
      <c r="HO1014" s="211"/>
      <c r="HP1014" s="211"/>
      <c r="HQ1014" s="211"/>
      <c r="HR1014" s="211"/>
    </row>
    <row r="1015" spans="1:226" s="188" customFormat="1">
      <c r="A1015" s="99" t="s">
        <v>3449</v>
      </c>
      <c r="B1015" s="116" t="s">
        <v>3447</v>
      </c>
      <c r="C1015" s="139"/>
      <c r="D1015" s="210"/>
      <c r="E1015" s="210">
        <f>E1016</f>
        <v>33659371.710000001</v>
      </c>
      <c r="F1015" s="210">
        <f t="shared" si="263"/>
        <v>43448523.789999999</v>
      </c>
      <c r="G1015" s="210">
        <f t="shared" si="263"/>
        <v>42131000</v>
      </c>
      <c r="H1015" s="210">
        <f t="shared" si="263"/>
        <v>44423000</v>
      </c>
      <c r="I1015" s="210">
        <f t="shared" si="263"/>
        <v>47445000</v>
      </c>
      <c r="J1015" s="211"/>
      <c r="K1015" s="211"/>
      <c r="L1015" s="211"/>
      <c r="M1015" s="211"/>
      <c r="N1015" s="211"/>
      <c r="O1015" s="211"/>
      <c r="P1015" s="211"/>
      <c r="Q1015" s="211"/>
      <c r="R1015" s="211"/>
      <c r="S1015" s="211"/>
      <c r="T1015" s="211"/>
      <c r="U1015" s="211"/>
      <c r="V1015" s="211"/>
      <c r="W1015" s="211"/>
      <c r="X1015" s="211"/>
      <c r="Y1015" s="211"/>
      <c r="Z1015" s="211"/>
      <c r="AA1015" s="211"/>
      <c r="AB1015" s="211"/>
      <c r="AC1015" s="211"/>
      <c r="AD1015" s="211"/>
      <c r="AE1015" s="211"/>
      <c r="AF1015" s="211"/>
      <c r="AG1015" s="211"/>
      <c r="AH1015" s="211"/>
      <c r="AI1015" s="211"/>
      <c r="AJ1015" s="211"/>
      <c r="AK1015" s="211"/>
      <c r="AL1015" s="211"/>
      <c r="AM1015" s="211"/>
      <c r="AN1015" s="211"/>
      <c r="AO1015" s="211"/>
      <c r="AP1015" s="211"/>
      <c r="AQ1015" s="211"/>
      <c r="AR1015" s="211"/>
      <c r="AS1015" s="211"/>
      <c r="AT1015" s="211"/>
      <c r="AU1015" s="211"/>
      <c r="AV1015" s="211"/>
      <c r="AW1015" s="211"/>
      <c r="AX1015" s="211"/>
      <c r="AY1015" s="211"/>
      <c r="AZ1015" s="211"/>
      <c r="BA1015" s="211"/>
      <c r="BB1015" s="211"/>
      <c r="BC1015" s="211"/>
      <c r="BD1015" s="211"/>
      <c r="BE1015" s="211"/>
      <c r="BF1015" s="211"/>
      <c r="BG1015" s="211"/>
      <c r="BH1015" s="211"/>
      <c r="BI1015" s="211"/>
      <c r="BJ1015" s="211"/>
      <c r="BK1015" s="211"/>
      <c r="BL1015" s="211"/>
      <c r="BM1015" s="211"/>
      <c r="BN1015" s="211"/>
      <c r="BO1015" s="211"/>
      <c r="BP1015" s="211"/>
      <c r="BQ1015" s="211"/>
      <c r="BR1015" s="211"/>
      <c r="BS1015" s="211"/>
      <c r="BT1015" s="211"/>
      <c r="BU1015" s="211"/>
      <c r="BV1015" s="211"/>
      <c r="BW1015" s="211"/>
      <c r="BX1015" s="211"/>
      <c r="BY1015" s="211"/>
      <c r="BZ1015" s="211"/>
      <c r="CA1015" s="211"/>
      <c r="CB1015" s="211"/>
      <c r="CC1015" s="211"/>
      <c r="CD1015" s="211"/>
      <c r="CE1015" s="211"/>
      <c r="CF1015" s="211"/>
      <c r="CG1015" s="211"/>
      <c r="CH1015" s="211"/>
      <c r="CI1015" s="211"/>
      <c r="CJ1015" s="211"/>
      <c r="CK1015" s="211"/>
      <c r="CL1015" s="211"/>
      <c r="CM1015" s="211"/>
      <c r="CN1015" s="211"/>
      <c r="CO1015" s="211"/>
      <c r="CP1015" s="211"/>
      <c r="CQ1015" s="211"/>
      <c r="CR1015" s="211"/>
      <c r="CS1015" s="211"/>
      <c r="CT1015" s="211"/>
      <c r="CU1015" s="211"/>
      <c r="CV1015" s="211"/>
      <c r="CW1015" s="211"/>
      <c r="CX1015" s="211"/>
      <c r="CY1015" s="211"/>
      <c r="CZ1015" s="211"/>
      <c r="DA1015" s="211"/>
      <c r="DB1015" s="211"/>
      <c r="DC1015" s="211"/>
      <c r="DD1015" s="211"/>
      <c r="DE1015" s="211"/>
      <c r="DF1015" s="211"/>
      <c r="DG1015" s="211"/>
      <c r="DH1015" s="211"/>
      <c r="DI1015" s="211"/>
      <c r="DJ1015" s="211"/>
      <c r="DK1015" s="211"/>
      <c r="DL1015" s="211"/>
      <c r="DM1015" s="211"/>
      <c r="DN1015" s="211"/>
      <c r="DO1015" s="211"/>
      <c r="DP1015" s="211"/>
      <c r="DQ1015" s="211"/>
      <c r="DR1015" s="211"/>
      <c r="DS1015" s="211"/>
      <c r="DT1015" s="211"/>
      <c r="DU1015" s="211"/>
      <c r="DV1015" s="211"/>
      <c r="DW1015" s="211"/>
      <c r="DX1015" s="211"/>
      <c r="DY1015" s="211"/>
      <c r="DZ1015" s="211"/>
      <c r="EA1015" s="211"/>
      <c r="EB1015" s="211"/>
      <c r="EC1015" s="211"/>
      <c r="ED1015" s="211"/>
      <c r="EE1015" s="211"/>
      <c r="EF1015" s="211"/>
      <c r="EG1015" s="211"/>
      <c r="EH1015" s="211"/>
      <c r="EI1015" s="211"/>
      <c r="EJ1015" s="211"/>
      <c r="EK1015" s="211"/>
      <c r="EL1015" s="211"/>
      <c r="EM1015" s="211"/>
      <c r="EN1015" s="211"/>
      <c r="EO1015" s="211"/>
      <c r="EP1015" s="211"/>
      <c r="EQ1015" s="211"/>
      <c r="ER1015" s="211"/>
      <c r="ES1015" s="211"/>
      <c r="ET1015" s="211"/>
      <c r="EU1015" s="211"/>
      <c r="EV1015" s="211"/>
      <c r="EW1015" s="211"/>
      <c r="EX1015" s="211"/>
      <c r="EY1015" s="211"/>
      <c r="EZ1015" s="211"/>
      <c r="FA1015" s="211"/>
      <c r="FB1015" s="211"/>
      <c r="FC1015" s="211"/>
      <c r="FD1015" s="211"/>
      <c r="FE1015" s="211"/>
      <c r="FF1015" s="211"/>
      <c r="FG1015" s="211"/>
      <c r="FH1015" s="211"/>
      <c r="FI1015" s="211"/>
      <c r="FJ1015" s="211"/>
      <c r="FK1015" s="211"/>
      <c r="FL1015" s="211"/>
      <c r="FM1015" s="211"/>
      <c r="FN1015" s="211"/>
      <c r="FO1015" s="211"/>
      <c r="FP1015" s="211"/>
      <c r="FQ1015" s="211"/>
      <c r="FR1015" s="211"/>
      <c r="FS1015" s="211"/>
      <c r="FT1015" s="211"/>
      <c r="FU1015" s="211"/>
      <c r="FV1015" s="211"/>
      <c r="FW1015" s="211"/>
      <c r="FX1015" s="211"/>
      <c r="FY1015" s="211"/>
      <c r="FZ1015" s="211"/>
      <c r="GA1015" s="211"/>
      <c r="GB1015" s="211"/>
      <c r="GC1015" s="211"/>
      <c r="GD1015" s="211"/>
      <c r="GE1015" s="211"/>
      <c r="GF1015" s="211"/>
      <c r="GG1015" s="211"/>
      <c r="GH1015" s="211"/>
      <c r="GI1015" s="211"/>
      <c r="GJ1015" s="211"/>
      <c r="GK1015" s="211"/>
      <c r="GL1015" s="211"/>
      <c r="GM1015" s="211"/>
      <c r="GN1015" s="211"/>
      <c r="GO1015" s="211"/>
      <c r="GP1015" s="211"/>
      <c r="GQ1015" s="211"/>
      <c r="GR1015" s="211"/>
      <c r="GS1015" s="211"/>
      <c r="GT1015" s="211"/>
      <c r="GU1015" s="211"/>
      <c r="GV1015" s="211"/>
      <c r="GW1015" s="211"/>
      <c r="GX1015" s="211"/>
      <c r="GY1015" s="211"/>
      <c r="GZ1015" s="211"/>
      <c r="HA1015" s="211"/>
      <c r="HB1015" s="211"/>
      <c r="HC1015" s="211"/>
      <c r="HD1015" s="211"/>
      <c r="HE1015" s="211"/>
      <c r="HF1015" s="211"/>
      <c r="HG1015" s="211"/>
      <c r="HH1015" s="211"/>
      <c r="HI1015" s="211"/>
      <c r="HJ1015" s="211"/>
      <c r="HK1015" s="211"/>
      <c r="HL1015" s="211"/>
      <c r="HM1015" s="211"/>
      <c r="HN1015" s="211"/>
      <c r="HO1015" s="211"/>
      <c r="HP1015" s="211"/>
      <c r="HQ1015" s="211"/>
      <c r="HR1015" s="211"/>
    </row>
    <row r="1016" spans="1:226" s="188" customFormat="1">
      <c r="A1016" s="99" t="s">
        <v>3450</v>
      </c>
      <c r="B1016" s="116" t="s">
        <v>2268</v>
      </c>
      <c r="C1016" s="139"/>
      <c r="D1016" s="210"/>
      <c r="E1016" s="210">
        <f>SUM(E1017:E1020)</f>
        <v>33659371.710000001</v>
      </c>
      <c r="F1016" s="210">
        <f>SUM(F1017:F1020)</f>
        <v>43448523.789999999</v>
      </c>
      <c r="G1016" s="210">
        <f>SUM(G1017:G1020)</f>
        <v>42131000</v>
      </c>
      <c r="H1016" s="210">
        <f>SUM(H1017:H1020)</f>
        <v>44423000</v>
      </c>
      <c r="I1016" s="210">
        <f>SUM(I1017:I1020)</f>
        <v>47445000</v>
      </c>
      <c r="J1016" s="211"/>
      <c r="K1016" s="211"/>
      <c r="L1016" s="211"/>
      <c r="M1016" s="211"/>
      <c r="N1016" s="211"/>
      <c r="O1016" s="211"/>
      <c r="P1016" s="211"/>
      <c r="Q1016" s="211"/>
      <c r="R1016" s="211"/>
      <c r="S1016" s="211"/>
      <c r="T1016" s="211"/>
      <c r="U1016" s="211"/>
      <c r="V1016" s="211"/>
      <c r="W1016" s="211"/>
      <c r="X1016" s="211"/>
      <c r="Y1016" s="211"/>
      <c r="Z1016" s="211"/>
      <c r="AA1016" s="211"/>
      <c r="AB1016" s="211"/>
      <c r="AC1016" s="211"/>
      <c r="AD1016" s="211"/>
      <c r="AE1016" s="211"/>
      <c r="AF1016" s="211"/>
      <c r="AG1016" s="211"/>
      <c r="AH1016" s="211"/>
      <c r="AI1016" s="211"/>
      <c r="AJ1016" s="211"/>
      <c r="AK1016" s="211"/>
      <c r="AL1016" s="211"/>
      <c r="AM1016" s="211"/>
      <c r="AN1016" s="211"/>
      <c r="AO1016" s="211"/>
      <c r="AP1016" s="211"/>
      <c r="AQ1016" s="211"/>
      <c r="AR1016" s="211"/>
      <c r="AS1016" s="211"/>
      <c r="AT1016" s="211"/>
      <c r="AU1016" s="211"/>
      <c r="AV1016" s="211"/>
      <c r="AW1016" s="211"/>
      <c r="AX1016" s="211"/>
      <c r="AY1016" s="211"/>
      <c r="AZ1016" s="211"/>
      <c r="BA1016" s="211"/>
      <c r="BB1016" s="211"/>
      <c r="BC1016" s="211"/>
      <c r="BD1016" s="211"/>
      <c r="BE1016" s="211"/>
      <c r="BF1016" s="211"/>
      <c r="BG1016" s="211"/>
      <c r="BH1016" s="211"/>
      <c r="BI1016" s="211"/>
      <c r="BJ1016" s="211"/>
      <c r="BK1016" s="211"/>
      <c r="BL1016" s="211"/>
      <c r="BM1016" s="211"/>
      <c r="BN1016" s="211"/>
      <c r="BO1016" s="211"/>
      <c r="BP1016" s="211"/>
      <c r="BQ1016" s="211"/>
      <c r="BR1016" s="211"/>
      <c r="BS1016" s="211"/>
      <c r="BT1016" s="211"/>
      <c r="BU1016" s="211"/>
      <c r="BV1016" s="211"/>
      <c r="BW1016" s="211"/>
      <c r="BX1016" s="211"/>
      <c r="BY1016" s="211"/>
      <c r="BZ1016" s="211"/>
      <c r="CA1016" s="211"/>
      <c r="CB1016" s="211"/>
      <c r="CC1016" s="211"/>
      <c r="CD1016" s="211"/>
      <c r="CE1016" s="211"/>
      <c r="CF1016" s="211"/>
      <c r="CG1016" s="211"/>
      <c r="CH1016" s="211"/>
      <c r="CI1016" s="211"/>
      <c r="CJ1016" s="211"/>
      <c r="CK1016" s="211"/>
      <c r="CL1016" s="211"/>
      <c r="CM1016" s="211"/>
      <c r="CN1016" s="211"/>
      <c r="CO1016" s="211"/>
      <c r="CP1016" s="211"/>
      <c r="CQ1016" s="211"/>
      <c r="CR1016" s="211"/>
      <c r="CS1016" s="211"/>
      <c r="CT1016" s="211"/>
      <c r="CU1016" s="211"/>
      <c r="CV1016" s="211"/>
      <c r="CW1016" s="211"/>
      <c r="CX1016" s="211"/>
      <c r="CY1016" s="211"/>
      <c r="CZ1016" s="211"/>
      <c r="DA1016" s="211"/>
      <c r="DB1016" s="211"/>
      <c r="DC1016" s="211"/>
      <c r="DD1016" s="211"/>
      <c r="DE1016" s="211"/>
      <c r="DF1016" s="211"/>
      <c r="DG1016" s="211"/>
      <c r="DH1016" s="211"/>
      <c r="DI1016" s="211"/>
      <c r="DJ1016" s="211"/>
      <c r="DK1016" s="211"/>
      <c r="DL1016" s="211"/>
      <c r="DM1016" s="211"/>
      <c r="DN1016" s="211"/>
      <c r="DO1016" s="211"/>
      <c r="DP1016" s="211"/>
      <c r="DQ1016" s="211"/>
      <c r="DR1016" s="211"/>
      <c r="DS1016" s="211"/>
      <c r="DT1016" s="211"/>
      <c r="DU1016" s="211"/>
      <c r="DV1016" s="211"/>
      <c r="DW1016" s="211"/>
      <c r="DX1016" s="211"/>
      <c r="DY1016" s="211"/>
      <c r="DZ1016" s="211"/>
      <c r="EA1016" s="211"/>
      <c r="EB1016" s="211"/>
      <c r="EC1016" s="211"/>
      <c r="ED1016" s="211"/>
      <c r="EE1016" s="211"/>
      <c r="EF1016" s="211"/>
      <c r="EG1016" s="211"/>
      <c r="EH1016" s="211"/>
      <c r="EI1016" s="211"/>
      <c r="EJ1016" s="211"/>
      <c r="EK1016" s="211"/>
      <c r="EL1016" s="211"/>
      <c r="EM1016" s="211"/>
      <c r="EN1016" s="211"/>
      <c r="EO1016" s="211"/>
      <c r="EP1016" s="211"/>
      <c r="EQ1016" s="211"/>
      <c r="ER1016" s="211"/>
      <c r="ES1016" s="211"/>
      <c r="ET1016" s="211"/>
      <c r="EU1016" s="211"/>
      <c r="EV1016" s="211"/>
      <c r="EW1016" s="211"/>
      <c r="EX1016" s="211"/>
      <c r="EY1016" s="211"/>
      <c r="EZ1016" s="211"/>
      <c r="FA1016" s="211"/>
      <c r="FB1016" s="211"/>
      <c r="FC1016" s="211"/>
      <c r="FD1016" s="211"/>
      <c r="FE1016" s="211"/>
      <c r="FF1016" s="211"/>
      <c r="FG1016" s="211"/>
      <c r="FH1016" s="211"/>
      <c r="FI1016" s="211"/>
      <c r="FJ1016" s="211"/>
      <c r="FK1016" s="211"/>
      <c r="FL1016" s="211"/>
      <c r="FM1016" s="211"/>
      <c r="FN1016" s="211"/>
      <c r="FO1016" s="211"/>
      <c r="FP1016" s="211"/>
      <c r="FQ1016" s="211"/>
      <c r="FR1016" s="211"/>
      <c r="FS1016" s="211"/>
      <c r="FT1016" s="211"/>
      <c r="FU1016" s="211"/>
      <c r="FV1016" s="211"/>
      <c r="FW1016" s="211"/>
      <c r="FX1016" s="211"/>
      <c r="FY1016" s="211"/>
      <c r="FZ1016" s="211"/>
      <c r="GA1016" s="211"/>
      <c r="GB1016" s="211"/>
      <c r="GC1016" s="211"/>
      <c r="GD1016" s="211"/>
      <c r="GE1016" s="211"/>
      <c r="GF1016" s="211"/>
      <c r="GG1016" s="211"/>
      <c r="GH1016" s="211"/>
      <c r="GI1016" s="211"/>
      <c r="GJ1016" s="211"/>
      <c r="GK1016" s="211"/>
      <c r="GL1016" s="211"/>
      <c r="GM1016" s="211"/>
      <c r="GN1016" s="211"/>
      <c r="GO1016" s="211"/>
      <c r="GP1016" s="211"/>
      <c r="GQ1016" s="211"/>
      <c r="GR1016" s="211"/>
      <c r="GS1016" s="211"/>
      <c r="GT1016" s="211"/>
      <c r="GU1016" s="211"/>
      <c r="GV1016" s="211"/>
      <c r="GW1016" s="211"/>
      <c r="GX1016" s="211"/>
      <c r="GY1016" s="211"/>
      <c r="GZ1016" s="211"/>
      <c r="HA1016" s="211"/>
      <c r="HB1016" s="211"/>
      <c r="HC1016" s="211"/>
      <c r="HD1016" s="211"/>
      <c r="HE1016" s="211"/>
      <c r="HF1016" s="211"/>
      <c r="HG1016" s="211"/>
      <c r="HH1016" s="211"/>
      <c r="HI1016" s="211"/>
      <c r="HJ1016" s="211"/>
      <c r="HK1016" s="211"/>
      <c r="HL1016" s="211"/>
      <c r="HM1016" s="211"/>
      <c r="HN1016" s="211"/>
      <c r="HO1016" s="211"/>
      <c r="HP1016" s="211"/>
      <c r="HQ1016" s="211"/>
      <c r="HR1016" s="211"/>
    </row>
    <row r="1017" spans="1:226" s="188" customFormat="1" hidden="1">
      <c r="A1017" s="97" t="s">
        <v>3451</v>
      </c>
      <c r="B1017" s="117" t="s">
        <v>1494</v>
      </c>
      <c r="C1017" s="139" t="s">
        <v>173</v>
      </c>
      <c r="D1017" s="60"/>
      <c r="E1017" s="60">
        <v>645979.92000000004</v>
      </c>
      <c r="F1017" s="60">
        <v>738819.32</v>
      </c>
      <c r="G1017" s="60">
        <v>910000</v>
      </c>
      <c r="H1017" s="60">
        <v>952000</v>
      </c>
      <c r="I1017" s="60">
        <v>996000</v>
      </c>
      <c r="J1017" s="211"/>
      <c r="K1017" s="211"/>
      <c r="L1017" s="211"/>
      <c r="M1017" s="211"/>
      <c r="N1017" s="211"/>
      <c r="O1017" s="211"/>
      <c r="P1017" s="211"/>
      <c r="Q1017" s="211"/>
      <c r="R1017" s="211"/>
      <c r="S1017" s="211"/>
      <c r="T1017" s="211"/>
      <c r="U1017" s="211"/>
      <c r="V1017" s="211"/>
      <c r="W1017" s="211"/>
      <c r="X1017" s="211"/>
      <c r="Y1017" s="211"/>
      <c r="Z1017" s="211"/>
      <c r="AA1017" s="211"/>
      <c r="AB1017" s="211"/>
      <c r="AC1017" s="211"/>
      <c r="AD1017" s="211"/>
      <c r="AE1017" s="211"/>
      <c r="AF1017" s="211"/>
      <c r="AG1017" s="211"/>
      <c r="AH1017" s="211"/>
      <c r="AI1017" s="211"/>
      <c r="AJ1017" s="211"/>
      <c r="AK1017" s="211"/>
      <c r="AL1017" s="211"/>
      <c r="AM1017" s="211"/>
      <c r="AN1017" s="211"/>
      <c r="AO1017" s="211"/>
      <c r="AP1017" s="211"/>
      <c r="AQ1017" s="211"/>
      <c r="AR1017" s="211"/>
      <c r="AS1017" s="211"/>
      <c r="AT1017" s="211"/>
      <c r="AU1017" s="211"/>
      <c r="AV1017" s="211"/>
      <c r="AW1017" s="211"/>
      <c r="AX1017" s="211"/>
      <c r="AY1017" s="211"/>
      <c r="AZ1017" s="211"/>
      <c r="BA1017" s="211"/>
      <c r="BB1017" s="211"/>
      <c r="BC1017" s="211"/>
      <c r="BD1017" s="211"/>
      <c r="BE1017" s="211"/>
      <c r="BF1017" s="211"/>
      <c r="BG1017" s="211"/>
      <c r="BH1017" s="211"/>
      <c r="BI1017" s="211"/>
      <c r="BJ1017" s="211"/>
      <c r="BK1017" s="211"/>
      <c r="BL1017" s="211"/>
      <c r="BM1017" s="211"/>
      <c r="BN1017" s="211"/>
      <c r="BO1017" s="211"/>
      <c r="BP1017" s="211"/>
      <c r="BQ1017" s="211"/>
      <c r="BR1017" s="211"/>
      <c r="BS1017" s="211"/>
      <c r="BT1017" s="211"/>
      <c r="BU1017" s="211"/>
      <c r="BV1017" s="211"/>
      <c r="BW1017" s="211"/>
      <c r="BX1017" s="211"/>
      <c r="BY1017" s="211"/>
      <c r="BZ1017" s="211"/>
      <c r="CA1017" s="211"/>
      <c r="CB1017" s="211"/>
      <c r="CC1017" s="211"/>
      <c r="CD1017" s="211"/>
      <c r="CE1017" s="211"/>
      <c r="CF1017" s="211"/>
      <c r="CG1017" s="211"/>
      <c r="CH1017" s="211"/>
      <c r="CI1017" s="211"/>
      <c r="CJ1017" s="211"/>
      <c r="CK1017" s="211"/>
      <c r="CL1017" s="211"/>
      <c r="CM1017" s="211"/>
      <c r="CN1017" s="211"/>
      <c r="CO1017" s="211"/>
      <c r="CP1017" s="211"/>
      <c r="CQ1017" s="211"/>
      <c r="CR1017" s="211"/>
      <c r="CS1017" s="211"/>
      <c r="CT1017" s="211"/>
      <c r="CU1017" s="211"/>
      <c r="CV1017" s="211"/>
      <c r="CW1017" s="211"/>
      <c r="CX1017" s="211"/>
      <c r="CY1017" s="211"/>
      <c r="CZ1017" s="211"/>
      <c r="DA1017" s="211"/>
      <c r="DB1017" s="211"/>
      <c r="DC1017" s="211"/>
      <c r="DD1017" s="211"/>
      <c r="DE1017" s="211"/>
      <c r="DF1017" s="211"/>
      <c r="DG1017" s="211"/>
      <c r="DH1017" s="211"/>
      <c r="DI1017" s="211"/>
      <c r="DJ1017" s="211"/>
      <c r="DK1017" s="211"/>
      <c r="DL1017" s="211"/>
      <c r="DM1017" s="211"/>
      <c r="DN1017" s="211"/>
      <c r="DO1017" s="211"/>
      <c r="DP1017" s="211"/>
      <c r="DQ1017" s="211"/>
      <c r="DR1017" s="211"/>
      <c r="DS1017" s="211"/>
      <c r="DT1017" s="211"/>
      <c r="DU1017" s="211"/>
      <c r="DV1017" s="211"/>
      <c r="DW1017" s="211"/>
      <c r="DX1017" s="211"/>
      <c r="DY1017" s="211"/>
      <c r="DZ1017" s="211"/>
      <c r="EA1017" s="211"/>
      <c r="EB1017" s="211"/>
      <c r="EC1017" s="211"/>
      <c r="ED1017" s="211"/>
      <c r="EE1017" s="211"/>
      <c r="EF1017" s="211"/>
      <c r="EG1017" s="211"/>
      <c r="EH1017" s="211"/>
      <c r="EI1017" s="211"/>
      <c r="EJ1017" s="211"/>
      <c r="EK1017" s="211"/>
      <c r="EL1017" s="211"/>
      <c r="EM1017" s="211"/>
      <c r="EN1017" s="211"/>
      <c r="EO1017" s="211"/>
      <c r="EP1017" s="211"/>
      <c r="EQ1017" s="211"/>
      <c r="ER1017" s="211"/>
      <c r="ES1017" s="211"/>
      <c r="ET1017" s="211"/>
      <c r="EU1017" s="211"/>
      <c r="EV1017" s="211"/>
      <c r="EW1017" s="211"/>
      <c r="EX1017" s="211"/>
      <c r="EY1017" s="211"/>
      <c r="EZ1017" s="211"/>
      <c r="FA1017" s="211"/>
      <c r="FB1017" s="211"/>
      <c r="FC1017" s="211"/>
      <c r="FD1017" s="211"/>
      <c r="FE1017" s="211"/>
      <c r="FF1017" s="211"/>
      <c r="FG1017" s="211"/>
      <c r="FH1017" s="211"/>
      <c r="FI1017" s="211"/>
      <c r="FJ1017" s="211"/>
      <c r="FK1017" s="211"/>
      <c r="FL1017" s="211"/>
      <c r="FM1017" s="211"/>
      <c r="FN1017" s="211"/>
      <c r="FO1017" s="211"/>
      <c r="FP1017" s="211"/>
      <c r="FQ1017" s="211"/>
      <c r="FR1017" s="211"/>
      <c r="FS1017" s="211"/>
      <c r="FT1017" s="211"/>
      <c r="FU1017" s="211"/>
      <c r="FV1017" s="211"/>
      <c r="FW1017" s="211"/>
      <c r="FX1017" s="211"/>
      <c r="FY1017" s="211"/>
      <c r="FZ1017" s="211"/>
      <c r="GA1017" s="211"/>
      <c r="GB1017" s="211"/>
      <c r="GC1017" s="211"/>
      <c r="GD1017" s="211"/>
      <c r="GE1017" s="211"/>
      <c r="GF1017" s="211"/>
      <c r="GG1017" s="211"/>
      <c r="GH1017" s="211"/>
      <c r="GI1017" s="211"/>
      <c r="GJ1017" s="211"/>
      <c r="GK1017" s="211"/>
      <c r="GL1017" s="211"/>
      <c r="GM1017" s="211"/>
      <c r="GN1017" s="211"/>
      <c r="GO1017" s="211"/>
      <c r="GP1017" s="211"/>
      <c r="GQ1017" s="211"/>
      <c r="GR1017" s="211"/>
      <c r="GS1017" s="211"/>
      <c r="GT1017" s="211"/>
      <c r="GU1017" s="211"/>
      <c r="GV1017" s="211"/>
      <c r="GW1017" s="211"/>
      <c r="GX1017" s="211"/>
      <c r="GY1017" s="211"/>
      <c r="GZ1017" s="211"/>
      <c r="HA1017" s="211"/>
      <c r="HB1017" s="211"/>
      <c r="HC1017" s="211"/>
      <c r="HD1017" s="211"/>
      <c r="HE1017" s="211"/>
      <c r="HF1017" s="211"/>
      <c r="HG1017" s="211"/>
      <c r="HH1017" s="211"/>
      <c r="HI1017" s="211"/>
      <c r="HJ1017" s="211"/>
      <c r="HK1017" s="211"/>
      <c r="HL1017" s="211"/>
      <c r="HM1017" s="211"/>
      <c r="HN1017" s="211"/>
      <c r="HO1017" s="211"/>
      <c r="HP1017" s="211"/>
      <c r="HQ1017" s="211"/>
      <c r="HR1017" s="211"/>
    </row>
    <row r="1018" spans="1:226" hidden="1">
      <c r="A1018" s="97" t="s">
        <v>3452</v>
      </c>
      <c r="B1018" s="117" t="s">
        <v>1496</v>
      </c>
      <c r="C1018" s="139" t="s">
        <v>173</v>
      </c>
      <c r="D1018" s="60"/>
      <c r="E1018" s="60">
        <v>32792081.059999999</v>
      </c>
      <c r="F1018" s="60">
        <v>42480878.710000001</v>
      </c>
      <c r="G1018" s="60">
        <v>41000000</v>
      </c>
      <c r="H1018" s="60">
        <v>43000000</v>
      </c>
      <c r="I1018" s="60">
        <v>45956000</v>
      </c>
    </row>
    <row r="1019" spans="1:226" hidden="1">
      <c r="A1019" s="97" t="s">
        <v>3453</v>
      </c>
      <c r="B1019" s="117" t="s">
        <v>1965</v>
      </c>
      <c r="C1019" s="139" t="s">
        <v>173</v>
      </c>
      <c r="D1019" s="60"/>
      <c r="E1019" s="60">
        <v>137787.51</v>
      </c>
      <c r="F1019" s="60">
        <v>149368.44</v>
      </c>
      <c r="G1019" s="60">
        <v>144000</v>
      </c>
      <c r="H1019" s="60">
        <v>150000</v>
      </c>
      <c r="I1019" s="60">
        <v>161000</v>
      </c>
    </row>
    <row r="1020" spans="1:226" hidden="1">
      <c r="A1020" s="97" t="s">
        <v>3454</v>
      </c>
      <c r="B1020" s="117" t="s">
        <v>1500</v>
      </c>
      <c r="C1020" s="139" t="s">
        <v>173</v>
      </c>
      <c r="D1020" s="60"/>
      <c r="E1020" s="60">
        <v>83523.22</v>
      </c>
      <c r="F1020" s="60">
        <v>79457.320000000007</v>
      </c>
      <c r="G1020" s="60">
        <v>77000</v>
      </c>
      <c r="H1020" s="60">
        <v>321000</v>
      </c>
      <c r="I1020" s="60">
        <v>332000</v>
      </c>
    </row>
    <row r="1021" spans="1:226">
      <c r="A1021" s="150" t="s">
        <v>3485</v>
      </c>
      <c r="B1021" s="151" t="s">
        <v>216</v>
      </c>
      <c r="C1021" s="244"/>
      <c r="D1021" s="210"/>
      <c r="E1021" s="210">
        <f>E1022</f>
        <v>5961995.6500000004</v>
      </c>
      <c r="F1021" s="210">
        <f t="shared" ref="F1021:I1024" si="264">F1022</f>
        <v>6572908.1600000001</v>
      </c>
      <c r="G1021" s="210">
        <f t="shared" si="264"/>
        <v>3034100</v>
      </c>
      <c r="H1021" s="210">
        <f t="shared" si="264"/>
        <v>6434600</v>
      </c>
      <c r="I1021" s="210">
        <f t="shared" si="264"/>
        <v>6736200</v>
      </c>
    </row>
    <row r="1022" spans="1:226">
      <c r="A1022" s="150" t="s">
        <v>3486</v>
      </c>
      <c r="B1022" s="151" t="s">
        <v>3487</v>
      </c>
      <c r="C1022" s="244"/>
      <c r="D1022" s="210"/>
      <c r="E1022" s="210">
        <f>E1023</f>
        <v>5961995.6500000004</v>
      </c>
      <c r="F1022" s="210">
        <f t="shared" si="264"/>
        <v>6572908.1600000001</v>
      </c>
      <c r="G1022" s="210">
        <f t="shared" si="264"/>
        <v>3034100</v>
      </c>
      <c r="H1022" s="210">
        <f t="shared" si="264"/>
        <v>6434600</v>
      </c>
      <c r="I1022" s="210">
        <f t="shared" si="264"/>
        <v>6736200</v>
      </c>
    </row>
    <row r="1023" spans="1:226">
      <c r="A1023" s="150" t="s">
        <v>3488</v>
      </c>
      <c r="B1023" s="151" t="s">
        <v>3487</v>
      </c>
      <c r="C1023" s="244"/>
      <c r="D1023" s="210"/>
      <c r="E1023" s="210">
        <f>E1024</f>
        <v>5961995.6500000004</v>
      </c>
      <c r="F1023" s="210">
        <f t="shared" si="264"/>
        <v>6572908.1600000001</v>
      </c>
      <c r="G1023" s="210">
        <f t="shared" si="264"/>
        <v>3034100</v>
      </c>
      <c r="H1023" s="210">
        <f t="shared" si="264"/>
        <v>6434600</v>
      </c>
      <c r="I1023" s="210">
        <f t="shared" si="264"/>
        <v>6736200</v>
      </c>
    </row>
    <row r="1024" spans="1:226">
      <c r="A1024" s="150" t="s">
        <v>3489</v>
      </c>
      <c r="B1024" s="151" t="s">
        <v>3490</v>
      </c>
      <c r="C1024" s="245"/>
      <c r="D1024" s="210"/>
      <c r="E1024" s="210">
        <f>E1025</f>
        <v>5961995.6500000004</v>
      </c>
      <c r="F1024" s="210">
        <f t="shared" si="264"/>
        <v>6572908.1600000001</v>
      </c>
      <c r="G1024" s="210">
        <f t="shared" si="264"/>
        <v>3034100</v>
      </c>
      <c r="H1024" s="210">
        <f t="shared" si="264"/>
        <v>6434600</v>
      </c>
      <c r="I1024" s="210">
        <f t="shared" si="264"/>
        <v>6736200</v>
      </c>
    </row>
    <row r="1025" spans="1:9">
      <c r="A1025" s="206" t="s">
        <v>3491</v>
      </c>
      <c r="B1025" s="116" t="s">
        <v>3492</v>
      </c>
      <c r="C1025" s="245"/>
      <c r="D1025" s="210"/>
      <c r="E1025" s="210">
        <f>SUM(E1026:E1028)</f>
        <v>5961995.6500000004</v>
      </c>
      <c r="F1025" s="210">
        <f>SUM(F1026:F1028)</f>
        <v>6572908.1600000001</v>
      </c>
      <c r="G1025" s="210">
        <f>SUM(G1026:G1028)</f>
        <v>3034100</v>
      </c>
      <c r="H1025" s="210">
        <f>SUM(H1026:H1028)</f>
        <v>6434600</v>
      </c>
      <c r="I1025" s="210">
        <f>SUM(I1026:I1028)</f>
        <v>6736200</v>
      </c>
    </row>
    <row r="1026" spans="1:9" hidden="1">
      <c r="A1026" s="97" t="s">
        <v>3493</v>
      </c>
      <c r="B1026" s="117" t="s">
        <v>3494</v>
      </c>
      <c r="C1026" s="139" t="s">
        <v>173</v>
      </c>
      <c r="D1026" s="60"/>
      <c r="E1026" s="60">
        <v>5921187.4199999999</v>
      </c>
      <c r="F1026" s="60">
        <v>6538883.1900000004</v>
      </c>
      <c r="G1026" s="60">
        <v>3000000</v>
      </c>
      <c r="H1026" s="60">
        <v>6400000</v>
      </c>
      <c r="I1026" s="60">
        <v>6700000</v>
      </c>
    </row>
    <row r="1027" spans="1:9" hidden="1">
      <c r="A1027" s="97" t="s">
        <v>3495</v>
      </c>
      <c r="B1027" s="117" t="s">
        <v>3497</v>
      </c>
      <c r="C1027" s="139" t="s">
        <v>173</v>
      </c>
      <c r="D1027" s="60"/>
      <c r="E1027" s="60">
        <v>25625.360000000001</v>
      </c>
      <c r="F1027" s="60">
        <v>22119.119999999999</v>
      </c>
      <c r="G1027" s="60">
        <v>21500</v>
      </c>
      <c r="H1027" s="60">
        <v>22300</v>
      </c>
      <c r="I1027" s="60">
        <v>23500</v>
      </c>
    </row>
    <row r="1028" spans="1:9" hidden="1">
      <c r="A1028" s="97" t="s">
        <v>3496</v>
      </c>
      <c r="B1028" s="117" t="s">
        <v>3498</v>
      </c>
      <c r="C1028" s="139" t="s">
        <v>173</v>
      </c>
      <c r="D1028" s="60"/>
      <c r="E1028" s="60">
        <v>15182.87</v>
      </c>
      <c r="F1028" s="60">
        <v>11905.85</v>
      </c>
      <c r="G1028" s="60">
        <v>12600</v>
      </c>
      <c r="H1028" s="60">
        <v>12300</v>
      </c>
      <c r="I1028" s="60">
        <v>12700</v>
      </c>
    </row>
    <row r="1029" spans="1:9">
      <c r="A1029" s="154" t="s">
        <v>3367</v>
      </c>
      <c r="B1029" s="155" t="s">
        <v>2852</v>
      </c>
      <c r="C1029" s="243"/>
      <c r="D1029" s="72"/>
      <c r="E1029" s="128">
        <f>E1030</f>
        <v>54528051.219999999</v>
      </c>
      <c r="F1029" s="128">
        <f t="shared" ref="F1029:I1032" si="265">F1030</f>
        <v>66771696.720000006</v>
      </c>
      <c r="G1029" s="128">
        <f t="shared" si="265"/>
        <v>70500000</v>
      </c>
      <c r="H1029" s="128">
        <f t="shared" si="265"/>
        <v>83956000</v>
      </c>
      <c r="I1029" s="128">
        <f t="shared" si="265"/>
        <v>95923000</v>
      </c>
    </row>
    <row r="1030" spans="1:9">
      <c r="A1030" s="150" t="s">
        <v>3368</v>
      </c>
      <c r="B1030" s="151" t="s">
        <v>3016</v>
      </c>
      <c r="C1030" s="244"/>
      <c r="D1030" s="210"/>
      <c r="E1030" s="58">
        <f>E1031</f>
        <v>54528051.219999999</v>
      </c>
      <c r="F1030" s="58">
        <f t="shared" si="265"/>
        <v>66771696.720000006</v>
      </c>
      <c r="G1030" s="58">
        <f t="shared" si="265"/>
        <v>70500000</v>
      </c>
      <c r="H1030" s="58">
        <f t="shared" si="265"/>
        <v>83956000</v>
      </c>
      <c r="I1030" s="58">
        <f t="shared" si="265"/>
        <v>95923000</v>
      </c>
    </row>
    <row r="1031" spans="1:9" ht="22.5">
      <c r="A1031" s="150" t="s">
        <v>3369</v>
      </c>
      <c r="B1031" s="151" t="s">
        <v>3370</v>
      </c>
      <c r="C1031" s="244"/>
      <c r="D1031" s="210"/>
      <c r="E1031" s="58">
        <f>E1032</f>
        <v>54528051.219999999</v>
      </c>
      <c r="F1031" s="58">
        <f t="shared" si="265"/>
        <v>66771696.720000006</v>
      </c>
      <c r="G1031" s="58">
        <f t="shared" si="265"/>
        <v>70500000</v>
      </c>
      <c r="H1031" s="58">
        <f t="shared" si="265"/>
        <v>83956000</v>
      </c>
      <c r="I1031" s="58">
        <f t="shared" si="265"/>
        <v>95923000</v>
      </c>
    </row>
    <row r="1032" spans="1:9" ht="15" customHeight="1">
      <c r="A1032" s="206" t="s">
        <v>3371</v>
      </c>
      <c r="B1032" s="229" t="s">
        <v>3370</v>
      </c>
      <c r="C1032" s="139"/>
      <c r="D1032" s="210"/>
      <c r="E1032" s="58">
        <f>E1033</f>
        <v>54528051.219999999</v>
      </c>
      <c r="F1032" s="58">
        <f t="shared" si="265"/>
        <v>66771696.720000006</v>
      </c>
      <c r="G1032" s="58">
        <f t="shared" si="265"/>
        <v>70500000</v>
      </c>
      <c r="H1032" s="58">
        <f t="shared" si="265"/>
        <v>83956000</v>
      </c>
      <c r="I1032" s="58">
        <f t="shared" si="265"/>
        <v>95923000</v>
      </c>
    </row>
    <row r="1033" spans="1:9" ht="22.5">
      <c r="A1033" s="206" t="s">
        <v>3372</v>
      </c>
      <c r="B1033" s="229" t="s">
        <v>3373</v>
      </c>
      <c r="C1033" s="139"/>
      <c r="D1033" s="210"/>
      <c r="E1033" s="58">
        <f>SUM(E1034:E1035)</f>
        <v>54528051.219999999</v>
      </c>
      <c r="F1033" s="58">
        <f>SUM(F1034:F1035)</f>
        <v>66771696.720000006</v>
      </c>
      <c r="G1033" s="58">
        <f>SUM(G1034:G1035)</f>
        <v>70500000</v>
      </c>
      <c r="H1033" s="58">
        <f>SUM(H1034:H1035)</f>
        <v>83956000</v>
      </c>
      <c r="I1033" s="58">
        <f>SUM(I1034:I1035)</f>
        <v>95923000</v>
      </c>
    </row>
    <row r="1034" spans="1:9" hidden="1">
      <c r="A1034" s="97" t="s">
        <v>3374</v>
      </c>
      <c r="B1034" s="117" t="s">
        <v>3375</v>
      </c>
      <c r="C1034" s="139" t="s">
        <v>173</v>
      </c>
      <c r="D1034" s="210"/>
      <c r="E1034" s="60">
        <v>53461825.509999998</v>
      </c>
      <c r="F1034" s="60">
        <v>65648019.700000003</v>
      </c>
      <c r="G1034" s="60">
        <v>69000000</v>
      </c>
      <c r="H1034" s="60">
        <v>82183000</v>
      </c>
      <c r="I1034" s="60">
        <v>93897000</v>
      </c>
    </row>
    <row r="1035" spans="1:9" hidden="1">
      <c r="A1035" s="97" t="s">
        <v>3376</v>
      </c>
      <c r="B1035" s="117" t="s">
        <v>3377</v>
      </c>
      <c r="C1035" s="139" t="s">
        <v>173</v>
      </c>
      <c r="D1035" s="210"/>
      <c r="E1035" s="60">
        <v>1066225.71</v>
      </c>
      <c r="F1035" s="60">
        <v>1123677.02</v>
      </c>
      <c r="G1035" s="60">
        <v>1500000</v>
      </c>
      <c r="H1035" s="60">
        <v>1773000</v>
      </c>
      <c r="I1035" s="60">
        <v>2026000</v>
      </c>
    </row>
    <row r="1036" spans="1:9">
      <c r="A1036" s="97" t="s">
        <v>3229</v>
      </c>
      <c r="B1036" s="117" t="s">
        <v>1502</v>
      </c>
      <c r="C1036" s="139"/>
      <c r="D1036" s="210">
        <f>D1037</f>
        <v>44878951.729999997</v>
      </c>
      <c r="E1036" s="210"/>
      <c r="F1036" s="210"/>
      <c r="G1036" s="210"/>
      <c r="H1036" s="210"/>
      <c r="I1036" s="210"/>
    </row>
    <row r="1037" spans="1:9">
      <c r="A1037" s="97" t="s">
        <v>3230</v>
      </c>
      <c r="B1037" s="117" t="s">
        <v>3231</v>
      </c>
      <c r="C1037" s="139"/>
      <c r="D1037" s="210">
        <f>D1038+D1039</f>
        <v>44878951.729999997</v>
      </c>
      <c r="E1037" s="58"/>
      <c r="F1037" s="58"/>
      <c r="G1037" s="58"/>
      <c r="H1037" s="58"/>
      <c r="I1037" s="58"/>
    </row>
    <row r="1038" spans="1:9" hidden="1">
      <c r="A1038" s="97" t="s">
        <v>3232</v>
      </c>
      <c r="B1038" s="117" t="s">
        <v>1504</v>
      </c>
      <c r="C1038" s="139" t="s">
        <v>173</v>
      </c>
      <c r="D1038" s="58">
        <v>868079.68</v>
      </c>
      <c r="E1038" s="58"/>
      <c r="F1038" s="58"/>
      <c r="G1038" s="58"/>
      <c r="H1038" s="58"/>
      <c r="I1038" s="58"/>
    </row>
    <row r="1039" spans="1:9" hidden="1">
      <c r="A1039" s="97" t="s">
        <v>3233</v>
      </c>
      <c r="B1039" s="117" t="s">
        <v>1506</v>
      </c>
      <c r="C1039" s="139" t="s">
        <v>173</v>
      </c>
      <c r="D1039" s="58">
        <v>44010872.049999997</v>
      </c>
      <c r="E1039" s="58"/>
      <c r="F1039" s="58"/>
      <c r="G1039" s="58"/>
      <c r="H1039" s="58"/>
      <c r="I1039" s="58"/>
    </row>
    <row r="1040" spans="1:9" hidden="1">
      <c r="A1040" s="97"/>
      <c r="B1040" s="117"/>
      <c r="C1040" s="139"/>
      <c r="D1040" s="58"/>
      <c r="E1040" s="58"/>
      <c r="F1040" s="58"/>
      <c r="G1040" s="58"/>
      <c r="H1040" s="58"/>
      <c r="I1040" s="58"/>
    </row>
    <row r="1041" spans="1:243" s="214" customFormat="1" ht="11.25">
      <c r="A1041" s="129" t="s">
        <v>1507</v>
      </c>
      <c r="B1041" s="158" t="s">
        <v>1966</v>
      </c>
      <c r="C1041" s="242"/>
      <c r="D1041" s="128">
        <f t="shared" ref="D1041:I1041" si="266">SUM(D1042:D1047)</f>
        <v>-42302228.969999999</v>
      </c>
      <c r="E1041" s="128">
        <f t="shared" si="266"/>
        <v>-43549632.429999992</v>
      </c>
      <c r="F1041" s="128">
        <f t="shared" si="266"/>
        <v>-41759977.159999996</v>
      </c>
      <c r="G1041" s="128">
        <f t="shared" si="266"/>
        <v>-45404200</v>
      </c>
      <c r="H1041" s="128">
        <f t="shared" si="266"/>
        <v>-47106000</v>
      </c>
      <c r="I1041" s="128">
        <f t="shared" si="266"/>
        <v>-48631600</v>
      </c>
      <c r="HS1041" s="215"/>
      <c r="HT1041" s="215"/>
      <c r="HU1041" s="215"/>
      <c r="HV1041" s="215"/>
      <c r="HW1041" s="215"/>
      <c r="HX1041" s="215"/>
      <c r="HY1041" s="215"/>
      <c r="HZ1041" s="215"/>
      <c r="IA1041" s="215"/>
      <c r="IB1041" s="215"/>
      <c r="IC1041" s="215"/>
      <c r="ID1041" s="215"/>
      <c r="IE1041" s="215"/>
      <c r="IF1041" s="215"/>
      <c r="IG1041" s="215"/>
      <c r="IH1041" s="215"/>
      <c r="II1041" s="215"/>
    </row>
    <row r="1042" spans="1:243">
      <c r="A1042" s="97" t="s">
        <v>2578</v>
      </c>
      <c r="B1042" s="117" t="s">
        <v>1967</v>
      </c>
      <c r="C1042" s="139" t="s">
        <v>249</v>
      </c>
      <c r="D1042" s="58">
        <f t="shared" ref="D1042:I1042" si="267">-D434</f>
        <v>-13066022.939999999</v>
      </c>
      <c r="E1042" s="58">
        <f t="shared" si="267"/>
        <v>-13750761.119999999</v>
      </c>
      <c r="F1042" s="58">
        <f t="shared" si="267"/>
        <v>-12693214.99</v>
      </c>
      <c r="G1042" s="58">
        <f t="shared" si="267"/>
        <v>-14267200</v>
      </c>
      <c r="H1042" s="58">
        <f t="shared" si="267"/>
        <v>-14801800</v>
      </c>
      <c r="I1042" s="58">
        <f t="shared" si="267"/>
        <v>-15277000</v>
      </c>
    </row>
    <row r="1043" spans="1:243">
      <c r="A1043" s="97" t="s">
        <v>2610</v>
      </c>
      <c r="B1043" s="117" t="s">
        <v>1969</v>
      </c>
      <c r="C1043" s="139" t="s">
        <v>249</v>
      </c>
      <c r="D1043" s="58">
        <f t="shared" ref="D1043:I1043" si="268">-D450</f>
        <v>-191410.49</v>
      </c>
      <c r="E1043" s="58">
        <f t="shared" si="268"/>
        <v>-199925.1</v>
      </c>
      <c r="F1043" s="58">
        <f t="shared" si="268"/>
        <v>-182010.01</v>
      </c>
      <c r="G1043" s="58">
        <f t="shared" si="268"/>
        <v>-207400</v>
      </c>
      <c r="H1043" s="58">
        <f t="shared" si="268"/>
        <v>-215000</v>
      </c>
      <c r="I1043" s="58">
        <f t="shared" si="268"/>
        <v>-222000</v>
      </c>
    </row>
    <row r="1044" spans="1:243">
      <c r="A1044" s="97" t="s">
        <v>2697</v>
      </c>
      <c r="B1044" s="117" t="s">
        <v>1971</v>
      </c>
      <c r="C1044" s="139" t="s">
        <v>249</v>
      </c>
      <c r="D1044" s="58">
        <f t="shared" ref="D1044:I1044" si="269">-D540</f>
        <v>-111834.20999999998</v>
      </c>
      <c r="E1044" s="58">
        <f t="shared" si="269"/>
        <v>0</v>
      </c>
      <c r="F1044" s="58">
        <f t="shared" si="269"/>
        <v>0</v>
      </c>
      <c r="G1044" s="58">
        <f t="shared" si="269"/>
        <v>0</v>
      </c>
      <c r="H1044" s="58">
        <f t="shared" si="269"/>
        <v>0</v>
      </c>
      <c r="I1044" s="58">
        <f t="shared" si="269"/>
        <v>0</v>
      </c>
    </row>
    <row r="1045" spans="1:243">
      <c r="A1045" s="97" t="s">
        <v>2745</v>
      </c>
      <c r="B1045" s="117" t="s">
        <v>1973</v>
      </c>
      <c r="C1045" s="139" t="s">
        <v>249</v>
      </c>
      <c r="D1045" s="58">
        <f t="shared" ref="D1045:I1045" si="270">-D582</f>
        <v>-20094920.609999999</v>
      </c>
      <c r="E1045" s="58">
        <f t="shared" si="270"/>
        <v>-20625872.5</v>
      </c>
      <c r="F1045" s="58">
        <f t="shared" si="270"/>
        <v>-19278007.5</v>
      </c>
      <c r="G1045" s="58">
        <f t="shared" si="270"/>
        <v>-21620000</v>
      </c>
      <c r="H1045" s="58">
        <f t="shared" si="270"/>
        <v>-22430600</v>
      </c>
      <c r="I1045" s="58">
        <f t="shared" si="270"/>
        <v>-23160000</v>
      </c>
    </row>
    <row r="1046" spans="1:243">
      <c r="A1046" s="97" t="s">
        <v>2757</v>
      </c>
      <c r="B1046" s="117" t="s">
        <v>1975</v>
      </c>
      <c r="C1046" s="139" t="s">
        <v>249</v>
      </c>
      <c r="D1046" s="58">
        <f t="shared" ref="D1046:I1046" si="271">-D588</f>
        <v>-8544178.8000000007</v>
      </c>
      <c r="E1046" s="58">
        <f t="shared" si="271"/>
        <v>-8667198.2699999996</v>
      </c>
      <c r="F1046" s="58">
        <f t="shared" si="271"/>
        <v>-9346460.9399999995</v>
      </c>
      <c r="G1046" s="58">
        <f t="shared" si="271"/>
        <v>-8992200</v>
      </c>
      <c r="H1046" s="58">
        <f t="shared" si="271"/>
        <v>-9329400</v>
      </c>
      <c r="I1046" s="58">
        <f t="shared" si="271"/>
        <v>-9632600</v>
      </c>
    </row>
    <row r="1047" spans="1:243">
      <c r="A1047" s="97" t="s">
        <v>2769</v>
      </c>
      <c r="B1047" s="117" t="s">
        <v>1977</v>
      </c>
      <c r="C1047" s="139" t="s">
        <v>249</v>
      </c>
      <c r="D1047" s="58">
        <f t="shared" ref="D1047:I1047" si="272">-D594</f>
        <v>-293861.92</v>
      </c>
      <c r="E1047" s="58">
        <f t="shared" si="272"/>
        <v>-305875.44</v>
      </c>
      <c r="F1047" s="58">
        <f t="shared" si="272"/>
        <v>-260283.72</v>
      </c>
      <c r="G1047" s="58">
        <f t="shared" si="272"/>
        <v>-317400</v>
      </c>
      <c r="H1047" s="58">
        <f t="shared" si="272"/>
        <v>-329200</v>
      </c>
      <c r="I1047" s="58">
        <f t="shared" si="272"/>
        <v>-340000</v>
      </c>
    </row>
    <row r="1048" spans="1:243" s="214" customFormat="1" ht="11.25">
      <c r="A1048" s="129"/>
      <c r="B1048" s="158" t="s">
        <v>1978</v>
      </c>
      <c r="C1048" s="242"/>
      <c r="D1048" s="128">
        <f t="shared" ref="D1048:I1048" si="273">SUM(D1049:D1059)</f>
        <v>0</v>
      </c>
      <c r="E1048" s="128">
        <f t="shared" si="273"/>
        <v>-604276.1</v>
      </c>
      <c r="F1048" s="128">
        <f t="shared" si="273"/>
        <v>-593413.04</v>
      </c>
      <c r="G1048" s="128">
        <f t="shared" si="273"/>
        <v>-14912000</v>
      </c>
      <c r="H1048" s="128">
        <f t="shared" si="273"/>
        <v>-15430000</v>
      </c>
      <c r="I1048" s="128">
        <f t="shared" si="273"/>
        <v>-15930000</v>
      </c>
      <c r="HS1048" s="215"/>
      <c r="HT1048" s="215"/>
      <c r="HU1048" s="215"/>
      <c r="HV1048" s="215"/>
      <c r="HW1048" s="215"/>
      <c r="HX1048" s="215"/>
      <c r="HY1048" s="215"/>
      <c r="HZ1048" s="215"/>
      <c r="IA1048" s="215"/>
      <c r="IB1048" s="215"/>
      <c r="IC1048" s="215"/>
      <c r="ID1048" s="215"/>
      <c r="IE1048" s="215"/>
      <c r="IF1048" s="215"/>
      <c r="IG1048" s="215"/>
      <c r="IH1048" s="215"/>
      <c r="II1048" s="215"/>
    </row>
    <row r="1049" spans="1:243">
      <c r="A1049" s="202" t="s">
        <v>2057</v>
      </c>
      <c r="B1049" s="202" t="s">
        <v>2058</v>
      </c>
      <c r="C1049" s="98" t="s">
        <v>29</v>
      </c>
      <c r="D1049" s="58">
        <v>0</v>
      </c>
      <c r="E1049" s="58">
        <v>-362565.66</v>
      </c>
      <c r="F1049" s="58">
        <v>-356047.77</v>
      </c>
      <c r="G1049" s="58">
        <v>-4845600</v>
      </c>
      <c r="H1049" s="58">
        <v>-5021040</v>
      </c>
      <c r="I1049" s="58">
        <v>-5183940</v>
      </c>
    </row>
    <row r="1050" spans="1:243">
      <c r="A1050" s="202" t="s">
        <v>2059</v>
      </c>
      <c r="B1050" s="202" t="s">
        <v>3234</v>
      </c>
      <c r="C1050" s="98" t="s">
        <v>32</v>
      </c>
      <c r="D1050" s="58">
        <v>0</v>
      </c>
      <c r="E1050" s="58">
        <v>-151073.22</v>
      </c>
      <c r="F1050" s="58">
        <v>-148358.51</v>
      </c>
      <c r="G1050" s="58">
        <v>-2019000</v>
      </c>
      <c r="H1050" s="58">
        <v>-2092100</v>
      </c>
      <c r="I1050" s="58">
        <v>-2159975</v>
      </c>
    </row>
    <row r="1051" spans="1:243">
      <c r="A1051" s="202" t="s">
        <v>2061</v>
      </c>
      <c r="B1051" s="202" t="s">
        <v>3235</v>
      </c>
      <c r="C1051" s="98" t="s">
        <v>35</v>
      </c>
      <c r="D1051" s="58">
        <v>0</v>
      </c>
      <c r="E1051" s="58">
        <v>-90637.22</v>
      </c>
      <c r="F1051" s="58">
        <v>-89006.76</v>
      </c>
      <c r="G1051" s="58">
        <v>-1211400</v>
      </c>
      <c r="H1051" s="58">
        <v>-1255260</v>
      </c>
      <c r="I1051" s="58">
        <v>-1295985</v>
      </c>
    </row>
    <row r="1052" spans="1:243">
      <c r="A1052" s="202" t="s">
        <v>2090</v>
      </c>
      <c r="B1052" s="202" t="s">
        <v>2091</v>
      </c>
      <c r="C1052" s="98" t="s">
        <v>29</v>
      </c>
      <c r="D1052" s="58">
        <v>0</v>
      </c>
      <c r="E1052" s="58">
        <v>0</v>
      </c>
      <c r="F1052" s="58">
        <v>0</v>
      </c>
      <c r="G1052" s="58">
        <v>-461340</v>
      </c>
      <c r="H1052" s="58">
        <v>-480900</v>
      </c>
      <c r="I1052" s="58">
        <v>-496200</v>
      </c>
    </row>
    <row r="1053" spans="1:243">
      <c r="A1053" s="202" t="s">
        <v>2092</v>
      </c>
      <c r="B1053" s="202" t="s">
        <v>2093</v>
      </c>
      <c r="C1053" s="98" t="s">
        <v>32</v>
      </c>
      <c r="D1053" s="58">
        <v>0</v>
      </c>
      <c r="E1053" s="58">
        <v>0</v>
      </c>
      <c r="F1053" s="58">
        <v>0</v>
      </c>
      <c r="G1053" s="58">
        <v>-192225</v>
      </c>
      <c r="H1053" s="58">
        <v>-200375</v>
      </c>
      <c r="I1053" s="58">
        <v>-206750</v>
      </c>
    </row>
    <row r="1054" spans="1:243">
      <c r="A1054" s="202" t="s">
        <v>2094</v>
      </c>
      <c r="B1054" s="202" t="s">
        <v>2095</v>
      </c>
      <c r="C1054" s="98" t="s">
        <v>35</v>
      </c>
      <c r="D1054" s="58">
        <v>0</v>
      </c>
      <c r="E1054" s="58">
        <v>0</v>
      </c>
      <c r="F1054" s="58">
        <v>0</v>
      </c>
      <c r="G1054" s="58">
        <v>-115335</v>
      </c>
      <c r="H1054" s="58">
        <v>-120225</v>
      </c>
      <c r="I1054" s="58">
        <v>-124050</v>
      </c>
    </row>
    <row r="1055" spans="1:243">
      <c r="A1055" s="202" t="s">
        <v>2109</v>
      </c>
      <c r="B1055" s="202" t="s">
        <v>2110</v>
      </c>
      <c r="C1055" s="98" t="s">
        <v>29</v>
      </c>
      <c r="D1055" s="58">
        <v>0</v>
      </c>
      <c r="E1055" s="58">
        <v>0</v>
      </c>
      <c r="F1055" s="58">
        <v>0</v>
      </c>
      <c r="G1055" s="58">
        <v>-2401140</v>
      </c>
      <c r="H1055" s="58">
        <v>-2464500</v>
      </c>
      <c r="I1055" s="58">
        <v>-2544240</v>
      </c>
    </row>
    <row r="1056" spans="1:243">
      <c r="A1056" s="202" t="s">
        <v>2111</v>
      </c>
      <c r="B1056" s="202" t="s">
        <v>2112</v>
      </c>
      <c r="C1056" s="98" t="s">
        <v>32</v>
      </c>
      <c r="D1056" s="58">
        <v>0</v>
      </c>
      <c r="E1056" s="58">
        <v>0</v>
      </c>
      <c r="F1056" s="58">
        <v>0</v>
      </c>
      <c r="G1056" s="58">
        <v>-1000475</v>
      </c>
      <c r="H1056" s="58">
        <v>-1026875</v>
      </c>
      <c r="I1056" s="58">
        <v>-1060100</v>
      </c>
    </row>
    <row r="1057" spans="1:243">
      <c r="A1057" s="202" t="s">
        <v>2113</v>
      </c>
      <c r="B1057" s="202" t="s">
        <v>2114</v>
      </c>
      <c r="C1057" s="98" t="s">
        <v>35</v>
      </c>
      <c r="D1057" s="58">
        <v>0</v>
      </c>
      <c r="E1057" s="58">
        <v>0</v>
      </c>
      <c r="F1057" s="58">
        <v>0</v>
      </c>
      <c r="G1057" s="58">
        <v>-600285</v>
      </c>
      <c r="H1057" s="58">
        <v>-616125</v>
      </c>
      <c r="I1057" s="58">
        <v>-636060</v>
      </c>
    </row>
    <row r="1058" spans="1:243" ht="15" customHeight="1">
      <c r="A1058" s="202" t="s">
        <v>3236</v>
      </c>
      <c r="B1058" s="202" t="s">
        <v>1551</v>
      </c>
      <c r="C1058" s="98" t="s">
        <v>29</v>
      </c>
      <c r="D1058" s="58">
        <v>0</v>
      </c>
      <c r="E1058" s="58">
        <v>0</v>
      </c>
      <c r="F1058" s="58">
        <v>0</v>
      </c>
      <c r="G1058" s="58">
        <v>-324000</v>
      </c>
      <c r="H1058" s="58">
        <v>-337600</v>
      </c>
      <c r="I1058" s="58">
        <v>-348700</v>
      </c>
    </row>
    <row r="1059" spans="1:243" ht="15.75" customHeight="1">
      <c r="A1059" s="202" t="s">
        <v>3082</v>
      </c>
      <c r="B1059" s="202" t="s">
        <v>1979</v>
      </c>
      <c r="C1059" s="98" t="s">
        <v>537</v>
      </c>
      <c r="D1059" s="58">
        <v>0</v>
      </c>
      <c r="E1059" s="58">
        <v>0</v>
      </c>
      <c r="F1059" s="58">
        <v>0</v>
      </c>
      <c r="G1059" s="58">
        <v>-1741200</v>
      </c>
      <c r="H1059" s="58">
        <v>-1815000</v>
      </c>
      <c r="I1059" s="58">
        <v>-1874000</v>
      </c>
    </row>
    <row r="1060" spans="1:243" s="214" customFormat="1" ht="17.25" customHeight="1">
      <c r="A1060" s="129"/>
      <c r="B1060" s="158" t="s">
        <v>1519</v>
      </c>
      <c r="C1060" s="242"/>
      <c r="D1060" s="128">
        <f>SUM(D1061:D1147)</f>
        <v>-792515.05</v>
      </c>
      <c r="E1060" s="128">
        <f>SUM(E1061:E1148)</f>
        <v>-998110.15000000026</v>
      </c>
      <c r="F1060" s="128">
        <f>SUM(F1061:F1149)</f>
        <v>-308986.21999999997</v>
      </c>
      <c r="G1060" s="128">
        <f>SUM(G1061:G1147)</f>
        <v>0</v>
      </c>
      <c r="H1060" s="128">
        <f>SUM(H1061:H1147)</f>
        <v>0</v>
      </c>
      <c r="I1060" s="128">
        <f>SUM(I1061:I1147)</f>
        <v>0</v>
      </c>
      <c r="HS1060" s="215"/>
      <c r="HT1060" s="215"/>
      <c r="HU1060" s="215"/>
      <c r="HV1060" s="215"/>
      <c r="HW1060" s="215"/>
      <c r="HX1060" s="215"/>
      <c r="HY1060" s="215"/>
      <c r="HZ1060" s="215"/>
      <c r="IA1060" s="215"/>
      <c r="IB1060" s="215"/>
      <c r="IC1060" s="215"/>
      <c r="ID1060" s="215"/>
      <c r="IE1060" s="215"/>
      <c r="IF1060" s="215"/>
      <c r="IG1060" s="215"/>
      <c r="IH1060" s="215"/>
      <c r="II1060" s="215"/>
    </row>
    <row r="1061" spans="1:243" s="173" customFormat="1" ht="21" hidden="1" customHeight="1">
      <c r="A1061" s="97" t="s">
        <v>2017</v>
      </c>
      <c r="B1061" s="117" t="s">
        <v>2018</v>
      </c>
      <c r="C1061" s="98" t="s">
        <v>29</v>
      </c>
      <c r="D1061" s="60">
        <v>-317.16000000000003</v>
      </c>
      <c r="E1061" s="60">
        <v>-8857.41</v>
      </c>
      <c r="F1061" s="60">
        <v>-1092.1199999999999</v>
      </c>
      <c r="G1061" s="212"/>
      <c r="H1061" s="212"/>
      <c r="I1061" s="212"/>
      <c r="J1061" s="180"/>
      <c r="K1061" s="180"/>
      <c r="L1061" s="180"/>
      <c r="M1061" s="180"/>
      <c r="N1061" s="180"/>
      <c r="O1061" s="180"/>
      <c r="P1061" s="180"/>
      <c r="Q1061" s="180"/>
      <c r="R1061" s="180"/>
      <c r="S1061" s="180"/>
      <c r="T1061" s="180"/>
      <c r="U1061" s="180"/>
      <c r="V1061" s="180"/>
      <c r="W1061" s="180"/>
      <c r="X1061" s="180"/>
      <c r="Y1061" s="180"/>
      <c r="Z1061" s="180"/>
      <c r="AA1061" s="180"/>
      <c r="AB1061" s="180"/>
      <c r="AC1061" s="180"/>
      <c r="AD1061" s="180"/>
      <c r="AE1061" s="180"/>
      <c r="AF1061" s="180"/>
      <c r="AG1061" s="180"/>
      <c r="AH1061" s="180"/>
      <c r="AI1061" s="180"/>
      <c r="AJ1061" s="180"/>
      <c r="AK1061" s="180"/>
      <c r="AL1061" s="180"/>
      <c r="AM1061" s="180"/>
      <c r="AN1061" s="180"/>
      <c r="AO1061" s="180"/>
      <c r="AP1061" s="180"/>
      <c r="AQ1061" s="180"/>
      <c r="AR1061" s="180"/>
      <c r="AS1061" s="180"/>
      <c r="AT1061" s="180"/>
      <c r="AU1061" s="180"/>
      <c r="AV1061" s="180"/>
      <c r="AW1061" s="180"/>
      <c r="AX1061" s="180"/>
      <c r="AY1061" s="180"/>
      <c r="AZ1061" s="180"/>
      <c r="BA1061" s="180"/>
      <c r="BB1061" s="180"/>
      <c r="BC1061" s="180"/>
      <c r="BD1061" s="180"/>
      <c r="BE1061" s="180"/>
      <c r="BF1061" s="180"/>
      <c r="BG1061" s="180"/>
      <c r="BH1061" s="180"/>
      <c r="BI1061" s="180"/>
      <c r="BJ1061" s="180"/>
      <c r="BK1061" s="180"/>
      <c r="BL1061" s="180"/>
      <c r="BM1061" s="180"/>
      <c r="BN1061" s="180"/>
      <c r="BO1061" s="180"/>
      <c r="BP1061" s="180"/>
      <c r="BQ1061" s="180"/>
      <c r="BR1061" s="180"/>
      <c r="BS1061" s="180"/>
      <c r="BT1061" s="180"/>
      <c r="BU1061" s="180"/>
      <c r="BV1061" s="180"/>
      <c r="BW1061" s="180"/>
      <c r="BX1061" s="180"/>
      <c r="BY1061" s="180"/>
      <c r="BZ1061" s="180"/>
      <c r="CA1061" s="180"/>
      <c r="CB1061" s="180"/>
      <c r="CC1061" s="180"/>
      <c r="CD1061" s="180"/>
      <c r="CE1061" s="180"/>
      <c r="CF1061" s="180"/>
      <c r="CG1061" s="180"/>
      <c r="CH1061" s="180"/>
      <c r="CI1061" s="180"/>
      <c r="CJ1061" s="180"/>
      <c r="CK1061" s="180"/>
      <c r="CL1061" s="180"/>
      <c r="CM1061" s="180"/>
      <c r="CN1061" s="180"/>
      <c r="CO1061" s="180"/>
      <c r="CP1061" s="180"/>
      <c r="CQ1061" s="180"/>
      <c r="CR1061" s="180"/>
      <c r="CS1061" s="180"/>
      <c r="CT1061" s="180"/>
      <c r="CU1061" s="180"/>
      <c r="CV1061" s="180"/>
      <c r="CW1061" s="180"/>
      <c r="CX1061" s="180"/>
      <c r="CY1061" s="180"/>
      <c r="CZ1061" s="180"/>
      <c r="DA1061" s="180"/>
      <c r="DB1061" s="180"/>
      <c r="DC1061" s="180"/>
      <c r="DD1061" s="180"/>
      <c r="DE1061" s="180"/>
      <c r="DF1061" s="180"/>
      <c r="DG1061" s="180"/>
      <c r="DH1061" s="180"/>
      <c r="DI1061" s="180"/>
      <c r="DJ1061" s="180"/>
      <c r="DK1061" s="180"/>
      <c r="DL1061" s="180"/>
      <c r="DM1061" s="180"/>
      <c r="DN1061" s="180"/>
      <c r="DO1061" s="180"/>
      <c r="DP1061" s="180"/>
      <c r="DQ1061" s="180"/>
      <c r="DR1061" s="180"/>
      <c r="DS1061" s="180"/>
      <c r="DT1061" s="180"/>
      <c r="DU1061" s="180"/>
      <c r="DV1061" s="180"/>
      <c r="DW1061" s="180"/>
      <c r="DX1061" s="180"/>
      <c r="DY1061" s="180"/>
      <c r="DZ1061" s="180"/>
      <c r="EA1061" s="180"/>
      <c r="EB1061" s="180"/>
      <c r="EC1061" s="180"/>
      <c r="ED1061" s="180"/>
      <c r="EE1061" s="180"/>
      <c r="EF1061" s="180"/>
      <c r="EG1061" s="180"/>
      <c r="EH1061" s="180"/>
      <c r="EI1061" s="180"/>
      <c r="EJ1061" s="180"/>
      <c r="EK1061" s="180"/>
      <c r="EL1061" s="180"/>
      <c r="EM1061" s="180"/>
      <c r="EN1061" s="180"/>
      <c r="EO1061" s="180"/>
      <c r="EP1061" s="180"/>
      <c r="EQ1061" s="180"/>
      <c r="ER1061" s="180"/>
      <c r="ES1061" s="180"/>
      <c r="ET1061" s="180"/>
      <c r="EU1061" s="180"/>
      <c r="EV1061" s="180"/>
      <c r="EW1061" s="180"/>
      <c r="EX1061" s="180"/>
      <c r="EY1061" s="180"/>
      <c r="EZ1061" s="180"/>
      <c r="FA1061" s="180"/>
      <c r="FB1061" s="180"/>
      <c r="FC1061" s="180"/>
      <c r="FD1061" s="180"/>
      <c r="FE1061" s="180"/>
      <c r="FF1061" s="180"/>
      <c r="FG1061" s="180"/>
      <c r="FH1061" s="180"/>
      <c r="FI1061" s="180"/>
      <c r="FJ1061" s="180"/>
      <c r="FK1061" s="180"/>
      <c r="FL1061" s="180"/>
      <c r="FM1061" s="180"/>
      <c r="FN1061" s="180"/>
      <c r="FO1061" s="180"/>
      <c r="FP1061" s="180"/>
      <c r="FQ1061" s="180"/>
      <c r="FR1061" s="180"/>
      <c r="FS1061" s="180"/>
      <c r="FT1061" s="180"/>
      <c r="FU1061" s="180"/>
      <c r="FV1061" s="180"/>
      <c r="FW1061" s="180"/>
      <c r="FX1061" s="180"/>
      <c r="FY1061" s="180"/>
      <c r="FZ1061" s="180"/>
      <c r="GA1061" s="180"/>
      <c r="GB1061" s="180"/>
      <c r="GC1061" s="180"/>
      <c r="GD1061" s="180"/>
      <c r="GE1061" s="180"/>
      <c r="GF1061" s="180"/>
      <c r="GG1061" s="180"/>
      <c r="GH1061" s="180"/>
      <c r="GI1061" s="180"/>
      <c r="GJ1061" s="180"/>
      <c r="GK1061" s="180"/>
      <c r="GL1061" s="180"/>
      <c r="GM1061" s="180"/>
      <c r="GN1061" s="180"/>
      <c r="GO1061" s="180"/>
      <c r="GP1061" s="180"/>
      <c r="GQ1061" s="180"/>
      <c r="GR1061" s="180"/>
      <c r="GS1061" s="180"/>
      <c r="GT1061" s="180"/>
      <c r="GU1061" s="180"/>
      <c r="GV1061" s="180"/>
      <c r="GW1061" s="180"/>
      <c r="GX1061" s="180"/>
      <c r="GY1061" s="180"/>
      <c r="GZ1061" s="180"/>
      <c r="HA1061" s="180"/>
      <c r="HB1061" s="180"/>
      <c r="HC1061" s="180"/>
      <c r="HD1061" s="180"/>
      <c r="HE1061" s="180"/>
      <c r="HF1061" s="180"/>
      <c r="HG1061" s="180"/>
      <c r="HH1061" s="180"/>
      <c r="HI1061" s="180"/>
      <c r="HJ1061" s="180"/>
      <c r="HK1061" s="180"/>
      <c r="HL1061" s="180"/>
      <c r="HM1061" s="180"/>
      <c r="HN1061" s="180"/>
      <c r="HO1061" s="180"/>
      <c r="HP1061" s="180"/>
      <c r="HQ1061" s="180"/>
      <c r="HR1061" s="180"/>
    </row>
    <row r="1062" spans="1:243" s="173" customFormat="1" ht="18" hidden="1">
      <c r="A1062" s="97" t="s">
        <v>2019</v>
      </c>
      <c r="B1062" s="117" t="s">
        <v>2020</v>
      </c>
      <c r="C1062" s="98" t="s">
        <v>32</v>
      </c>
      <c r="D1062" s="60">
        <v>-132.15</v>
      </c>
      <c r="E1062" s="60">
        <v>-3690.58</v>
      </c>
      <c r="F1062" s="60">
        <v>-455.04</v>
      </c>
      <c r="G1062" s="212"/>
      <c r="H1062" s="212"/>
      <c r="I1062" s="212"/>
      <c r="J1062" s="180"/>
      <c r="K1062" s="180"/>
      <c r="L1062" s="180"/>
      <c r="M1062" s="180"/>
      <c r="N1062" s="180"/>
      <c r="O1062" s="180"/>
      <c r="P1062" s="180"/>
      <c r="Q1062" s="180"/>
      <c r="R1062" s="180"/>
      <c r="S1062" s="180"/>
      <c r="T1062" s="180"/>
      <c r="U1062" s="180"/>
      <c r="V1062" s="180"/>
      <c r="W1062" s="180"/>
      <c r="X1062" s="180"/>
      <c r="Y1062" s="180"/>
      <c r="Z1062" s="180"/>
      <c r="AA1062" s="180"/>
      <c r="AB1062" s="180"/>
      <c r="AC1062" s="180"/>
      <c r="AD1062" s="180"/>
      <c r="AE1062" s="180"/>
      <c r="AF1062" s="180"/>
      <c r="AG1062" s="180"/>
      <c r="AH1062" s="180"/>
      <c r="AI1062" s="180"/>
      <c r="AJ1062" s="180"/>
      <c r="AK1062" s="180"/>
      <c r="AL1062" s="180"/>
      <c r="AM1062" s="180"/>
      <c r="AN1062" s="180"/>
      <c r="AO1062" s="180"/>
      <c r="AP1062" s="180"/>
      <c r="AQ1062" s="180"/>
      <c r="AR1062" s="180"/>
      <c r="AS1062" s="180"/>
      <c r="AT1062" s="180"/>
      <c r="AU1062" s="180"/>
      <c r="AV1062" s="180"/>
      <c r="AW1062" s="180"/>
      <c r="AX1062" s="180"/>
      <c r="AY1062" s="180"/>
      <c r="AZ1062" s="180"/>
      <c r="BA1062" s="180"/>
      <c r="BB1062" s="180"/>
      <c r="BC1062" s="180"/>
      <c r="BD1062" s="180"/>
      <c r="BE1062" s="180"/>
      <c r="BF1062" s="180"/>
      <c r="BG1062" s="180"/>
      <c r="BH1062" s="180"/>
      <c r="BI1062" s="180"/>
      <c r="BJ1062" s="180"/>
      <c r="BK1062" s="180"/>
      <c r="BL1062" s="180"/>
      <c r="BM1062" s="180"/>
      <c r="BN1062" s="180"/>
      <c r="BO1062" s="180"/>
      <c r="BP1062" s="180"/>
      <c r="BQ1062" s="180"/>
      <c r="BR1062" s="180"/>
      <c r="BS1062" s="180"/>
      <c r="BT1062" s="180"/>
      <c r="BU1062" s="180"/>
      <c r="BV1062" s="180"/>
      <c r="BW1062" s="180"/>
      <c r="BX1062" s="180"/>
      <c r="BY1062" s="180"/>
      <c r="BZ1062" s="180"/>
      <c r="CA1062" s="180"/>
      <c r="CB1062" s="180"/>
      <c r="CC1062" s="180"/>
      <c r="CD1062" s="180"/>
      <c r="CE1062" s="180"/>
      <c r="CF1062" s="180"/>
      <c r="CG1062" s="180"/>
      <c r="CH1062" s="180"/>
      <c r="CI1062" s="180"/>
      <c r="CJ1062" s="180"/>
      <c r="CK1062" s="180"/>
      <c r="CL1062" s="180"/>
      <c r="CM1062" s="180"/>
      <c r="CN1062" s="180"/>
      <c r="CO1062" s="180"/>
      <c r="CP1062" s="180"/>
      <c r="CQ1062" s="180"/>
      <c r="CR1062" s="180"/>
      <c r="CS1062" s="180"/>
      <c r="CT1062" s="180"/>
      <c r="CU1062" s="180"/>
      <c r="CV1062" s="180"/>
      <c r="CW1062" s="180"/>
      <c r="CX1062" s="180"/>
      <c r="CY1062" s="180"/>
      <c r="CZ1062" s="180"/>
      <c r="DA1062" s="180"/>
      <c r="DB1062" s="180"/>
      <c r="DC1062" s="180"/>
      <c r="DD1062" s="180"/>
      <c r="DE1062" s="180"/>
      <c r="DF1062" s="180"/>
      <c r="DG1062" s="180"/>
      <c r="DH1062" s="180"/>
      <c r="DI1062" s="180"/>
      <c r="DJ1062" s="180"/>
      <c r="DK1062" s="180"/>
      <c r="DL1062" s="180"/>
      <c r="DM1062" s="180"/>
      <c r="DN1062" s="180"/>
      <c r="DO1062" s="180"/>
      <c r="DP1062" s="180"/>
      <c r="DQ1062" s="180"/>
      <c r="DR1062" s="180"/>
      <c r="DS1062" s="180"/>
      <c r="DT1062" s="180"/>
      <c r="DU1062" s="180"/>
      <c r="DV1062" s="180"/>
      <c r="DW1062" s="180"/>
      <c r="DX1062" s="180"/>
      <c r="DY1062" s="180"/>
      <c r="DZ1062" s="180"/>
      <c r="EA1062" s="180"/>
      <c r="EB1062" s="180"/>
      <c r="EC1062" s="180"/>
      <c r="ED1062" s="180"/>
      <c r="EE1062" s="180"/>
      <c r="EF1062" s="180"/>
      <c r="EG1062" s="180"/>
      <c r="EH1062" s="180"/>
      <c r="EI1062" s="180"/>
      <c r="EJ1062" s="180"/>
      <c r="EK1062" s="180"/>
      <c r="EL1062" s="180"/>
      <c r="EM1062" s="180"/>
      <c r="EN1062" s="180"/>
      <c r="EO1062" s="180"/>
      <c r="EP1062" s="180"/>
      <c r="EQ1062" s="180"/>
      <c r="ER1062" s="180"/>
      <c r="ES1062" s="180"/>
      <c r="ET1062" s="180"/>
      <c r="EU1062" s="180"/>
      <c r="EV1062" s="180"/>
      <c r="EW1062" s="180"/>
      <c r="EX1062" s="180"/>
      <c r="EY1062" s="180"/>
      <c r="EZ1062" s="180"/>
      <c r="FA1062" s="180"/>
      <c r="FB1062" s="180"/>
      <c r="FC1062" s="180"/>
      <c r="FD1062" s="180"/>
      <c r="FE1062" s="180"/>
      <c r="FF1062" s="180"/>
      <c r="FG1062" s="180"/>
      <c r="FH1062" s="180"/>
      <c r="FI1062" s="180"/>
      <c r="FJ1062" s="180"/>
      <c r="FK1062" s="180"/>
      <c r="FL1062" s="180"/>
      <c r="FM1062" s="180"/>
      <c r="FN1062" s="180"/>
      <c r="FO1062" s="180"/>
      <c r="FP1062" s="180"/>
      <c r="FQ1062" s="180"/>
      <c r="FR1062" s="180"/>
      <c r="FS1062" s="180"/>
      <c r="FT1062" s="180"/>
      <c r="FU1062" s="180"/>
      <c r="FV1062" s="180"/>
      <c r="FW1062" s="180"/>
      <c r="FX1062" s="180"/>
      <c r="FY1062" s="180"/>
      <c r="FZ1062" s="180"/>
      <c r="GA1062" s="180"/>
      <c r="GB1062" s="180"/>
      <c r="GC1062" s="180"/>
      <c r="GD1062" s="180"/>
      <c r="GE1062" s="180"/>
      <c r="GF1062" s="180"/>
      <c r="GG1062" s="180"/>
      <c r="GH1062" s="180"/>
      <c r="GI1062" s="180"/>
      <c r="GJ1062" s="180"/>
      <c r="GK1062" s="180"/>
      <c r="GL1062" s="180"/>
      <c r="GM1062" s="180"/>
      <c r="GN1062" s="180"/>
      <c r="GO1062" s="180"/>
      <c r="GP1062" s="180"/>
      <c r="GQ1062" s="180"/>
      <c r="GR1062" s="180"/>
      <c r="GS1062" s="180"/>
      <c r="GT1062" s="180"/>
      <c r="GU1062" s="180"/>
      <c r="GV1062" s="180"/>
      <c r="GW1062" s="180"/>
      <c r="GX1062" s="180"/>
      <c r="GY1062" s="180"/>
      <c r="GZ1062" s="180"/>
      <c r="HA1062" s="180"/>
      <c r="HB1062" s="180"/>
      <c r="HC1062" s="180"/>
      <c r="HD1062" s="180"/>
      <c r="HE1062" s="180"/>
      <c r="HF1062" s="180"/>
      <c r="HG1062" s="180"/>
      <c r="HH1062" s="180"/>
      <c r="HI1062" s="180"/>
      <c r="HJ1062" s="180"/>
      <c r="HK1062" s="180"/>
      <c r="HL1062" s="180"/>
      <c r="HM1062" s="180"/>
      <c r="HN1062" s="180"/>
      <c r="HO1062" s="180"/>
      <c r="HP1062" s="180"/>
      <c r="HQ1062" s="180"/>
      <c r="HR1062" s="180"/>
    </row>
    <row r="1063" spans="1:243" s="173" customFormat="1" ht="11.25" hidden="1" customHeight="1">
      <c r="A1063" s="97" t="s">
        <v>2021</v>
      </c>
      <c r="B1063" s="117" t="s">
        <v>2022</v>
      </c>
      <c r="C1063" s="98" t="s">
        <v>35</v>
      </c>
      <c r="D1063" s="60">
        <v>-79.27</v>
      </c>
      <c r="E1063" s="60">
        <v>-2214.34</v>
      </c>
      <c r="F1063" s="60">
        <v>-273.04000000000002</v>
      </c>
      <c r="G1063" s="212"/>
      <c r="H1063" s="212"/>
      <c r="I1063" s="212"/>
      <c r="J1063" s="180"/>
      <c r="K1063" s="180"/>
      <c r="L1063" s="180"/>
      <c r="M1063" s="180"/>
      <c r="N1063" s="180"/>
      <c r="O1063" s="180"/>
      <c r="P1063" s="180"/>
      <c r="Q1063" s="180"/>
      <c r="R1063" s="180"/>
      <c r="S1063" s="180"/>
      <c r="T1063" s="180"/>
      <c r="U1063" s="180"/>
      <c r="V1063" s="180"/>
      <c r="W1063" s="180"/>
      <c r="X1063" s="180"/>
      <c r="Y1063" s="180"/>
      <c r="Z1063" s="180"/>
      <c r="AA1063" s="180"/>
      <c r="AB1063" s="180"/>
      <c r="AC1063" s="180"/>
      <c r="AD1063" s="180"/>
      <c r="AE1063" s="180"/>
      <c r="AF1063" s="180"/>
      <c r="AG1063" s="180"/>
      <c r="AH1063" s="180"/>
      <c r="AI1063" s="180"/>
      <c r="AJ1063" s="180"/>
      <c r="AK1063" s="180"/>
      <c r="AL1063" s="180"/>
      <c r="AM1063" s="180"/>
      <c r="AN1063" s="180"/>
      <c r="AO1063" s="180"/>
      <c r="AP1063" s="180"/>
      <c r="AQ1063" s="180"/>
      <c r="AR1063" s="180"/>
      <c r="AS1063" s="180"/>
      <c r="AT1063" s="180"/>
      <c r="AU1063" s="180"/>
      <c r="AV1063" s="180"/>
      <c r="AW1063" s="180"/>
      <c r="AX1063" s="180"/>
      <c r="AY1063" s="180"/>
      <c r="AZ1063" s="180"/>
      <c r="BA1063" s="180"/>
      <c r="BB1063" s="180"/>
      <c r="BC1063" s="180"/>
      <c r="BD1063" s="180"/>
      <c r="BE1063" s="180"/>
      <c r="BF1063" s="180"/>
      <c r="BG1063" s="180"/>
      <c r="BH1063" s="180"/>
      <c r="BI1063" s="180"/>
      <c r="BJ1063" s="180"/>
      <c r="BK1063" s="180"/>
      <c r="BL1063" s="180"/>
      <c r="BM1063" s="180"/>
      <c r="BN1063" s="180"/>
      <c r="BO1063" s="180"/>
      <c r="BP1063" s="180"/>
      <c r="BQ1063" s="180"/>
      <c r="BR1063" s="180"/>
      <c r="BS1063" s="180"/>
      <c r="BT1063" s="180"/>
      <c r="BU1063" s="180"/>
      <c r="BV1063" s="180"/>
      <c r="BW1063" s="180"/>
      <c r="BX1063" s="180"/>
      <c r="BY1063" s="180"/>
      <c r="BZ1063" s="180"/>
      <c r="CA1063" s="180"/>
      <c r="CB1063" s="180"/>
      <c r="CC1063" s="180"/>
      <c r="CD1063" s="180"/>
      <c r="CE1063" s="180"/>
      <c r="CF1063" s="180"/>
      <c r="CG1063" s="180"/>
      <c r="CH1063" s="180"/>
      <c r="CI1063" s="180"/>
      <c r="CJ1063" s="180"/>
      <c r="CK1063" s="180"/>
      <c r="CL1063" s="180"/>
      <c r="CM1063" s="180"/>
      <c r="CN1063" s="180"/>
      <c r="CO1063" s="180"/>
      <c r="CP1063" s="180"/>
      <c r="CQ1063" s="180"/>
      <c r="CR1063" s="180"/>
      <c r="CS1063" s="180"/>
      <c r="CT1063" s="180"/>
      <c r="CU1063" s="180"/>
      <c r="CV1063" s="180"/>
      <c r="CW1063" s="180"/>
      <c r="CX1063" s="180"/>
      <c r="CY1063" s="180"/>
      <c r="CZ1063" s="180"/>
      <c r="DA1063" s="180"/>
      <c r="DB1063" s="180"/>
      <c r="DC1063" s="180"/>
      <c r="DD1063" s="180"/>
      <c r="DE1063" s="180"/>
      <c r="DF1063" s="180"/>
      <c r="DG1063" s="180"/>
      <c r="DH1063" s="180"/>
      <c r="DI1063" s="180"/>
      <c r="DJ1063" s="180"/>
      <c r="DK1063" s="180"/>
      <c r="DL1063" s="180"/>
      <c r="DM1063" s="180"/>
      <c r="DN1063" s="180"/>
      <c r="DO1063" s="180"/>
      <c r="DP1063" s="180"/>
      <c r="DQ1063" s="180"/>
      <c r="DR1063" s="180"/>
      <c r="DS1063" s="180"/>
      <c r="DT1063" s="180"/>
      <c r="DU1063" s="180"/>
      <c r="DV1063" s="180"/>
      <c r="DW1063" s="180"/>
      <c r="DX1063" s="180"/>
      <c r="DY1063" s="180"/>
      <c r="DZ1063" s="180"/>
      <c r="EA1063" s="180"/>
      <c r="EB1063" s="180"/>
      <c r="EC1063" s="180"/>
      <c r="ED1063" s="180"/>
      <c r="EE1063" s="180"/>
      <c r="EF1063" s="180"/>
      <c r="EG1063" s="180"/>
      <c r="EH1063" s="180"/>
      <c r="EI1063" s="180"/>
      <c r="EJ1063" s="180"/>
      <c r="EK1063" s="180"/>
      <c r="EL1063" s="180"/>
      <c r="EM1063" s="180"/>
      <c r="EN1063" s="180"/>
      <c r="EO1063" s="180"/>
      <c r="EP1063" s="180"/>
      <c r="EQ1063" s="180"/>
      <c r="ER1063" s="180"/>
      <c r="ES1063" s="180"/>
      <c r="ET1063" s="180"/>
      <c r="EU1063" s="180"/>
      <c r="EV1063" s="180"/>
      <c r="EW1063" s="180"/>
      <c r="EX1063" s="180"/>
      <c r="EY1063" s="180"/>
      <c r="EZ1063" s="180"/>
      <c r="FA1063" s="180"/>
      <c r="FB1063" s="180"/>
      <c r="FC1063" s="180"/>
      <c r="FD1063" s="180"/>
      <c r="FE1063" s="180"/>
      <c r="FF1063" s="180"/>
      <c r="FG1063" s="180"/>
      <c r="FH1063" s="180"/>
      <c r="FI1063" s="180"/>
      <c r="FJ1063" s="180"/>
      <c r="FK1063" s="180"/>
      <c r="FL1063" s="180"/>
      <c r="FM1063" s="180"/>
      <c r="FN1063" s="180"/>
      <c r="FO1063" s="180"/>
      <c r="FP1063" s="180"/>
      <c r="FQ1063" s="180"/>
      <c r="FR1063" s="180"/>
      <c r="FS1063" s="180"/>
      <c r="FT1063" s="180"/>
      <c r="FU1063" s="180"/>
      <c r="FV1063" s="180"/>
      <c r="FW1063" s="180"/>
      <c r="FX1063" s="180"/>
      <c r="FY1063" s="180"/>
      <c r="FZ1063" s="180"/>
      <c r="GA1063" s="180"/>
      <c r="GB1063" s="180"/>
      <c r="GC1063" s="180"/>
      <c r="GD1063" s="180"/>
      <c r="GE1063" s="180"/>
      <c r="GF1063" s="180"/>
      <c r="GG1063" s="180"/>
      <c r="GH1063" s="180"/>
      <c r="GI1063" s="180"/>
      <c r="GJ1063" s="180"/>
      <c r="GK1063" s="180"/>
      <c r="GL1063" s="180"/>
      <c r="GM1063" s="180"/>
      <c r="GN1063" s="180"/>
      <c r="GO1063" s="180"/>
      <c r="GP1063" s="180"/>
      <c r="GQ1063" s="180"/>
      <c r="GR1063" s="180"/>
      <c r="GS1063" s="180"/>
      <c r="GT1063" s="180"/>
      <c r="GU1063" s="180"/>
      <c r="GV1063" s="180"/>
      <c r="GW1063" s="180"/>
      <c r="GX1063" s="180"/>
      <c r="GY1063" s="180"/>
      <c r="GZ1063" s="180"/>
      <c r="HA1063" s="180"/>
      <c r="HB1063" s="180"/>
      <c r="HC1063" s="180"/>
      <c r="HD1063" s="180"/>
      <c r="HE1063" s="180"/>
      <c r="HF1063" s="180"/>
      <c r="HG1063" s="180"/>
      <c r="HH1063" s="180"/>
      <c r="HI1063" s="180"/>
      <c r="HJ1063" s="180"/>
      <c r="HK1063" s="180"/>
      <c r="HL1063" s="180"/>
      <c r="HM1063" s="180"/>
      <c r="HN1063" s="180"/>
      <c r="HO1063" s="180"/>
      <c r="HP1063" s="180"/>
      <c r="HQ1063" s="180"/>
      <c r="HR1063" s="180"/>
    </row>
    <row r="1064" spans="1:243" s="173" customFormat="1" ht="11.25" hidden="1" customHeight="1">
      <c r="A1064" s="97" t="s">
        <v>2044</v>
      </c>
      <c r="B1064" s="97" t="s">
        <v>2045</v>
      </c>
      <c r="C1064" s="98" t="s">
        <v>29</v>
      </c>
      <c r="D1064" s="60">
        <v>-524</v>
      </c>
      <c r="E1064" s="60">
        <v>-654.53</v>
      </c>
      <c r="F1064" s="60"/>
      <c r="G1064" s="212"/>
      <c r="H1064" s="212"/>
      <c r="I1064" s="212"/>
      <c r="J1064" s="180"/>
      <c r="K1064" s="180"/>
      <c r="L1064" s="180"/>
      <c r="M1064" s="180"/>
      <c r="N1064" s="180"/>
      <c r="O1064" s="180"/>
      <c r="P1064" s="180"/>
      <c r="Q1064" s="180"/>
      <c r="R1064" s="180"/>
      <c r="S1064" s="180"/>
      <c r="T1064" s="180"/>
      <c r="U1064" s="180"/>
      <c r="V1064" s="180"/>
      <c r="W1064" s="180"/>
      <c r="X1064" s="180"/>
      <c r="Y1064" s="180"/>
      <c r="Z1064" s="180"/>
      <c r="AA1064" s="180"/>
      <c r="AB1064" s="180"/>
      <c r="AC1064" s="180"/>
      <c r="AD1064" s="180"/>
      <c r="AE1064" s="180"/>
      <c r="AF1064" s="180"/>
      <c r="AG1064" s="180"/>
      <c r="AH1064" s="180"/>
      <c r="AI1064" s="180"/>
      <c r="AJ1064" s="180"/>
      <c r="AK1064" s="180"/>
      <c r="AL1064" s="180"/>
      <c r="AM1064" s="180"/>
      <c r="AN1064" s="180"/>
      <c r="AO1064" s="180"/>
      <c r="AP1064" s="180"/>
      <c r="AQ1064" s="180"/>
      <c r="AR1064" s="180"/>
      <c r="AS1064" s="180"/>
      <c r="AT1064" s="180"/>
      <c r="AU1064" s="180"/>
      <c r="AV1064" s="180"/>
      <c r="AW1064" s="180"/>
      <c r="AX1064" s="180"/>
      <c r="AY1064" s="180"/>
      <c r="AZ1064" s="180"/>
      <c r="BA1064" s="180"/>
      <c r="BB1064" s="180"/>
      <c r="BC1064" s="180"/>
      <c r="BD1064" s="180"/>
      <c r="BE1064" s="180"/>
      <c r="BF1064" s="180"/>
      <c r="BG1064" s="180"/>
      <c r="BH1064" s="180"/>
      <c r="BI1064" s="180"/>
      <c r="BJ1064" s="180"/>
      <c r="BK1064" s="180"/>
      <c r="BL1064" s="180"/>
      <c r="BM1064" s="180"/>
      <c r="BN1064" s="180"/>
      <c r="BO1064" s="180"/>
      <c r="BP1064" s="180"/>
      <c r="BQ1064" s="180"/>
      <c r="BR1064" s="180"/>
      <c r="BS1064" s="180"/>
      <c r="BT1064" s="180"/>
      <c r="BU1064" s="180"/>
      <c r="BV1064" s="180"/>
      <c r="BW1064" s="180"/>
      <c r="BX1064" s="180"/>
      <c r="BY1064" s="180"/>
      <c r="BZ1064" s="180"/>
      <c r="CA1064" s="180"/>
      <c r="CB1064" s="180"/>
      <c r="CC1064" s="180"/>
      <c r="CD1064" s="180"/>
      <c r="CE1064" s="180"/>
      <c r="CF1064" s="180"/>
      <c r="CG1064" s="180"/>
      <c r="CH1064" s="180"/>
      <c r="CI1064" s="180"/>
      <c r="CJ1064" s="180"/>
      <c r="CK1064" s="180"/>
      <c r="CL1064" s="180"/>
      <c r="CM1064" s="180"/>
      <c r="CN1064" s="180"/>
      <c r="CO1064" s="180"/>
      <c r="CP1064" s="180"/>
      <c r="CQ1064" s="180"/>
      <c r="CR1064" s="180"/>
      <c r="CS1064" s="180"/>
      <c r="CT1064" s="180"/>
      <c r="CU1064" s="180"/>
      <c r="CV1064" s="180"/>
      <c r="CW1064" s="180"/>
      <c r="CX1064" s="180"/>
      <c r="CY1064" s="180"/>
      <c r="CZ1064" s="180"/>
      <c r="DA1064" s="180"/>
      <c r="DB1064" s="180"/>
      <c r="DC1064" s="180"/>
      <c r="DD1064" s="180"/>
      <c r="DE1064" s="180"/>
      <c r="DF1064" s="180"/>
      <c r="DG1064" s="180"/>
      <c r="DH1064" s="180"/>
      <c r="DI1064" s="180"/>
      <c r="DJ1064" s="180"/>
      <c r="DK1064" s="180"/>
      <c r="DL1064" s="180"/>
      <c r="DM1064" s="180"/>
      <c r="DN1064" s="180"/>
      <c r="DO1064" s="180"/>
      <c r="DP1064" s="180"/>
      <c r="DQ1064" s="180"/>
      <c r="DR1064" s="180"/>
      <c r="DS1064" s="180"/>
      <c r="DT1064" s="180"/>
      <c r="DU1064" s="180"/>
      <c r="DV1064" s="180"/>
      <c r="DW1064" s="180"/>
      <c r="DX1064" s="180"/>
      <c r="DY1064" s="180"/>
      <c r="DZ1064" s="180"/>
      <c r="EA1064" s="180"/>
      <c r="EB1064" s="180"/>
      <c r="EC1064" s="180"/>
      <c r="ED1064" s="180"/>
      <c r="EE1064" s="180"/>
      <c r="EF1064" s="180"/>
      <c r="EG1064" s="180"/>
      <c r="EH1064" s="180"/>
      <c r="EI1064" s="180"/>
      <c r="EJ1064" s="180"/>
      <c r="EK1064" s="180"/>
      <c r="EL1064" s="180"/>
      <c r="EM1064" s="180"/>
      <c r="EN1064" s="180"/>
      <c r="EO1064" s="180"/>
      <c r="EP1064" s="180"/>
      <c r="EQ1064" s="180"/>
      <c r="ER1064" s="180"/>
      <c r="ES1064" s="180"/>
      <c r="ET1064" s="180"/>
      <c r="EU1064" s="180"/>
      <c r="EV1064" s="180"/>
      <c r="EW1064" s="180"/>
      <c r="EX1064" s="180"/>
      <c r="EY1064" s="180"/>
      <c r="EZ1064" s="180"/>
      <c r="FA1064" s="180"/>
      <c r="FB1064" s="180"/>
      <c r="FC1064" s="180"/>
      <c r="FD1064" s="180"/>
      <c r="FE1064" s="180"/>
      <c r="FF1064" s="180"/>
      <c r="FG1064" s="180"/>
      <c r="FH1064" s="180"/>
      <c r="FI1064" s="180"/>
      <c r="FJ1064" s="180"/>
      <c r="FK1064" s="180"/>
      <c r="FL1064" s="180"/>
      <c r="FM1064" s="180"/>
      <c r="FN1064" s="180"/>
      <c r="FO1064" s="180"/>
      <c r="FP1064" s="180"/>
      <c r="FQ1064" s="180"/>
      <c r="FR1064" s="180"/>
      <c r="FS1064" s="180"/>
      <c r="FT1064" s="180"/>
      <c r="FU1064" s="180"/>
      <c r="FV1064" s="180"/>
      <c r="FW1064" s="180"/>
      <c r="FX1064" s="180"/>
      <c r="FY1064" s="180"/>
      <c r="FZ1064" s="180"/>
      <c r="GA1064" s="180"/>
      <c r="GB1064" s="180"/>
      <c r="GC1064" s="180"/>
      <c r="GD1064" s="180"/>
      <c r="GE1064" s="180"/>
      <c r="GF1064" s="180"/>
      <c r="GG1064" s="180"/>
      <c r="GH1064" s="180"/>
      <c r="GI1064" s="180"/>
      <c r="GJ1064" s="180"/>
      <c r="GK1064" s="180"/>
      <c r="GL1064" s="180"/>
      <c r="GM1064" s="180"/>
      <c r="GN1064" s="180"/>
      <c r="GO1064" s="180"/>
      <c r="GP1064" s="180"/>
      <c r="GQ1064" s="180"/>
      <c r="GR1064" s="180"/>
      <c r="GS1064" s="180"/>
      <c r="GT1064" s="180"/>
      <c r="GU1064" s="180"/>
      <c r="GV1064" s="180"/>
      <c r="GW1064" s="180"/>
      <c r="GX1064" s="180"/>
      <c r="GY1064" s="180"/>
      <c r="GZ1064" s="180"/>
      <c r="HA1064" s="180"/>
      <c r="HB1064" s="180"/>
      <c r="HC1064" s="180"/>
      <c r="HD1064" s="180"/>
      <c r="HE1064" s="180"/>
      <c r="HF1064" s="180"/>
      <c r="HG1064" s="180"/>
      <c r="HH1064" s="180"/>
      <c r="HI1064" s="180"/>
      <c r="HJ1064" s="180"/>
      <c r="HK1064" s="180"/>
      <c r="HL1064" s="180"/>
      <c r="HM1064" s="180"/>
      <c r="HN1064" s="180"/>
      <c r="HO1064" s="180"/>
      <c r="HP1064" s="180"/>
      <c r="HQ1064" s="180"/>
      <c r="HR1064" s="180"/>
    </row>
    <row r="1065" spans="1:243" s="173" customFormat="1" ht="11.25" hidden="1" customHeight="1">
      <c r="A1065" s="97" t="s">
        <v>2046</v>
      </c>
      <c r="B1065" s="97" t="s">
        <v>2047</v>
      </c>
      <c r="C1065" s="98" t="s">
        <v>32</v>
      </c>
      <c r="D1065" s="60">
        <v>-218.34</v>
      </c>
      <c r="E1065" s="60">
        <v>-272.72000000000003</v>
      </c>
      <c r="F1065" s="60"/>
      <c r="G1065" s="212"/>
      <c r="H1065" s="212"/>
      <c r="I1065" s="212"/>
      <c r="J1065" s="180"/>
      <c r="K1065" s="180"/>
      <c r="L1065" s="180"/>
      <c r="M1065" s="180"/>
      <c r="N1065" s="180"/>
      <c r="O1065" s="180"/>
      <c r="P1065" s="180"/>
      <c r="Q1065" s="180"/>
      <c r="R1065" s="180"/>
      <c r="S1065" s="180"/>
      <c r="T1065" s="180"/>
      <c r="U1065" s="180"/>
      <c r="V1065" s="180"/>
      <c r="W1065" s="180"/>
      <c r="X1065" s="180"/>
      <c r="Y1065" s="180"/>
      <c r="Z1065" s="180"/>
      <c r="AA1065" s="180"/>
      <c r="AB1065" s="180"/>
      <c r="AC1065" s="180"/>
      <c r="AD1065" s="180"/>
      <c r="AE1065" s="180"/>
      <c r="AF1065" s="180"/>
      <c r="AG1065" s="180"/>
      <c r="AH1065" s="180"/>
      <c r="AI1065" s="180"/>
      <c r="AJ1065" s="180"/>
      <c r="AK1065" s="180"/>
      <c r="AL1065" s="180"/>
      <c r="AM1065" s="180"/>
      <c r="AN1065" s="180"/>
      <c r="AO1065" s="180"/>
      <c r="AP1065" s="180"/>
      <c r="AQ1065" s="180"/>
      <c r="AR1065" s="180"/>
      <c r="AS1065" s="180"/>
      <c r="AT1065" s="180"/>
      <c r="AU1065" s="180"/>
      <c r="AV1065" s="180"/>
      <c r="AW1065" s="180"/>
      <c r="AX1065" s="180"/>
      <c r="AY1065" s="180"/>
      <c r="AZ1065" s="180"/>
      <c r="BA1065" s="180"/>
      <c r="BB1065" s="180"/>
      <c r="BC1065" s="180"/>
      <c r="BD1065" s="180"/>
      <c r="BE1065" s="180"/>
      <c r="BF1065" s="180"/>
      <c r="BG1065" s="180"/>
      <c r="BH1065" s="180"/>
      <c r="BI1065" s="180"/>
      <c r="BJ1065" s="180"/>
      <c r="BK1065" s="180"/>
      <c r="BL1065" s="180"/>
      <c r="BM1065" s="180"/>
      <c r="BN1065" s="180"/>
      <c r="BO1065" s="180"/>
      <c r="BP1065" s="180"/>
      <c r="BQ1065" s="180"/>
      <c r="BR1065" s="180"/>
      <c r="BS1065" s="180"/>
      <c r="BT1065" s="180"/>
      <c r="BU1065" s="180"/>
      <c r="BV1065" s="180"/>
      <c r="BW1065" s="180"/>
      <c r="BX1065" s="180"/>
      <c r="BY1065" s="180"/>
      <c r="BZ1065" s="180"/>
      <c r="CA1065" s="180"/>
      <c r="CB1065" s="180"/>
      <c r="CC1065" s="180"/>
      <c r="CD1065" s="180"/>
      <c r="CE1065" s="180"/>
      <c r="CF1065" s="180"/>
      <c r="CG1065" s="180"/>
      <c r="CH1065" s="180"/>
      <c r="CI1065" s="180"/>
      <c r="CJ1065" s="180"/>
      <c r="CK1065" s="180"/>
      <c r="CL1065" s="180"/>
      <c r="CM1065" s="180"/>
      <c r="CN1065" s="180"/>
      <c r="CO1065" s="180"/>
      <c r="CP1065" s="180"/>
      <c r="CQ1065" s="180"/>
      <c r="CR1065" s="180"/>
      <c r="CS1065" s="180"/>
      <c r="CT1065" s="180"/>
      <c r="CU1065" s="180"/>
      <c r="CV1065" s="180"/>
      <c r="CW1065" s="180"/>
      <c r="CX1065" s="180"/>
      <c r="CY1065" s="180"/>
      <c r="CZ1065" s="180"/>
      <c r="DA1065" s="180"/>
      <c r="DB1065" s="180"/>
      <c r="DC1065" s="180"/>
      <c r="DD1065" s="180"/>
      <c r="DE1065" s="180"/>
      <c r="DF1065" s="180"/>
      <c r="DG1065" s="180"/>
      <c r="DH1065" s="180"/>
      <c r="DI1065" s="180"/>
      <c r="DJ1065" s="180"/>
      <c r="DK1065" s="180"/>
      <c r="DL1065" s="180"/>
      <c r="DM1065" s="180"/>
      <c r="DN1065" s="180"/>
      <c r="DO1065" s="180"/>
      <c r="DP1065" s="180"/>
      <c r="DQ1065" s="180"/>
      <c r="DR1065" s="180"/>
      <c r="DS1065" s="180"/>
      <c r="DT1065" s="180"/>
      <c r="DU1065" s="180"/>
      <c r="DV1065" s="180"/>
      <c r="DW1065" s="180"/>
      <c r="DX1065" s="180"/>
      <c r="DY1065" s="180"/>
      <c r="DZ1065" s="180"/>
      <c r="EA1065" s="180"/>
      <c r="EB1065" s="180"/>
      <c r="EC1065" s="180"/>
      <c r="ED1065" s="180"/>
      <c r="EE1065" s="180"/>
      <c r="EF1065" s="180"/>
      <c r="EG1065" s="180"/>
      <c r="EH1065" s="180"/>
      <c r="EI1065" s="180"/>
      <c r="EJ1065" s="180"/>
      <c r="EK1065" s="180"/>
      <c r="EL1065" s="180"/>
      <c r="EM1065" s="180"/>
      <c r="EN1065" s="180"/>
      <c r="EO1065" s="180"/>
      <c r="EP1065" s="180"/>
      <c r="EQ1065" s="180"/>
      <c r="ER1065" s="180"/>
      <c r="ES1065" s="180"/>
      <c r="ET1065" s="180"/>
      <c r="EU1065" s="180"/>
      <c r="EV1065" s="180"/>
      <c r="EW1065" s="180"/>
      <c r="EX1065" s="180"/>
      <c r="EY1065" s="180"/>
      <c r="EZ1065" s="180"/>
      <c r="FA1065" s="180"/>
      <c r="FB1065" s="180"/>
      <c r="FC1065" s="180"/>
      <c r="FD1065" s="180"/>
      <c r="FE1065" s="180"/>
      <c r="FF1065" s="180"/>
      <c r="FG1065" s="180"/>
      <c r="FH1065" s="180"/>
      <c r="FI1065" s="180"/>
      <c r="FJ1065" s="180"/>
      <c r="FK1065" s="180"/>
      <c r="FL1065" s="180"/>
      <c r="FM1065" s="180"/>
      <c r="FN1065" s="180"/>
      <c r="FO1065" s="180"/>
      <c r="FP1065" s="180"/>
      <c r="FQ1065" s="180"/>
      <c r="FR1065" s="180"/>
      <c r="FS1065" s="180"/>
      <c r="FT1065" s="180"/>
      <c r="FU1065" s="180"/>
      <c r="FV1065" s="180"/>
      <c r="FW1065" s="180"/>
      <c r="FX1065" s="180"/>
      <c r="FY1065" s="180"/>
      <c r="FZ1065" s="180"/>
      <c r="GA1065" s="180"/>
      <c r="GB1065" s="180"/>
      <c r="GC1065" s="180"/>
      <c r="GD1065" s="180"/>
      <c r="GE1065" s="180"/>
      <c r="GF1065" s="180"/>
      <c r="GG1065" s="180"/>
      <c r="GH1065" s="180"/>
      <c r="GI1065" s="180"/>
      <c r="GJ1065" s="180"/>
      <c r="GK1065" s="180"/>
      <c r="GL1065" s="180"/>
      <c r="GM1065" s="180"/>
      <c r="GN1065" s="180"/>
      <c r="GO1065" s="180"/>
      <c r="GP1065" s="180"/>
      <c r="GQ1065" s="180"/>
      <c r="GR1065" s="180"/>
      <c r="GS1065" s="180"/>
      <c r="GT1065" s="180"/>
      <c r="GU1065" s="180"/>
      <c r="GV1065" s="180"/>
      <c r="GW1065" s="180"/>
      <c r="GX1065" s="180"/>
      <c r="GY1065" s="180"/>
      <c r="GZ1065" s="180"/>
      <c r="HA1065" s="180"/>
      <c r="HB1065" s="180"/>
      <c r="HC1065" s="180"/>
      <c r="HD1065" s="180"/>
      <c r="HE1065" s="180"/>
      <c r="HF1065" s="180"/>
      <c r="HG1065" s="180"/>
      <c r="HH1065" s="180"/>
      <c r="HI1065" s="180"/>
      <c r="HJ1065" s="180"/>
      <c r="HK1065" s="180"/>
      <c r="HL1065" s="180"/>
      <c r="HM1065" s="180"/>
      <c r="HN1065" s="180"/>
      <c r="HO1065" s="180"/>
      <c r="HP1065" s="180"/>
      <c r="HQ1065" s="180"/>
      <c r="HR1065" s="180"/>
    </row>
    <row r="1066" spans="1:243" s="173" customFormat="1" ht="11.25" hidden="1" customHeight="1">
      <c r="A1066" s="97" t="s">
        <v>2048</v>
      </c>
      <c r="B1066" s="97" t="s">
        <v>2049</v>
      </c>
      <c r="C1066" s="98" t="s">
        <v>35</v>
      </c>
      <c r="D1066" s="60">
        <v>-130.99</v>
      </c>
      <c r="E1066" s="60">
        <v>-163.63</v>
      </c>
      <c r="F1066" s="60"/>
      <c r="G1066" s="212"/>
      <c r="H1066" s="212"/>
      <c r="I1066" s="212"/>
      <c r="J1066" s="180"/>
      <c r="K1066" s="180"/>
      <c r="L1066" s="180"/>
      <c r="M1066" s="180"/>
      <c r="N1066" s="180"/>
      <c r="O1066" s="180"/>
      <c r="P1066" s="180"/>
      <c r="Q1066" s="180"/>
      <c r="R1066" s="180"/>
      <c r="S1066" s="180"/>
      <c r="T1066" s="180"/>
      <c r="U1066" s="180"/>
      <c r="V1066" s="180"/>
      <c r="W1066" s="180"/>
      <c r="X1066" s="180"/>
      <c r="Y1066" s="180"/>
      <c r="Z1066" s="180"/>
      <c r="AA1066" s="180"/>
      <c r="AB1066" s="180"/>
      <c r="AC1066" s="180"/>
      <c r="AD1066" s="180"/>
      <c r="AE1066" s="180"/>
      <c r="AF1066" s="180"/>
      <c r="AG1066" s="180"/>
      <c r="AH1066" s="180"/>
      <c r="AI1066" s="180"/>
      <c r="AJ1066" s="180"/>
      <c r="AK1066" s="180"/>
      <c r="AL1066" s="180"/>
      <c r="AM1066" s="180"/>
      <c r="AN1066" s="180"/>
      <c r="AO1066" s="180"/>
      <c r="AP1066" s="180"/>
      <c r="AQ1066" s="180"/>
      <c r="AR1066" s="180"/>
      <c r="AS1066" s="180"/>
      <c r="AT1066" s="180"/>
      <c r="AU1066" s="180"/>
      <c r="AV1066" s="180"/>
      <c r="AW1066" s="180"/>
      <c r="AX1066" s="180"/>
      <c r="AY1066" s="180"/>
      <c r="AZ1066" s="180"/>
      <c r="BA1066" s="180"/>
      <c r="BB1066" s="180"/>
      <c r="BC1066" s="180"/>
      <c r="BD1066" s="180"/>
      <c r="BE1066" s="180"/>
      <c r="BF1066" s="180"/>
      <c r="BG1066" s="180"/>
      <c r="BH1066" s="180"/>
      <c r="BI1066" s="180"/>
      <c r="BJ1066" s="180"/>
      <c r="BK1066" s="180"/>
      <c r="BL1066" s="180"/>
      <c r="BM1066" s="180"/>
      <c r="BN1066" s="180"/>
      <c r="BO1066" s="180"/>
      <c r="BP1066" s="180"/>
      <c r="BQ1066" s="180"/>
      <c r="BR1066" s="180"/>
      <c r="BS1066" s="180"/>
      <c r="BT1066" s="180"/>
      <c r="BU1066" s="180"/>
      <c r="BV1066" s="180"/>
      <c r="BW1066" s="180"/>
      <c r="BX1066" s="180"/>
      <c r="BY1066" s="180"/>
      <c r="BZ1066" s="180"/>
      <c r="CA1066" s="180"/>
      <c r="CB1066" s="180"/>
      <c r="CC1066" s="180"/>
      <c r="CD1066" s="180"/>
      <c r="CE1066" s="180"/>
      <c r="CF1066" s="180"/>
      <c r="CG1066" s="180"/>
      <c r="CH1066" s="180"/>
      <c r="CI1066" s="180"/>
      <c r="CJ1066" s="180"/>
      <c r="CK1066" s="180"/>
      <c r="CL1066" s="180"/>
      <c r="CM1066" s="180"/>
      <c r="CN1066" s="180"/>
      <c r="CO1066" s="180"/>
      <c r="CP1066" s="180"/>
      <c r="CQ1066" s="180"/>
      <c r="CR1066" s="180"/>
      <c r="CS1066" s="180"/>
      <c r="CT1066" s="180"/>
      <c r="CU1066" s="180"/>
      <c r="CV1066" s="180"/>
      <c r="CW1066" s="180"/>
      <c r="CX1066" s="180"/>
      <c r="CY1066" s="180"/>
      <c r="CZ1066" s="180"/>
      <c r="DA1066" s="180"/>
      <c r="DB1066" s="180"/>
      <c r="DC1066" s="180"/>
      <c r="DD1066" s="180"/>
      <c r="DE1066" s="180"/>
      <c r="DF1066" s="180"/>
      <c r="DG1066" s="180"/>
      <c r="DH1066" s="180"/>
      <c r="DI1066" s="180"/>
      <c r="DJ1066" s="180"/>
      <c r="DK1066" s="180"/>
      <c r="DL1066" s="180"/>
      <c r="DM1066" s="180"/>
      <c r="DN1066" s="180"/>
      <c r="DO1066" s="180"/>
      <c r="DP1066" s="180"/>
      <c r="DQ1066" s="180"/>
      <c r="DR1066" s="180"/>
      <c r="DS1066" s="180"/>
      <c r="DT1066" s="180"/>
      <c r="DU1066" s="180"/>
      <c r="DV1066" s="180"/>
      <c r="DW1066" s="180"/>
      <c r="DX1066" s="180"/>
      <c r="DY1066" s="180"/>
      <c r="DZ1066" s="180"/>
      <c r="EA1066" s="180"/>
      <c r="EB1066" s="180"/>
      <c r="EC1066" s="180"/>
      <c r="ED1066" s="180"/>
      <c r="EE1066" s="180"/>
      <c r="EF1066" s="180"/>
      <c r="EG1066" s="180"/>
      <c r="EH1066" s="180"/>
      <c r="EI1066" s="180"/>
      <c r="EJ1066" s="180"/>
      <c r="EK1066" s="180"/>
      <c r="EL1066" s="180"/>
      <c r="EM1066" s="180"/>
      <c r="EN1066" s="180"/>
      <c r="EO1066" s="180"/>
      <c r="EP1066" s="180"/>
      <c r="EQ1066" s="180"/>
      <c r="ER1066" s="180"/>
      <c r="ES1066" s="180"/>
      <c r="ET1066" s="180"/>
      <c r="EU1066" s="180"/>
      <c r="EV1066" s="180"/>
      <c r="EW1066" s="180"/>
      <c r="EX1066" s="180"/>
      <c r="EY1066" s="180"/>
      <c r="EZ1066" s="180"/>
      <c r="FA1066" s="180"/>
      <c r="FB1066" s="180"/>
      <c r="FC1066" s="180"/>
      <c r="FD1066" s="180"/>
      <c r="FE1066" s="180"/>
      <c r="FF1066" s="180"/>
      <c r="FG1066" s="180"/>
      <c r="FH1066" s="180"/>
      <c r="FI1066" s="180"/>
      <c r="FJ1066" s="180"/>
      <c r="FK1066" s="180"/>
      <c r="FL1066" s="180"/>
      <c r="FM1066" s="180"/>
      <c r="FN1066" s="180"/>
      <c r="FO1066" s="180"/>
      <c r="FP1066" s="180"/>
      <c r="FQ1066" s="180"/>
      <c r="FR1066" s="180"/>
      <c r="FS1066" s="180"/>
      <c r="FT1066" s="180"/>
      <c r="FU1066" s="180"/>
      <c r="FV1066" s="180"/>
      <c r="FW1066" s="180"/>
      <c r="FX1066" s="180"/>
      <c r="FY1066" s="180"/>
      <c r="FZ1066" s="180"/>
      <c r="GA1066" s="180"/>
      <c r="GB1066" s="180"/>
      <c r="GC1066" s="180"/>
      <c r="GD1066" s="180"/>
      <c r="GE1066" s="180"/>
      <c r="GF1066" s="180"/>
      <c r="GG1066" s="180"/>
      <c r="GH1066" s="180"/>
      <c r="GI1066" s="180"/>
      <c r="GJ1066" s="180"/>
      <c r="GK1066" s="180"/>
      <c r="GL1066" s="180"/>
      <c r="GM1066" s="180"/>
      <c r="GN1066" s="180"/>
      <c r="GO1066" s="180"/>
      <c r="GP1066" s="180"/>
      <c r="GQ1066" s="180"/>
      <c r="GR1066" s="180"/>
      <c r="GS1066" s="180"/>
      <c r="GT1066" s="180"/>
      <c r="GU1066" s="180"/>
      <c r="GV1066" s="180"/>
      <c r="GW1066" s="180"/>
      <c r="GX1066" s="180"/>
      <c r="GY1066" s="180"/>
      <c r="GZ1066" s="180"/>
      <c r="HA1066" s="180"/>
      <c r="HB1066" s="180"/>
      <c r="HC1066" s="180"/>
      <c r="HD1066" s="180"/>
      <c r="HE1066" s="180"/>
      <c r="HF1066" s="180"/>
      <c r="HG1066" s="180"/>
      <c r="HH1066" s="180"/>
      <c r="HI1066" s="180"/>
      <c r="HJ1066" s="180"/>
      <c r="HK1066" s="180"/>
      <c r="HL1066" s="180"/>
      <c r="HM1066" s="180"/>
      <c r="HN1066" s="180"/>
      <c r="HO1066" s="180"/>
      <c r="HP1066" s="180"/>
      <c r="HQ1066" s="180"/>
      <c r="HR1066" s="180"/>
    </row>
    <row r="1067" spans="1:243" s="173" customFormat="1" ht="11.25" hidden="1" customHeight="1">
      <c r="A1067" s="97" t="s">
        <v>2057</v>
      </c>
      <c r="B1067" s="97" t="s">
        <v>2058</v>
      </c>
      <c r="C1067" s="98" t="s">
        <v>29</v>
      </c>
      <c r="D1067" s="60">
        <v>-10273.799999999999</v>
      </c>
      <c r="E1067" s="60">
        <v>-11858.17</v>
      </c>
      <c r="F1067" s="60">
        <v>-15817.1</v>
      </c>
      <c r="G1067" s="212"/>
      <c r="H1067" s="212"/>
      <c r="I1067" s="212"/>
      <c r="J1067" s="180"/>
      <c r="K1067" s="180"/>
      <c r="L1067" s="180"/>
      <c r="M1067" s="180"/>
      <c r="N1067" s="180"/>
      <c r="O1067" s="180"/>
      <c r="P1067" s="180"/>
      <c r="Q1067" s="180"/>
      <c r="R1067" s="180"/>
      <c r="S1067" s="180"/>
      <c r="T1067" s="180"/>
      <c r="U1067" s="180"/>
      <c r="V1067" s="180"/>
      <c r="W1067" s="180"/>
      <c r="X1067" s="180"/>
      <c r="Y1067" s="180"/>
      <c r="Z1067" s="180"/>
      <c r="AA1067" s="180"/>
      <c r="AB1067" s="180"/>
      <c r="AC1067" s="180"/>
      <c r="AD1067" s="180"/>
      <c r="AE1067" s="180"/>
      <c r="AF1067" s="180"/>
      <c r="AG1067" s="180"/>
      <c r="AH1067" s="180"/>
      <c r="AI1067" s="180"/>
      <c r="AJ1067" s="180"/>
      <c r="AK1067" s="180"/>
      <c r="AL1067" s="180"/>
      <c r="AM1067" s="180"/>
      <c r="AN1067" s="180"/>
      <c r="AO1067" s="180"/>
      <c r="AP1067" s="180"/>
      <c r="AQ1067" s="180"/>
      <c r="AR1067" s="180"/>
      <c r="AS1067" s="180"/>
      <c r="AT1067" s="180"/>
      <c r="AU1067" s="180"/>
      <c r="AV1067" s="180"/>
      <c r="AW1067" s="180"/>
      <c r="AX1067" s="180"/>
      <c r="AY1067" s="180"/>
      <c r="AZ1067" s="180"/>
      <c r="BA1067" s="180"/>
      <c r="BB1067" s="180"/>
      <c r="BC1067" s="180"/>
      <c r="BD1067" s="180"/>
      <c r="BE1067" s="180"/>
      <c r="BF1067" s="180"/>
      <c r="BG1067" s="180"/>
      <c r="BH1067" s="180"/>
      <c r="BI1067" s="180"/>
      <c r="BJ1067" s="180"/>
      <c r="BK1067" s="180"/>
      <c r="BL1067" s="180"/>
      <c r="BM1067" s="180"/>
      <c r="BN1067" s="180"/>
      <c r="BO1067" s="180"/>
      <c r="BP1067" s="180"/>
      <c r="BQ1067" s="180"/>
      <c r="BR1067" s="180"/>
      <c r="BS1067" s="180"/>
      <c r="BT1067" s="180"/>
      <c r="BU1067" s="180"/>
      <c r="BV1067" s="180"/>
      <c r="BW1067" s="180"/>
      <c r="BX1067" s="180"/>
      <c r="BY1067" s="180"/>
      <c r="BZ1067" s="180"/>
      <c r="CA1067" s="180"/>
      <c r="CB1067" s="180"/>
      <c r="CC1067" s="180"/>
      <c r="CD1067" s="180"/>
      <c r="CE1067" s="180"/>
      <c r="CF1067" s="180"/>
      <c r="CG1067" s="180"/>
      <c r="CH1067" s="180"/>
      <c r="CI1067" s="180"/>
      <c r="CJ1067" s="180"/>
      <c r="CK1067" s="180"/>
      <c r="CL1067" s="180"/>
      <c r="CM1067" s="180"/>
      <c r="CN1067" s="180"/>
      <c r="CO1067" s="180"/>
      <c r="CP1067" s="180"/>
      <c r="CQ1067" s="180"/>
      <c r="CR1067" s="180"/>
      <c r="CS1067" s="180"/>
      <c r="CT1067" s="180"/>
      <c r="CU1067" s="180"/>
      <c r="CV1067" s="180"/>
      <c r="CW1067" s="180"/>
      <c r="CX1067" s="180"/>
      <c r="CY1067" s="180"/>
      <c r="CZ1067" s="180"/>
      <c r="DA1067" s="180"/>
      <c r="DB1067" s="180"/>
      <c r="DC1067" s="180"/>
      <c r="DD1067" s="180"/>
      <c r="DE1067" s="180"/>
      <c r="DF1067" s="180"/>
      <c r="DG1067" s="180"/>
      <c r="DH1067" s="180"/>
      <c r="DI1067" s="180"/>
      <c r="DJ1067" s="180"/>
      <c r="DK1067" s="180"/>
      <c r="DL1067" s="180"/>
      <c r="DM1067" s="180"/>
      <c r="DN1067" s="180"/>
      <c r="DO1067" s="180"/>
      <c r="DP1067" s="180"/>
      <c r="DQ1067" s="180"/>
      <c r="DR1067" s="180"/>
      <c r="DS1067" s="180"/>
      <c r="DT1067" s="180"/>
      <c r="DU1067" s="180"/>
      <c r="DV1067" s="180"/>
      <c r="DW1067" s="180"/>
      <c r="DX1067" s="180"/>
      <c r="DY1067" s="180"/>
      <c r="DZ1067" s="180"/>
      <c r="EA1067" s="180"/>
      <c r="EB1067" s="180"/>
      <c r="EC1067" s="180"/>
      <c r="ED1067" s="180"/>
      <c r="EE1067" s="180"/>
      <c r="EF1067" s="180"/>
      <c r="EG1067" s="180"/>
      <c r="EH1067" s="180"/>
      <c r="EI1067" s="180"/>
      <c r="EJ1067" s="180"/>
      <c r="EK1067" s="180"/>
      <c r="EL1067" s="180"/>
      <c r="EM1067" s="180"/>
      <c r="EN1067" s="180"/>
      <c r="EO1067" s="180"/>
      <c r="EP1067" s="180"/>
      <c r="EQ1067" s="180"/>
      <c r="ER1067" s="180"/>
      <c r="ES1067" s="180"/>
      <c r="ET1067" s="180"/>
      <c r="EU1067" s="180"/>
      <c r="EV1067" s="180"/>
      <c r="EW1067" s="180"/>
      <c r="EX1067" s="180"/>
      <c r="EY1067" s="180"/>
      <c r="EZ1067" s="180"/>
      <c r="FA1067" s="180"/>
      <c r="FB1067" s="180"/>
      <c r="FC1067" s="180"/>
      <c r="FD1067" s="180"/>
      <c r="FE1067" s="180"/>
      <c r="FF1067" s="180"/>
      <c r="FG1067" s="180"/>
      <c r="FH1067" s="180"/>
      <c r="FI1067" s="180"/>
      <c r="FJ1067" s="180"/>
      <c r="FK1067" s="180"/>
      <c r="FL1067" s="180"/>
      <c r="FM1067" s="180"/>
      <c r="FN1067" s="180"/>
      <c r="FO1067" s="180"/>
      <c r="FP1067" s="180"/>
      <c r="FQ1067" s="180"/>
      <c r="FR1067" s="180"/>
      <c r="FS1067" s="180"/>
      <c r="FT1067" s="180"/>
      <c r="FU1067" s="180"/>
      <c r="FV1067" s="180"/>
      <c r="FW1067" s="180"/>
      <c r="FX1067" s="180"/>
      <c r="FY1067" s="180"/>
      <c r="FZ1067" s="180"/>
      <c r="GA1067" s="180"/>
      <c r="GB1067" s="180"/>
      <c r="GC1067" s="180"/>
      <c r="GD1067" s="180"/>
      <c r="GE1067" s="180"/>
      <c r="GF1067" s="180"/>
      <c r="GG1067" s="180"/>
      <c r="GH1067" s="180"/>
      <c r="GI1067" s="180"/>
      <c r="GJ1067" s="180"/>
      <c r="GK1067" s="180"/>
      <c r="GL1067" s="180"/>
      <c r="GM1067" s="180"/>
      <c r="GN1067" s="180"/>
      <c r="GO1067" s="180"/>
      <c r="GP1067" s="180"/>
      <c r="GQ1067" s="180"/>
      <c r="GR1067" s="180"/>
      <c r="GS1067" s="180"/>
      <c r="GT1067" s="180"/>
      <c r="GU1067" s="180"/>
      <c r="GV1067" s="180"/>
      <c r="GW1067" s="180"/>
      <c r="GX1067" s="180"/>
      <c r="GY1067" s="180"/>
      <c r="GZ1067" s="180"/>
      <c r="HA1067" s="180"/>
      <c r="HB1067" s="180"/>
      <c r="HC1067" s="180"/>
      <c r="HD1067" s="180"/>
      <c r="HE1067" s="180"/>
      <c r="HF1067" s="180"/>
      <c r="HG1067" s="180"/>
      <c r="HH1067" s="180"/>
      <c r="HI1067" s="180"/>
      <c r="HJ1067" s="180"/>
      <c r="HK1067" s="180"/>
      <c r="HL1067" s="180"/>
      <c r="HM1067" s="180"/>
      <c r="HN1067" s="180"/>
      <c r="HO1067" s="180"/>
      <c r="HP1067" s="180"/>
      <c r="HQ1067" s="180"/>
      <c r="HR1067" s="180"/>
    </row>
    <row r="1068" spans="1:243" s="173" customFormat="1" ht="11.25" hidden="1" customHeight="1">
      <c r="A1068" s="97" t="s">
        <v>2059</v>
      </c>
      <c r="B1068" s="97" t="s">
        <v>3234</v>
      </c>
      <c r="C1068" s="98" t="s">
        <v>32</v>
      </c>
      <c r="D1068" s="60">
        <v>-4365.09</v>
      </c>
      <c r="E1068" s="60">
        <v>-4941</v>
      </c>
      <c r="F1068" s="60">
        <v>-6590.48</v>
      </c>
      <c r="G1068" s="212"/>
      <c r="H1068" s="212"/>
      <c r="I1068" s="212"/>
      <c r="J1068" s="180"/>
      <c r="K1068" s="180"/>
      <c r="L1068" s="180"/>
      <c r="M1068" s="180"/>
      <c r="N1068" s="180"/>
      <c r="O1068" s="180"/>
      <c r="P1068" s="180"/>
      <c r="Q1068" s="180"/>
      <c r="R1068" s="180"/>
      <c r="S1068" s="180"/>
      <c r="T1068" s="180"/>
      <c r="U1068" s="180"/>
      <c r="V1068" s="180"/>
      <c r="W1068" s="180"/>
      <c r="X1068" s="180"/>
      <c r="Y1068" s="180"/>
      <c r="Z1068" s="180"/>
      <c r="AA1068" s="180"/>
      <c r="AB1068" s="180"/>
      <c r="AC1068" s="180"/>
      <c r="AD1068" s="180"/>
      <c r="AE1068" s="180"/>
      <c r="AF1068" s="180"/>
      <c r="AG1068" s="180"/>
      <c r="AH1068" s="180"/>
      <c r="AI1068" s="180"/>
      <c r="AJ1068" s="180"/>
      <c r="AK1068" s="180"/>
      <c r="AL1068" s="180"/>
      <c r="AM1068" s="180"/>
      <c r="AN1068" s="180"/>
      <c r="AO1068" s="180"/>
      <c r="AP1068" s="180"/>
      <c r="AQ1068" s="180"/>
      <c r="AR1068" s="180"/>
      <c r="AS1068" s="180"/>
      <c r="AT1068" s="180"/>
      <c r="AU1068" s="180"/>
      <c r="AV1068" s="180"/>
      <c r="AW1068" s="180"/>
      <c r="AX1068" s="180"/>
      <c r="AY1068" s="180"/>
      <c r="AZ1068" s="180"/>
      <c r="BA1068" s="180"/>
      <c r="BB1068" s="180"/>
      <c r="BC1068" s="180"/>
      <c r="BD1068" s="180"/>
      <c r="BE1068" s="180"/>
      <c r="BF1068" s="180"/>
      <c r="BG1068" s="180"/>
      <c r="BH1068" s="180"/>
      <c r="BI1068" s="180"/>
      <c r="BJ1068" s="180"/>
      <c r="BK1068" s="180"/>
      <c r="BL1068" s="180"/>
      <c r="BM1068" s="180"/>
      <c r="BN1068" s="180"/>
      <c r="BO1068" s="180"/>
      <c r="BP1068" s="180"/>
      <c r="BQ1068" s="180"/>
      <c r="BR1068" s="180"/>
      <c r="BS1068" s="180"/>
      <c r="BT1068" s="180"/>
      <c r="BU1068" s="180"/>
      <c r="BV1068" s="180"/>
      <c r="BW1068" s="180"/>
      <c r="BX1068" s="180"/>
      <c r="BY1068" s="180"/>
      <c r="BZ1068" s="180"/>
      <c r="CA1068" s="180"/>
      <c r="CB1068" s="180"/>
      <c r="CC1068" s="180"/>
      <c r="CD1068" s="180"/>
      <c r="CE1068" s="180"/>
      <c r="CF1068" s="180"/>
      <c r="CG1068" s="180"/>
      <c r="CH1068" s="180"/>
      <c r="CI1068" s="180"/>
      <c r="CJ1068" s="180"/>
      <c r="CK1068" s="180"/>
      <c r="CL1068" s="180"/>
      <c r="CM1068" s="180"/>
      <c r="CN1068" s="180"/>
      <c r="CO1068" s="180"/>
      <c r="CP1068" s="180"/>
      <c r="CQ1068" s="180"/>
      <c r="CR1068" s="180"/>
      <c r="CS1068" s="180"/>
      <c r="CT1068" s="180"/>
      <c r="CU1068" s="180"/>
      <c r="CV1068" s="180"/>
      <c r="CW1068" s="180"/>
      <c r="CX1068" s="180"/>
      <c r="CY1068" s="180"/>
      <c r="CZ1068" s="180"/>
      <c r="DA1068" s="180"/>
      <c r="DB1068" s="180"/>
      <c r="DC1068" s="180"/>
      <c r="DD1068" s="180"/>
      <c r="DE1068" s="180"/>
      <c r="DF1068" s="180"/>
      <c r="DG1068" s="180"/>
      <c r="DH1068" s="180"/>
      <c r="DI1068" s="180"/>
      <c r="DJ1068" s="180"/>
      <c r="DK1068" s="180"/>
      <c r="DL1068" s="180"/>
      <c r="DM1068" s="180"/>
      <c r="DN1068" s="180"/>
      <c r="DO1068" s="180"/>
      <c r="DP1068" s="180"/>
      <c r="DQ1068" s="180"/>
      <c r="DR1068" s="180"/>
      <c r="DS1068" s="180"/>
      <c r="DT1068" s="180"/>
      <c r="DU1068" s="180"/>
      <c r="DV1068" s="180"/>
      <c r="DW1068" s="180"/>
      <c r="DX1068" s="180"/>
      <c r="DY1068" s="180"/>
      <c r="DZ1068" s="180"/>
      <c r="EA1068" s="180"/>
      <c r="EB1068" s="180"/>
      <c r="EC1068" s="180"/>
      <c r="ED1068" s="180"/>
      <c r="EE1068" s="180"/>
      <c r="EF1068" s="180"/>
      <c r="EG1068" s="180"/>
      <c r="EH1068" s="180"/>
      <c r="EI1068" s="180"/>
      <c r="EJ1068" s="180"/>
      <c r="EK1068" s="180"/>
      <c r="EL1068" s="180"/>
      <c r="EM1068" s="180"/>
      <c r="EN1068" s="180"/>
      <c r="EO1068" s="180"/>
      <c r="EP1068" s="180"/>
      <c r="EQ1068" s="180"/>
      <c r="ER1068" s="180"/>
      <c r="ES1068" s="180"/>
      <c r="ET1068" s="180"/>
      <c r="EU1068" s="180"/>
      <c r="EV1068" s="180"/>
      <c r="EW1068" s="180"/>
      <c r="EX1068" s="180"/>
      <c r="EY1068" s="180"/>
      <c r="EZ1068" s="180"/>
      <c r="FA1068" s="180"/>
      <c r="FB1068" s="180"/>
      <c r="FC1068" s="180"/>
      <c r="FD1068" s="180"/>
      <c r="FE1068" s="180"/>
      <c r="FF1068" s="180"/>
      <c r="FG1068" s="180"/>
      <c r="FH1068" s="180"/>
      <c r="FI1068" s="180"/>
      <c r="FJ1068" s="180"/>
      <c r="FK1068" s="180"/>
      <c r="FL1068" s="180"/>
      <c r="FM1068" s="180"/>
      <c r="FN1068" s="180"/>
      <c r="FO1068" s="180"/>
      <c r="FP1068" s="180"/>
      <c r="FQ1068" s="180"/>
      <c r="FR1068" s="180"/>
      <c r="FS1068" s="180"/>
      <c r="FT1068" s="180"/>
      <c r="FU1068" s="180"/>
      <c r="FV1068" s="180"/>
      <c r="FW1068" s="180"/>
      <c r="FX1068" s="180"/>
      <c r="FY1068" s="180"/>
      <c r="FZ1068" s="180"/>
      <c r="GA1068" s="180"/>
      <c r="GB1068" s="180"/>
      <c r="GC1068" s="180"/>
      <c r="GD1068" s="180"/>
      <c r="GE1068" s="180"/>
      <c r="GF1068" s="180"/>
      <c r="GG1068" s="180"/>
      <c r="GH1068" s="180"/>
      <c r="GI1068" s="180"/>
      <c r="GJ1068" s="180"/>
      <c r="GK1068" s="180"/>
      <c r="GL1068" s="180"/>
      <c r="GM1068" s="180"/>
      <c r="GN1068" s="180"/>
      <c r="GO1068" s="180"/>
      <c r="GP1068" s="180"/>
      <c r="GQ1068" s="180"/>
      <c r="GR1068" s="180"/>
      <c r="GS1068" s="180"/>
      <c r="GT1068" s="180"/>
      <c r="GU1068" s="180"/>
      <c r="GV1068" s="180"/>
      <c r="GW1068" s="180"/>
      <c r="GX1068" s="180"/>
      <c r="GY1068" s="180"/>
      <c r="GZ1068" s="180"/>
      <c r="HA1068" s="180"/>
      <c r="HB1068" s="180"/>
      <c r="HC1068" s="180"/>
      <c r="HD1068" s="180"/>
      <c r="HE1068" s="180"/>
      <c r="HF1068" s="180"/>
      <c r="HG1068" s="180"/>
      <c r="HH1068" s="180"/>
      <c r="HI1068" s="180"/>
      <c r="HJ1068" s="180"/>
      <c r="HK1068" s="180"/>
      <c r="HL1068" s="180"/>
      <c r="HM1068" s="180"/>
      <c r="HN1068" s="180"/>
      <c r="HO1068" s="180"/>
      <c r="HP1068" s="180"/>
      <c r="HQ1068" s="180"/>
      <c r="HR1068" s="180"/>
    </row>
    <row r="1069" spans="1:243" s="173" customFormat="1" ht="11.25" hidden="1" customHeight="1">
      <c r="A1069" s="97" t="s">
        <v>2061</v>
      </c>
      <c r="B1069" s="97" t="s">
        <v>3235</v>
      </c>
      <c r="C1069" s="98" t="s">
        <v>35</v>
      </c>
      <c r="D1069" s="60">
        <v>-2484.16</v>
      </c>
      <c r="E1069" s="60">
        <v>-2964.61</v>
      </c>
      <c r="F1069" s="60">
        <v>-3954.25</v>
      </c>
      <c r="G1069" s="212"/>
      <c r="H1069" s="212"/>
      <c r="I1069" s="212"/>
      <c r="J1069" s="180"/>
      <c r="K1069" s="180"/>
      <c r="L1069" s="180"/>
      <c r="M1069" s="180"/>
      <c r="N1069" s="180"/>
      <c r="O1069" s="180"/>
      <c r="P1069" s="180"/>
      <c r="Q1069" s="180"/>
      <c r="R1069" s="180"/>
      <c r="S1069" s="180"/>
      <c r="T1069" s="180"/>
      <c r="U1069" s="180"/>
      <c r="V1069" s="180"/>
      <c r="W1069" s="180"/>
      <c r="X1069" s="180"/>
      <c r="Y1069" s="180"/>
      <c r="Z1069" s="180"/>
      <c r="AA1069" s="180"/>
      <c r="AB1069" s="180"/>
      <c r="AC1069" s="180"/>
      <c r="AD1069" s="180"/>
      <c r="AE1069" s="180"/>
      <c r="AF1069" s="180"/>
      <c r="AG1069" s="180"/>
      <c r="AH1069" s="180"/>
      <c r="AI1069" s="180"/>
      <c r="AJ1069" s="180"/>
      <c r="AK1069" s="180"/>
      <c r="AL1069" s="180"/>
      <c r="AM1069" s="180"/>
      <c r="AN1069" s="180"/>
      <c r="AO1069" s="180"/>
      <c r="AP1069" s="180"/>
      <c r="AQ1069" s="180"/>
      <c r="AR1069" s="180"/>
      <c r="AS1069" s="180"/>
      <c r="AT1069" s="180"/>
      <c r="AU1069" s="180"/>
      <c r="AV1069" s="180"/>
      <c r="AW1069" s="180"/>
      <c r="AX1069" s="180"/>
      <c r="AY1069" s="180"/>
      <c r="AZ1069" s="180"/>
      <c r="BA1069" s="180"/>
      <c r="BB1069" s="180"/>
      <c r="BC1069" s="180"/>
      <c r="BD1069" s="180"/>
      <c r="BE1069" s="180"/>
      <c r="BF1069" s="180"/>
      <c r="BG1069" s="180"/>
      <c r="BH1069" s="180"/>
      <c r="BI1069" s="180"/>
      <c r="BJ1069" s="180"/>
      <c r="BK1069" s="180"/>
      <c r="BL1069" s="180"/>
      <c r="BM1069" s="180"/>
      <c r="BN1069" s="180"/>
      <c r="BO1069" s="180"/>
      <c r="BP1069" s="180"/>
      <c r="BQ1069" s="180"/>
      <c r="BR1069" s="180"/>
      <c r="BS1069" s="180"/>
      <c r="BT1069" s="180"/>
      <c r="BU1069" s="180"/>
      <c r="BV1069" s="180"/>
      <c r="BW1069" s="180"/>
      <c r="BX1069" s="180"/>
      <c r="BY1069" s="180"/>
      <c r="BZ1069" s="180"/>
      <c r="CA1069" s="180"/>
      <c r="CB1069" s="180"/>
      <c r="CC1069" s="180"/>
      <c r="CD1069" s="180"/>
      <c r="CE1069" s="180"/>
      <c r="CF1069" s="180"/>
      <c r="CG1069" s="180"/>
      <c r="CH1069" s="180"/>
      <c r="CI1069" s="180"/>
      <c r="CJ1069" s="180"/>
      <c r="CK1069" s="180"/>
      <c r="CL1069" s="180"/>
      <c r="CM1069" s="180"/>
      <c r="CN1069" s="180"/>
      <c r="CO1069" s="180"/>
      <c r="CP1069" s="180"/>
      <c r="CQ1069" s="180"/>
      <c r="CR1069" s="180"/>
      <c r="CS1069" s="180"/>
      <c r="CT1069" s="180"/>
      <c r="CU1069" s="180"/>
      <c r="CV1069" s="180"/>
      <c r="CW1069" s="180"/>
      <c r="CX1069" s="180"/>
      <c r="CY1069" s="180"/>
      <c r="CZ1069" s="180"/>
      <c r="DA1069" s="180"/>
      <c r="DB1069" s="180"/>
      <c r="DC1069" s="180"/>
      <c r="DD1069" s="180"/>
      <c r="DE1069" s="180"/>
      <c r="DF1069" s="180"/>
      <c r="DG1069" s="180"/>
      <c r="DH1069" s="180"/>
      <c r="DI1069" s="180"/>
      <c r="DJ1069" s="180"/>
      <c r="DK1069" s="180"/>
      <c r="DL1069" s="180"/>
      <c r="DM1069" s="180"/>
      <c r="DN1069" s="180"/>
      <c r="DO1069" s="180"/>
      <c r="DP1069" s="180"/>
      <c r="DQ1069" s="180"/>
      <c r="DR1069" s="180"/>
      <c r="DS1069" s="180"/>
      <c r="DT1069" s="180"/>
      <c r="DU1069" s="180"/>
      <c r="DV1069" s="180"/>
      <c r="DW1069" s="180"/>
      <c r="DX1069" s="180"/>
      <c r="DY1069" s="180"/>
      <c r="DZ1069" s="180"/>
      <c r="EA1069" s="180"/>
      <c r="EB1069" s="180"/>
      <c r="EC1069" s="180"/>
      <c r="ED1069" s="180"/>
      <c r="EE1069" s="180"/>
      <c r="EF1069" s="180"/>
      <c r="EG1069" s="180"/>
      <c r="EH1069" s="180"/>
      <c r="EI1069" s="180"/>
      <c r="EJ1069" s="180"/>
      <c r="EK1069" s="180"/>
      <c r="EL1069" s="180"/>
      <c r="EM1069" s="180"/>
      <c r="EN1069" s="180"/>
      <c r="EO1069" s="180"/>
      <c r="EP1069" s="180"/>
      <c r="EQ1069" s="180"/>
      <c r="ER1069" s="180"/>
      <c r="ES1069" s="180"/>
      <c r="ET1069" s="180"/>
      <c r="EU1069" s="180"/>
      <c r="EV1069" s="180"/>
      <c r="EW1069" s="180"/>
      <c r="EX1069" s="180"/>
      <c r="EY1069" s="180"/>
      <c r="EZ1069" s="180"/>
      <c r="FA1069" s="180"/>
      <c r="FB1069" s="180"/>
      <c r="FC1069" s="180"/>
      <c r="FD1069" s="180"/>
      <c r="FE1069" s="180"/>
      <c r="FF1069" s="180"/>
      <c r="FG1069" s="180"/>
      <c r="FH1069" s="180"/>
      <c r="FI1069" s="180"/>
      <c r="FJ1069" s="180"/>
      <c r="FK1069" s="180"/>
      <c r="FL1069" s="180"/>
      <c r="FM1069" s="180"/>
      <c r="FN1069" s="180"/>
      <c r="FO1069" s="180"/>
      <c r="FP1069" s="180"/>
      <c r="FQ1069" s="180"/>
      <c r="FR1069" s="180"/>
      <c r="FS1069" s="180"/>
      <c r="FT1069" s="180"/>
      <c r="FU1069" s="180"/>
      <c r="FV1069" s="180"/>
      <c r="FW1069" s="180"/>
      <c r="FX1069" s="180"/>
      <c r="FY1069" s="180"/>
      <c r="FZ1069" s="180"/>
      <c r="GA1069" s="180"/>
      <c r="GB1069" s="180"/>
      <c r="GC1069" s="180"/>
      <c r="GD1069" s="180"/>
      <c r="GE1069" s="180"/>
      <c r="GF1069" s="180"/>
      <c r="GG1069" s="180"/>
      <c r="GH1069" s="180"/>
      <c r="GI1069" s="180"/>
      <c r="GJ1069" s="180"/>
      <c r="GK1069" s="180"/>
      <c r="GL1069" s="180"/>
      <c r="GM1069" s="180"/>
      <c r="GN1069" s="180"/>
      <c r="GO1069" s="180"/>
      <c r="GP1069" s="180"/>
      <c r="GQ1069" s="180"/>
      <c r="GR1069" s="180"/>
      <c r="GS1069" s="180"/>
      <c r="GT1069" s="180"/>
      <c r="GU1069" s="180"/>
      <c r="GV1069" s="180"/>
      <c r="GW1069" s="180"/>
      <c r="GX1069" s="180"/>
      <c r="GY1069" s="180"/>
      <c r="GZ1069" s="180"/>
      <c r="HA1069" s="180"/>
      <c r="HB1069" s="180"/>
      <c r="HC1069" s="180"/>
      <c r="HD1069" s="180"/>
      <c r="HE1069" s="180"/>
      <c r="HF1069" s="180"/>
      <c r="HG1069" s="180"/>
      <c r="HH1069" s="180"/>
      <c r="HI1069" s="180"/>
      <c r="HJ1069" s="180"/>
      <c r="HK1069" s="180"/>
      <c r="HL1069" s="180"/>
      <c r="HM1069" s="180"/>
      <c r="HN1069" s="180"/>
      <c r="HO1069" s="180"/>
      <c r="HP1069" s="180"/>
      <c r="HQ1069" s="180"/>
      <c r="HR1069" s="180"/>
    </row>
    <row r="1070" spans="1:243" s="173" customFormat="1" ht="11.25" hidden="1" customHeight="1">
      <c r="A1070" s="97" t="s">
        <v>2090</v>
      </c>
      <c r="B1070" s="97" t="s">
        <v>2091</v>
      </c>
      <c r="C1070" s="98" t="s">
        <v>29</v>
      </c>
      <c r="D1070" s="60">
        <v>-55428.55</v>
      </c>
      <c r="E1070" s="60">
        <v>-190777.45</v>
      </c>
      <c r="F1070" s="60">
        <v>-31457.01</v>
      </c>
      <c r="G1070" s="212"/>
      <c r="H1070" s="212"/>
      <c r="I1070" s="212"/>
      <c r="J1070" s="180"/>
      <c r="K1070" s="180"/>
      <c r="L1070" s="180"/>
      <c r="M1070" s="180"/>
      <c r="N1070" s="180"/>
      <c r="O1070" s="180"/>
      <c r="P1070" s="180"/>
      <c r="Q1070" s="180"/>
      <c r="R1070" s="180"/>
      <c r="S1070" s="180"/>
      <c r="T1070" s="180"/>
      <c r="U1070" s="180"/>
      <c r="V1070" s="180"/>
      <c r="W1070" s="180"/>
      <c r="X1070" s="180"/>
      <c r="Y1070" s="180"/>
      <c r="Z1070" s="180"/>
      <c r="AA1070" s="180"/>
      <c r="AB1070" s="180"/>
      <c r="AC1070" s="180"/>
      <c r="AD1070" s="180"/>
      <c r="AE1070" s="180"/>
      <c r="AF1070" s="180"/>
      <c r="AG1070" s="180"/>
      <c r="AH1070" s="180"/>
      <c r="AI1070" s="180"/>
      <c r="AJ1070" s="180"/>
      <c r="AK1070" s="180"/>
      <c r="AL1070" s="180"/>
      <c r="AM1070" s="180"/>
      <c r="AN1070" s="180"/>
      <c r="AO1070" s="180"/>
      <c r="AP1070" s="180"/>
      <c r="AQ1070" s="180"/>
      <c r="AR1070" s="180"/>
      <c r="AS1070" s="180"/>
      <c r="AT1070" s="180"/>
      <c r="AU1070" s="180"/>
      <c r="AV1070" s="180"/>
      <c r="AW1070" s="180"/>
      <c r="AX1070" s="180"/>
      <c r="AY1070" s="180"/>
      <c r="AZ1070" s="180"/>
      <c r="BA1070" s="180"/>
      <c r="BB1070" s="180"/>
      <c r="BC1070" s="180"/>
      <c r="BD1070" s="180"/>
      <c r="BE1070" s="180"/>
      <c r="BF1070" s="180"/>
      <c r="BG1070" s="180"/>
      <c r="BH1070" s="180"/>
      <c r="BI1070" s="180"/>
      <c r="BJ1070" s="180"/>
      <c r="BK1070" s="180"/>
      <c r="BL1070" s="180"/>
      <c r="BM1070" s="180"/>
      <c r="BN1070" s="180"/>
      <c r="BO1070" s="180"/>
      <c r="BP1070" s="180"/>
      <c r="BQ1070" s="180"/>
      <c r="BR1070" s="180"/>
      <c r="BS1070" s="180"/>
      <c r="BT1070" s="180"/>
      <c r="BU1070" s="180"/>
      <c r="BV1070" s="180"/>
      <c r="BW1070" s="180"/>
      <c r="BX1070" s="180"/>
      <c r="BY1070" s="180"/>
      <c r="BZ1070" s="180"/>
      <c r="CA1070" s="180"/>
      <c r="CB1070" s="180"/>
      <c r="CC1070" s="180"/>
      <c r="CD1070" s="180"/>
      <c r="CE1070" s="180"/>
      <c r="CF1070" s="180"/>
      <c r="CG1070" s="180"/>
      <c r="CH1070" s="180"/>
      <c r="CI1070" s="180"/>
      <c r="CJ1070" s="180"/>
      <c r="CK1070" s="180"/>
      <c r="CL1070" s="180"/>
      <c r="CM1070" s="180"/>
      <c r="CN1070" s="180"/>
      <c r="CO1070" s="180"/>
      <c r="CP1070" s="180"/>
      <c r="CQ1070" s="180"/>
      <c r="CR1070" s="180"/>
      <c r="CS1070" s="180"/>
      <c r="CT1070" s="180"/>
      <c r="CU1070" s="180"/>
      <c r="CV1070" s="180"/>
      <c r="CW1070" s="180"/>
      <c r="CX1070" s="180"/>
      <c r="CY1070" s="180"/>
      <c r="CZ1070" s="180"/>
      <c r="DA1070" s="180"/>
      <c r="DB1070" s="180"/>
      <c r="DC1070" s="180"/>
      <c r="DD1070" s="180"/>
      <c r="DE1070" s="180"/>
      <c r="DF1070" s="180"/>
      <c r="DG1070" s="180"/>
      <c r="DH1070" s="180"/>
      <c r="DI1070" s="180"/>
      <c r="DJ1070" s="180"/>
      <c r="DK1070" s="180"/>
      <c r="DL1070" s="180"/>
      <c r="DM1070" s="180"/>
      <c r="DN1070" s="180"/>
      <c r="DO1070" s="180"/>
      <c r="DP1070" s="180"/>
      <c r="DQ1070" s="180"/>
      <c r="DR1070" s="180"/>
      <c r="DS1070" s="180"/>
      <c r="DT1070" s="180"/>
      <c r="DU1070" s="180"/>
      <c r="DV1070" s="180"/>
      <c r="DW1070" s="180"/>
      <c r="DX1070" s="180"/>
      <c r="DY1070" s="180"/>
      <c r="DZ1070" s="180"/>
      <c r="EA1070" s="180"/>
      <c r="EB1070" s="180"/>
      <c r="EC1070" s="180"/>
      <c r="ED1070" s="180"/>
      <c r="EE1070" s="180"/>
      <c r="EF1070" s="180"/>
      <c r="EG1070" s="180"/>
      <c r="EH1070" s="180"/>
      <c r="EI1070" s="180"/>
      <c r="EJ1070" s="180"/>
      <c r="EK1070" s="180"/>
      <c r="EL1070" s="180"/>
      <c r="EM1070" s="180"/>
      <c r="EN1070" s="180"/>
      <c r="EO1070" s="180"/>
      <c r="EP1070" s="180"/>
      <c r="EQ1070" s="180"/>
      <c r="ER1070" s="180"/>
      <c r="ES1070" s="180"/>
      <c r="ET1070" s="180"/>
      <c r="EU1070" s="180"/>
      <c r="EV1070" s="180"/>
      <c r="EW1070" s="180"/>
      <c r="EX1070" s="180"/>
      <c r="EY1070" s="180"/>
      <c r="EZ1070" s="180"/>
      <c r="FA1070" s="180"/>
      <c r="FB1070" s="180"/>
      <c r="FC1070" s="180"/>
      <c r="FD1070" s="180"/>
      <c r="FE1070" s="180"/>
      <c r="FF1070" s="180"/>
      <c r="FG1070" s="180"/>
      <c r="FH1070" s="180"/>
      <c r="FI1070" s="180"/>
      <c r="FJ1070" s="180"/>
      <c r="FK1070" s="180"/>
      <c r="FL1070" s="180"/>
      <c r="FM1070" s="180"/>
      <c r="FN1070" s="180"/>
      <c r="FO1070" s="180"/>
      <c r="FP1070" s="180"/>
      <c r="FQ1070" s="180"/>
      <c r="FR1070" s="180"/>
      <c r="FS1070" s="180"/>
      <c r="FT1070" s="180"/>
      <c r="FU1070" s="180"/>
      <c r="FV1070" s="180"/>
      <c r="FW1070" s="180"/>
      <c r="FX1070" s="180"/>
      <c r="FY1070" s="180"/>
      <c r="FZ1070" s="180"/>
      <c r="GA1070" s="180"/>
      <c r="GB1070" s="180"/>
      <c r="GC1070" s="180"/>
      <c r="GD1070" s="180"/>
      <c r="GE1070" s="180"/>
      <c r="GF1070" s="180"/>
      <c r="GG1070" s="180"/>
      <c r="GH1070" s="180"/>
      <c r="GI1070" s="180"/>
      <c r="GJ1070" s="180"/>
      <c r="GK1070" s="180"/>
      <c r="GL1070" s="180"/>
      <c r="GM1070" s="180"/>
      <c r="GN1070" s="180"/>
      <c r="GO1070" s="180"/>
      <c r="GP1070" s="180"/>
      <c r="GQ1070" s="180"/>
      <c r="GR1070" s="180"/>
      <c r="GS1070" s="180"/>
      <c r="GT1070" s="180"/>
      <c r="GU1070" s="180"/>
      <c r="GV1070" s="180"/>
      <c r="GW1070" s="180"/>
      <c r="GX1070" s="180"/>
      <c r="GY1070" s="180"/>
      <c r="GZ1070" s="180"/>
      <c r="HA1070" s="180"/>
      <c r="HB1070" s="180"/>
      <c r="HC1070" s="180"/>
      <c r="HD1070" s="180"/>
      <c r="HE1070" s="180"/>
      <c r="HF1070" s="180"/>
      <c r="HG1070" s="180"/>
      <c r="HH1070" s="180"/>
      <c r="HI1070" s="180"/>
      <c r="HJ1070" s="180"/>
      <c r="HK1070" s="180"/>
      <c r="HL1070" s="180"/>
      <c r="HM1070" s="180"/>
      <c r="HN1070" s="180"/>
      <c r="HO1070" s="180"/>
      <c r="HP1070" s="180"/>
      <c r="HQ1070" s="180"/>
      <c r="HR1070" s="180"/>
    </row>
    <row r="1071" spans="1:243" s="173" customFormat="1" ht="11.25" hidden="1" customHeight="1">
      <c r="A1071" s="97" t="s">
        <v>2092</v>
      </c>
      <c r="B1071" s="97" t="s">
        <v>2093</v>
      </c>
      <c r="C1071" s="98" t="s">
        <v>32</v>
      </c>
      <c r="D1071" s="60">
        <v>-23095.26</v>
      </c>
      <c r="E1071" s="60">
        <v>-79490.69</v>
      </c>
      <c r="F1071" s="60">
        <v>-13107.09</v>
      </c>
      <c r="G1071" s="212"/>
      <c r="H1071" s="212"/>
      <c r="I1071" s="212"/>
      <c r="J1071" s="180"/>
      <c r="K1071" s="180"/>
      <c r="L1071" s="180"/>
      <c r="M1071" s="180"/>
      <c r="N1071" s="180"/>
      <c r="O1071" s="180"/>
      <c r="P1071" s="180"/>
      <c r="Q1071" s="180"/>
      <c r="R1071" s="180"/>
      <c r="S1071" s="180"/>
      <c r="T1071" s="180"/>
      <c r="U1071" s="180"/>
      <c r="V1071" s="180"/>
      <c r="W1071" s="180"/>
      <c r="X1071" s="180"/>
      <c r="Y1071" s="180"/>
      <c r="Z1071" s="180"/>
      <c r="AA1071" s="180"/>
      <c r="AB1071" s="180"/>
      <c r="AC1071" s="180"/>
      <c r="AD1071" s="180"/>
      <c r="AE1071" s="180"/>
      <c r="AF1071" s="180"/>
      <c r="AG1071" s="180"/>
      <c r="AH1071" s="180"/>
      <c r="AI1071" s="180"/>
      <c r="AJ1071" s="180"/>
      <c r="AK1071" s="180"/>
      <c r="AL1071" s="180"/>
      <c r="AM1071" s="180"/>
      <c r="AN1071" s="180"/>
      <c r="AO1071" s="180"/>
      <c r="AP1071" s="180"/>
      <c r="AQ1071" s="180"/>
      <c r="AR1071" s="180"/>
      <c r="AS1071" s="180"/>
      <c r="AT1071" s="180"/>
      <c r="AU1071" s="180"/>
      <c r="AV1071" s="180"/>
      <c r="AW1071" s="180"/>
      <c r="AX1071" s="180"/>
      <c r="AY1071" s="180"/>
      <c r="AZ1071" s="180"/>
      <c r="BA1071" s="180"/>
      <c r="BB1071" s="180"/>
      <c r="BC1071" s="180"/>
      <c r="BD1071" s="180"/>
      <c r="BE1071" s="180"/>
      <c r="BF1071" s="180"/>
      <c r="BG1071" s="180"/>
      <c r="BH1071" s="180"/>
      <c r="BI1071" s="180"/>
      <c r="BJ1071" s="180"/>
      <c r="BK1071" s="180"/>
      <c r="BL1071" s="180"/>
      <c r="BM1071" s="180"/>
      <c r="BN1071" s="180"/>
      <c r="BO1071" s="180"/>
      <c r="BP1071" s="180"/>
      <c r="BQ1071" s="180"/>
      <c r="BR1071" s="180"/>
      <c r="BS1071" s="180"/>
      <c r="BT1071" s="180"/>
      <c r="BU1071" s="180"/>
      <c r="BV1071" s="180"/>
      <c r="BW1071" s="180"/>
      <c r="BX1071" s="180"/>
      <c r="BY1071" s="180"/>
      <c r="BZ1071" s="180"/>
      <c r="CA1071" s="180"/>
      <c r="CB1071" s="180"/>
      <c r="CC1071" s="180"/>
      <c r="CD1071" s="180"/>
      <c r="CE1071" s="180"/>
      <c r="CF1071" s="180"/>
      <c r="CG1071" s="180"/>
      <c r="CH1071" s="180"/>
      <c r="CI1071" s="180"/>
      <c r="CJ1071" s="180"/>
      <c r="CK1071" s="180"/>
      <c r="CL1071" s="180"/>
      <c r="CM1071" s="180"/>
      <c r="CN1071" s="180"/>
      <c r="CO1071" s="180"/>
      <c r="CP1071" s="180"/>
      <c r="CQ1071" s="180"/>
      <c r="CR1071" s="180"/>
      <c r="CS1071" s="180"/>
      <c r="CT1071" s="180"/>
      <c r="CU1071" s="180"/>
      <c r="CV1071" s="180"/>
      <c r="CW1071" s="180"/>
      <c r="CX1071" s="180"/>
      <c r="CY1071" s="180"/>
      <c r="CZ1071" s="180"/>
      <c r="DA1071" s="180"/>
      <c r="DB1071" s="180"/>
      <c r="DC1071" s="180"/>
      <c r="DD1071" s="180"/>
      <c r="DE1071" s="180"/>
      <c r="DF1071" s="180"/>
      <c r="DG1071" s="180"/>
      <c r="DH1071" s="180"/>
      <c r="DI1071" s="180"/>
      <c r="DJ1071" s="180"/>
      <c r="DK1071" s="180"/>
      <c r="DL1071" s="180"/>
      <c r="DM1071" s="180"/>
      <c r="DN1071" s="180"/>
      <c r="DO1071" s="180"/>
      <c r="DP1071" s="180"/>
      <c r="DQ1071" s="180"/>
      <c r="DR1071" s="180"/>
      <c r="DS1071" s="180"/>
      <c r="DT1071" s="180"/>
      <c r="DU1071" s="180"/>
      <c r="DV1071" s="180"/>
      <c r="DW1071" s="180"/>
      <c r="DX1071" s="180"/>
      <c r="DY1071" s="180"/>
      <c r="DZ1071" s="180"/>
      <c r="EA1071" s="180"/>
      <c r="EB1071" s="180"/>
      <c r="EC1071" s="180"/>
      <c r="ED1071" s="180"/>
      <c r="EE1071" s="180"/>
      <c r="EF1071" s="180"/>
      <c r="EG1071" s="180"/>
      <c r="EH1071" s="180"/>
      <c r="EI1071" s="180"/>
      <c r="EJ1071" s="180"/>
      <c r="EK1071" s="180"/>
      <c r="EL1071" s="180"/>
      <c r="EM1071" s="180"/>
      <c r="EN1071" s="180"/>
      <c r="EO1071" s="180"/>
      <c r="EP1071" s="180"/>
      <c r="EQ1071" s="180"/>
      <c r="ER1071" s="180"/>
      <c r="ES1071" s="180"/>
      <c r="ET1071" s="180"/>
      <c r="EU1071" s="180"/>
      <c r="EV1071" s="180"/>
      <c r="EW1071" s="180"/>
      <c r="EX1071" s="180"/>
      <c r="EY1071" s="180"/>
      <c r="EZ1071" s="180"/>
      <c r="FA1071" s="180"/>
      <c r="FB1071" s="180"/>
      <c r="FC1071" s="180"/>
      <c r="FD1071" s="180"/>
      <c r="FE1071" s="180"/>
      <c r="FF1071" s="180"/>
      <c r="FG1071" s="180"/>
      <c r="FH1071" s="180"/>
      <c r="FI1071" s="180"/>
      <c r="FJ1071" s="180"/>
      <c r="FK1071" s="180"/>
      <c r="FL1071" s="180"/>
      <c r="FM1071" s="180"/>
      <c r="FN1071" s="180"/>
      <c r="FO1071" s="180"/>
      <c r="FP1071" s="180"/>
      <c r="FQ1071" s="180"/>
      <c r="FR1071" s="180"/>
      <c r="FS1071" s="180"/>
      <c r="FT1071" s="180"/>
      <c r="FU1071" s="180"/>
      <c r="FV1071" s="180"/>
      <c r="FW1071" s="180"/>
      <c r="FX1071" s="180"/>
      <c r="FY1071" s="180"/>
      <c r="FZ1071" s="180"/>
      <c r="GA1071" s="180"/>
      <c r="GB1071" s="180"/>
      <c r="GC1071" s="180"/>
      <c r="GD1071" s="180"/>
      <c r="GE1071" s="180"/>
      <c r="GF1071" s="180"/>
      <c r="GG1071" s="180"/>
      <c r="GH1071" s="180"/>
      <c r="GI1071" s="180"/>
      <c r="GJ1071" s="180"/>
      <c r="GK1071" s="180"/>
      <c r="GL1071" s="180"/>
      <c r="GM1071" s="180"/>
      <c r="GN1071" s="180"/>
      <c r="GO1071" s="180"/>
      <c r="GP1071" s="180"/>
      <c r="GQ1071" s="180"/>
      <c r="GR1071" s="180"/>
      <c r="GS1071" s="180"/>
      <c r="GT1071" s="180"/>
      <c r="GU1071" s="180"/>
      <c r="GV1071" s="180"/>
      <c r="GW1071" s="180"/>
      <c r="GX1071" s="180"/>
      <c r="GY1071" s="180"/>
      <c r="GZ1071" s="180"/>
      <c r="HA1071" s="180"/>
      <c r="HB1071" s="180"/>
      <c r="HC1071" s="180"/>
      <c r="HD1071" s="180"/>
      <c r="HE1071" s="180"/>
      <c r="HF1071" s="180"/>
      <c r="HG1071" s="180"/>
      <c r="HH1071" s="180"/>
      <c r="HI1071" s="180"/>
      <c r="HJ1071" s="180"/>
      <c r="HK1071" s="180"/>
      <c r="HL1071" s="180"/>
      <c r="HM1071" s="180"/>
      <c r="HN1071" s="180"/>
      <c r="HO1071" s="180"/>
      <c r="HP1071" s="180"/>
      <c r="HQ1071" s="180"/>
      <c r="HR1071" s="180"/>
    </row>
    <row r="1072" spans="1:243" s="173" customFormat="1" ht="11.25" hidden="1" customHeight="1">
      <c r="A1072" s="97" t="s">
        <v>2094</v>
      </c>
      <c r="B1072" s="97" t="s">
        <v>2095</v>
      </c>
      <c r="C1072" s="98" t="s">
        <v>35</v>
      </c>
      <c r="D1072" s="60">
        <v>-13857.16</v>
      </c>
      <c r="E1072" s="60">
        <v>-47694.44</v>
      </c>
      <c r="F1072" s="60">
        <v>-7864.25</v>
      </c>
      <c r="G1072" s="212"/>
      <c r="H1072" s="212"/>
      <c r="I1072" s="212"/>
      <c r="J1072" s="180"/>
      <c r="K1072" s="180"/>
      <c r="L1072" s="180"/>
      <c r="M1072" s="180"/>
      <c r="N1072" s="180"/>
      <c r="O1072" s="180"/>
      <c r="P1072" s="180"/>
      <c r="Q1072" s="180"/>
      <c r="R1072" s="180"/>
      <c r="S1072" s="180"/>
      <c r="T1072" s="180"/>
      <c r="U1072" s="180"/>
      <c r="V1072" s="180"/>
      <c r="W1072" s="180"/>
      <c r="X1072" s="180"/>
      <c r="Y1072" s="180"/>
      <c r="Z1072" s="180"/>
      <c r="AA1072" s="180"/>
      <c r="AB1072" s="180"/>
      <c r="AC1072" s="180"/>
      <c r="AD1072" s="180"/>
      <c r="AE1072" s="180"/>
      <c r="AF1072" s="180"/>
      <c r="AG1072" s="180"/>
      <c r="AH1072" s="180"/>
      <c r="AI1072" s="180"/>
      <c r="AJ1072" s="180"/>
      <c r="AK1072" s="180"/>
      <c r="AL1072" s="180"/>
      <c r="AM1072" s="180"/>
      <c r="AN1072" s="180"/>
      <c r="AO1072" s="180"/>
      <c r="AP1072" s="180"/>
      <c r="AQ1072" s="180"/>
      <c r="AR1072" s="180"/>
      <c r="AS1072" s="180"/>
      <c r="AT1072" s="180"/>
      <c r="AU1072" s="180"/>
      <c r="AV1072" s="180"/>
      <c r="AW1072" s="180"/>
      <c r="AX1072" s="180"/>
      <c r="AY1072" s="180"/>
      <c r="AZ1072" s="180"/>
      <c r="BA1072" s="180"/>
      <c r="BB1072" s="180"/>
      <c r="BC1072" s="180"/>
      <c r="BD1072" s="180"/>
      <c r="BE1072" s="180"/>
      <c r="BF1072" s="180"/>
      <c r="BG1072" s="180"/>
      <c r="BH1072" s="180"/>
      <c r="BI1072" s="180"/>
      <c r="BJ1072" s="180"/>
      <c r="BK1072" s="180"/>
      <c r="BL1072" s="180"/>
      <c r="BM1072" s="180"/>
      <c r="BN1072" s="180"/>
      <c r="BO1072" s="180"/>
      <c r="BP1072" s="180"/>
      <c r="BQ1072" s="180"/>
      <c r="BR1072" s="180"/>
      <c r="BS1072" s="180"/>
      <c r="BT1072" s="180"/>
      <c r="BU1072" s="180"/>
      <c r="BV1072" s="180"/>
      <c r="BW1072" s="180"/>
      <c r="BX1072" s="180"/>
      <c r="BY1072" s="180"/>
      <c r="BZ1072" s="180"/>
      <c r="CA1072" s="180"/>
      <c r="CB1072" s="180"/>
      <c r="CC1072" s="180"/>
      <c r="CD1072" s="180"/>
      <c r="CE1072" s="180"/>
      <c r="CF1072" s="180"/>
      <c r="CG1072" s="180"/>
      <c r="CH1072" s="180"/>
      <c r="CI1072" s="180"/>
      <c r="CJ1072" s="180"/>
      <c r="CK1072" s="180"/>
      <c r="CL1072" s="180"/>
      <c r="CM1072" s="180"/>
      <c r="CN1072" s="180"/>
      <c r="CO1072" s="180"/>
      <c r="CP1072" s="180"/>
      <c r="CQ1072" s="180"/>
      <c r="CR1072" s="180"/>
      <c r="CS1072" s="180"/>
      <c r="CT1072" s="180"/>
      <c r="CU1072" s="180"/>
      <c r="CV1072" s="180"/>
      <c r="CW1072" s="180"/>
      <c r="CX1072" s="180"/>
      <c r="CY1072" s="180"/>
      <c r="CZ1072" s="180"/>
      <c r="DA1072" s="180"/>
      <c r="DB1072" s="180"/>
      <c r="DC1072" s="180"/>
      <c r="DD1072" s="180"/>
      <c r="DE1072" s="180"/>
      <c r="DF1072" s="180"/>
      <c r="DG1072" s="180"/>
      <c r="DH1072" s="180"/>
      <c r="DI1072" s="180"/>
      <c r="DJ1072" s="180"/>
      <c r="DK1072" s="180"/>
      <c r="DL1072" s="180"/>
      <c r="DM1072" s="180"/>
      <c r="DN1072" s="180"/>
      <c r="DO1072" s="180"/>
      <c r="DP1072" s="180"/>
      <c r="DQ1072" s="180"/>
      <c r="DR1072" s="180"/>
      <c r="DS1072" s="180"/>
      <c r="DT1072" s="180"/>
      <c r="DU1072" s="180"/>
      <c r="DV1072" s="180"/>
      <c r="DW1072" s="180"/>
      <c r="DX1072" s="180"/>
      <c r="DY1072" s="180"/>
      <c r="DZ1072" s="180"/>
      <c r="EA1072" s="180"/>
      <c r="EB1072" s="180"/>
      <c r="EC1072" s="180"/>
      <c r="ED1072" s="180"/>
      <c r="EE1072" s="180"/>
      <c r="EF1072" s="180"/>
      <c r="EG1072" s="180"/>
      <c r="EH1072" s="180"/>
      <c r="EI1072" s="180"/>
      <c r="EJ1072" s="180"/>
      <c r="EK1072" s="180"/>
      <c r="EL1072" s="180"/>
      <c r="EM1072" s="180"/>
      <c r="EN1072" s="180"/>
      <c r="EO1072" s="180"/>
      <c r="EP1072" s="180"/>
      <c r="EQ1072" s="180"/>
      <c r="ER1072" s="180"/>
      <c r="ES1072" s="180"/>
      <c r="ET1072" s="180"/>
      <c r="EU1072" s="180"/>
      <c r="EV1072" s="180"/>
      <c r="EW1072" s="180"/>
      <c r="EX1072" s="180"/>
      <c r="EY1072" s="180"/>
      <c r="EZ1072" s="180"/>
      <c r="FA1072" s="180"/>
      <c r="FB1072" s="180"/>
      <c r="FC1072" s="180"/>
      <c r="FD1072" s="180"/>
      <c r="FE1072" s="180"/>
      <c r="FF1072" s="180"/>
      <c r="FG1072" s="180"/>
      <c r="FH1072" s="180"/>
      <c r="FI1072" s="180"/>
      <c r="FJ1072" s="180"/>
      <c r="FK1072" s="180"/>
      <c r="FL1072" s="180"/>
      <c r="FM1072" s="180"/>
      <c r="FN1072" s="180"/>
      <c r="FO1072" s="180"/>
      <c r="FP1072" s="180"/>
      <c r="FQ1072" s="180"/>
      <c r="FR1072" s="180"/>
      <c r="FS1072" s="180"/>
      <c r="FT1072" s="180"/>
      <c r="FU1072" s="180"/>
      <c r="FV1072" s="180"/>
      <c r="FW1072" s="180"/>
      <c r="FX1072" s="180"/>
      <c r="FY1072" s="180"/>
      <c r="FZ1072" s="180"/>
      <c r="GA1072" s="180"/>
      <c r="GB1072" s="180"/>
      <c r="GC1072" s="180"/>
      <c r="GD1072" s="180"/>
      <c r="GE1072" s="180"/>
      <c r="GF1072" s="180"/>
      <c r="GG1072" s="180"/>
      <c r="GH1072" s="180"/>
      <c r="GI1072" s="180"/>
      <c r="GJ1072" s="180"/>
      <c r="GK1072" s="180"/>
      <c r="GL1072" s="180"/>
      <c r="GM1072" s="180"/>
      <c r="GN1072" s="180"/>
      <c r="GO1072" s="180"/>
      <c r="GP1072" s="180"/>
      <c r="GQ1072" s="180"/>
      <c r="GR1072" s="180"/>
      <c r="GS1072" s="180"/>
      <c r="GT1072" s="180"/>
      <c r="GU1072" s="180"/>
      <c r="GV1072" s="180"/>
      <c r="GW1072" s="180"/>
      <c r="GX1072" s="180"/>
      <c r="GY1072" s="180"/>
      <c r="GZ1072" s="180"/>
      <c r="HA1072" s="180"/>
      <c r="HB1072" s="180"/>
      <c r="HC1072" s="180"/>
      <c r="HD1072" s="180"/>
      <c r="HE1072" s="180"/>
      <c r="HF1072" s="180"/>
      <c r="HG1072" s="180"/>
      <c r="HH1072" s="180"/>
      <c r="HI1072" s="180"/>
      <c r="HJ1072" s="180"/>
      <c r="HK1072" s="180"/>
      <c r="HL1072" s="180"/>
      <c r="HM1072" s="180"/>
      <c r="HN1072" s="180"/>
      <c r="HO1072" s="180"/>
      <c r="HP1072" s="180"/>
      <c r="HQ1072" s="180"/>
      <c r="HR1072" s="180"/>
    </row>
    <row r="1073" spans="1:226" s="173" customFormat="1" ht="11.25" hidden="1" customHeight="1">
      <c r="A1073" s="97" t="s">
        <v>2109</v>
      </c>
      <c r="B1073" s="97" t="s">
        <v>2110</v>
      </c>
      <c r="C1073" s="98" t="s">
        <v>29</v>
      </c>
      <c r="D1073" s="60">
        <v>-236630.14</v>
      </c>
      <c r="E1073" s="60">
        <v>-162398.26999999999</v>
      </c>
      <c r="F1073" s="60">
        <v>-29884.19</v>
      </c>
      <c r="G1073" s="212"/>
      <c r="H1073" s="212"/>
      <c r="I1073" s="212"/>
      <c r="J1073" s="180"/>
      <c r="K1073" s="180"/>
      <c r="L1073" s="180"/>
      <c r="M1073" s="180"/>
      <c r="N1073" s="180"/>
      <c r="O1073" s="180"/>
      <c r="P1073" s="180"/>
      <c r="Q1073" s="180"/>
      <c r="R1073" s="180"/>
      <c r="S1073" s="180"/>
      <c r="T1073" s="180"/>
      <c r="U1073" s="180"/>
      <c r="V1073" s="180"/>
      <c r="W1073" s="180"/>
      <c r="X1073" s="180"/>
      <c r="Y1073" s="180"/>
      <c r="Z1073" s="180"/>
      <c r="AA1073" s="180"/>
      <c r="AB1073" s="180"/>
      <c r="AC1073" s="180"/>
      <c r="AD1073" s="180"/>
      <c r="AE1073" s="180"/>
      <c r="AF1073" s="180"/>
      <c r="AG1073" s="180"/>
      <c r="AH1073" s="180"/>
      <c r="AI1073" s="180"/>
      <c r="AJ1073" s="180"/>
      <c r="AK1073" s="180"/>
      <c r="AL1073" s="180"/>
      <c r="AM1073" s="180"/>
      <c r="AN1073" s="180"/>
      <c r="AO1073" s="180"/>
      <c r="AP1073" s="180"/>
      <c r="AQ1073" s="180"/>
      <c r="AR1073" s="180"/>
      <c r="AS1073" s="180"/>
      <c r="AT1073" s="180"/>
      <c r="AU1073" s="180"/>
      <c r="AV1073" s="180"/>
      <c r="AW1073" s="180"/>
      <c r="AX1073" s="180"/>
      <c r="AY1073" s="180"/>
      <c r="AZ1073" s="180"/>
      <c r="BA1073" s="180"/>
      <c r="BB1073" s="180"/>
      <c r="BC1073" s="180"/>
      <c r="BD1073" s="180"/>
      <c r="BE1073" s="180"/>
      <c r="BF1073" s="180"/>
      <c r="BG1073" s="180"/>
      <c r="BH1073" s="180"/>
      <c r="BI1073" s="180"/>
      <c r="BJ1073" s="180"/>
      <c r="BK1073" s="180"/>
      <c r="BL1073" s="180"/>
      <c r="BM1073" s="180"/>
      <c r="BN1073" s="180"/>
      <c r="BO1073" s="180"/>
      <c r="BP1073" s="180"/>
      <c r="BQ1073" s="180"/>
      <c r="BR1073" s="180"/>
      <c r="BS1073" s="180"/>
      <c r="BT1073" s="180"/>
      <c r="BU1073" s="180"/>
      <c r="BV1073" s="180"/>
      <c r="BW1073" s="180"/>
      <c r="BX1073" s="180"/>
      <c r="BY1073" s="180"/>
      <c r="BZ1073" s="180"/>
      <c r="CA1073" s="180"/>
      <c r="CB1073" s="180"/>
      <c r="CC1073" s="180"/>
      <c r="CD1073" s="180"/>
      <c r="CE1073" s="180"/>
      <c r="CF1073" s="180"/>
      <c r="CG1073" s="180"/>
      <c r="CH1073" s="180"/>
      <c r="CI1073" s="180"/>
      <c r="CJ1073" s="180"/>
      <c r="CK1073" s="180"/>
      <c r="CL1073" s="180"/>
      <c r="CM1073" s="180"/>
      <c r="CN1073" s="180"/>
      <c r="CO1073" s="180"/>
      <c r="CP1073" s="180"/>
      <c r="CQ1073" s="180"/>
      <c r="CR1073" s="180"/>
      <c r="CS1073" s="180"/>
      <c r="CT1073" s="180"/>
      <c r="CU1073" s="180"/>
      <c r="CV1073" s="180"/>
      <c r="CW1073" s="180"/>
      <c r="CX1073" s="180"/>
      <c r="CY1073" s="180"/>
      <c r="CZ1073" s="180"/>
      <c r="DA1073" s="180"/>
      <c r="DB1073" s="180"/>
      <c r="DC1073" s="180"/>
      <c r="DD1073" s="180"/>
      <c r="DE1073" s="180"/>
      <c r="DF1073" s="180"/>
      <c r="DG1073" s="180"/>
      <c r="DH1073" s="180"/>
      <c r="DI1073" s="180"/>
      <c r="DJ1073" s="180"/>
      <c r="DK1073" s="180"/>
      <c r="DL1073" s="180"/>
      <c r="DM1073" s="180"/>
      <c r="DN1073" s="180"/>
      <c r="DO1073" s="180"/>
      <c r="DP1073" s="180"/>
      <c r="DQ1073" s="180"/>
      <c r="DR1073" s="180"/>
      <c r="DS1073" s="180"/>
      <c r="DT1073" s="180"/>
      <c r="DU1073" s="180"/>
      <c r="DV1073" s="180"/>
      <c r="DW1073" s="180"/>
      <c r="DX1073" s="180"/>
      <c r="DY1073" s="180"/>
      <c r="DZ1073" s="180"/>
      <c r="EA1073" s="180"/>
      <c r="EB1073" s="180"/>
      <c r="EC1073" s="180"/>
      <c r="ED1073" s="180"/>
      <c r="EE1073" s="180"/>
      <c r="EF1073" s="180"/>
      <c r="EG1073" s="180"/>
      <c r="EH1073" s="180"/>
      <c r="EI1073" s="180"/>
      <c r="EJ1073" s="180"/>
      <c r="EK1073" s="180"/>
      <c r="EL1073" s="180"/>
      <c r="EM1073" s="180"/>
      <c r="EN1073" s="180"/>
      <c r="EO1073" s="180"/>
      <c r="EP1073" s="180"/>
      <c r="EQ1073" s="180"/>
      <c r="ER1073" s="180"/>
      <c r="ES1073" s="180"/>
      <c r="ET1073" s="180"/>
      <c r="EU1073" s="180"/>
      <c r="EV1073" s="180"/>
      <c r="EW1073" s="180"/>
      <c r="EX1073" s="180"/>
      <c r="EY1073" s="180"/>
      <c r="EZ1073" s="180"/>
      <c r="FA1073" s="180"/>
      <c r="FB1073" s="180"/>
      <c r="FC1073" s="180"/>
      <c r="FD1073" s="180"/>
      <c r="FE1073" s="180"/>
      <c r="FF1073" s="180"/>
      <c r="FG1073" s="180"/>
      <c r="FH1073" s="180"/>
      <c r="FI1073" s="180"/>
      <c r="FJ1073" s="180"/>
      <c r="FK1073" s="180"/>
      <c r="FL1073" s="180"/>
      <c r="FM1073" s="180"/>
      <c r="FN1073" s="180"/>
      <c r="FO1073" s="180"/>
      <c r="FP1073" s="180"/>
      <c r="FQ1073" s="180"/>
      <c r="FR1073" s="180"/>
      <c r="FS1073" s="180"/>
      <c r="FT1073" s="180"/>
      <c r="FU1073" s="180"/>
      <c r="FV1073" s="180"/>
      <c r="FW1073" s="180"/>
      <c r="FX1073" s="180"/>
      <c r="FY1073" s="180"/>
      <c r="FZ1073" s="180"/>
      <c r="GA1073" s="180"/>
      <c r="GB1073" s="180"/>
      <c r="GC1073" s="180"/>
      <c r="GD1073" s="180"/>
      <c r="GE1073" s="180"/>
      <c r="GF1073" s="180"/>
      <c r="GG1073" s="180"/>
      <c r="GH1073" s="180"/>
      <c r="GI1073" s="180"/>
      <c r="GJ1073" s="180"/>
      <c r="GK1073" s="180"/>
      <c r="GL1073" s="180"/>
      <c r="GM1073" s="180"/>
      <c r="GN1073" s="180"/>
      <c r="GO1073" s="180"/>
      <c r="GP1073" s="180"/>
      <c r="GQ1073" s="180"/>
      <c r="GR1073" s="180"/>
      <c r="GS1073" s="180"/>
      <c r="GT1073" s="180"/>
      <c r="GU1073" s="180"/>
      <c r="GV1073" s="180"/>
      <c r="GW1073" s="180"/>
      <c r="GX1073" s="180"/>
      <c r="GY1073" s="180"/>
      <c r="GZ1073" s="180"/>
      <c r="HA1073" s="180"/>
      <c r="HB1073" s="180"/>
      <c r="HC1073" s="180"/>
      <c r="HD1073" s="180"/>
      <c r="HE1073" s="180"/>
      <c r="HF1073" s="180"/>
      <c r="HG1073" s="180"/>
      <c r="HH1073" s="180"/>
      <c r="HI1073" s="180"/>
      <c r="HJ1073" s="180"/>
      <c r="HK1073" s="180"/>
      <c r="HL1073" s="180"/>
      <c r="HM1073" s="180"/>
      <c r="HN1073" s="180"/>
      <c r="HO1073" s="180"/>
      <c r="HP1073" s="180"/>
      <c r="HQ1073" s="180"/>
      <c r="HR1073" s="180"/>
    </row>
    <row r="1074" spans="1:226" s="173" customFormat="1" ht="11.25" hidden="1" customHeight="1">
      <c r="A1074" s="97" t="s">
        <v>2111</v>
      </c>
      <c r="B1074" s="97" t="s">
        <v>2112</v>
      </c>
      <c r="C1074" s="98" t="s">
        <v>32</v>
      </c>
      <c r="D1074" s="60">
        <v>-98499.26</v>
      </c>
      <c r="E1074" s="60">
        <v>-67607.42</v>
      </c>
      <c r="F1074" s="60">
        <v>-12115.11</v>
      </c>
      <c r="G1074" s="212"/>
      <c r="H1074" s="212"/>
      <c r="I1074" s="212"/>
      <c r="J1074" s="180"/>
      <c r="K1074" s="180"/>
      <c r="L1074" s="180"/>
      <c r="M1074" s="180"/>
      <c r="N1074" s="180"/>
      <c r="O1074" s="180"/>
      <c r="P1074" s="180"/>
      <c r="Q1074" s="180"/>
      <c r="R1074" s="180"/>
      <c r="S1074" s="180"/>
      <c r="T1074" s="180"/>
      <c r="U1074" s="180"/>
      <c r="V1074" s="180"/>
      <c r="W1074" s="180"/>
      <c r="X1074" s="180"/>
      <c r="Y1074" s="180"/>
      <c r="Z1074" s="180"/>
      <c r="AA1074" s="180"/>
      <c r="AB1074" s="180"/>
      <c r="AC1074" s="180"/>
      <c r="AD1074" s="180"/>
      <c r="AE1074" s="180"/>
      <c r="AF1074" s="180"/>
      <c r="AG1074" s="180"/>
      <c r="AH1074" s="180"/>
      <c r="AI1074" s="180"/>
      <c r="AJ1074" s="180"/>
      <c r="AK1074" s="180"/>
      <c r="AL1074" s="180"/>
      <c r="AM1074" s="180"/>
      <c r="AN1074" s="180"/>
      <c r="AO1074" s="180"/>
      <c r="AP1074" s="180"/>
      <c r="AQ1074" s="180"/>
      <c r="AR1074" s="180"/>
      <c r="AS1074" s="180"/>
      <c r="AT1074" s="180"/>
      <c r="AU1074" s="180"/>
      <c r="AV1074" s="180"/>
      <c r="AW1074" s="180"/>
      <c r="AX1074" s="180"/>
      <c r="AY1074" s="180"/>
      <c r="AZ1074" s="180"/>
      <c r="BA1074" s="180"/>
      <c r="BB1074" s="180"/>
      <c r="BC1074" s="180"/>
      <c r="BD1074" s="180"/>
      <c r="BE1074" s="180"/>
      <c r="BF1074" s="180"/>
      <c r="BG1074" s="180"/>
      <c r="BH1074" s="180"/>
      <c r="BI1074" s="180"/>
      <c r="BJ1074" s="180"/>
      <c r="BK1074" s="180"/>
      <c r="BL1074" s="180"/>
      <c r="BM1074" s="180"/>
      <c r="BN1074" s="180"/>
      <c r="BO1074" s="180"/>
      <c r="BP1074" s="180"/>
      <c r="BQ1074" s="180"/>
      <c r="BR1074" s="180"/>
      <c r="BS1074" s="180"/>
      <c r="BT1074" s="180"/>
      <c r="BU1074" s="180"/>
      <c r="BV1074" s="180"/>
      <c r="BW1074" s="180"/>
      <c r="BX1074" s="180"/>
      <c r="BY1074" s="180"/>
      <c r="BZ1074" s="180"/>
      <c r="CA1074" s="180"/>
      <c r="CB1074" s="180"/>
      <c r="CC1074" s="180"/>
      <c r="CD1074" s="180"/>
      <c r="CE1074" s="180"/>
      <c r="CF1074" s="180"/>
      <c r="CG1074" s="180"/>
      <c r="CH1074" s="180"/>
      <c r="CI1074" s="180"/>
      <c r="CJ1074" s="180"/>
      <c r="CK1074" s="180"/>
      <c r="CL1074" s="180"/>
      <c r="CM1074" s="180"/>
      <c r="CN1074" s="180"/>
      <c r="CO1074" s="180"/>
      <c r="CP1074" s="180"/>
      <c r="CQ1074" s="180"/>
      <c r="CR1074" s="180"/>
      <c r="CS1074" s="180"/>
      <c r="CT1074" s="180"/>
      <c r="CU1074" s="180"/>
      <c r="CV1074" s="180"/>
      <c r="CW1074" s="180"/>
      <c r="CX1074" s="180"/>
      <c r="CY1074" s="180"/>
      <c r="CZ1074" s="180"/>
      <c r="DA1074" s="180"/>
      <c r="DB1074" s="180"/>
      <c r="DC1074" s="180"/>
      <c r="DD1074" s="180"/>
      <c r="DE1074" s="180"/>
      <c r="DF1074" s="180"/>
      <c r="DG1074" s="180"/>
      <c r="DH1074" s="180"/>
      <c r="DI1074" s="180"/>
      <c r="DJ1074" s="180"/>
      <c r="DK1074" s="180"/>
      <c r="DL1074" s="180"/>
      <c r="DM1074" s="180"/>
      <c r="DN1074" s="180"/>
      <c r="DO1074" s="180"/>
      <c r="DP1074" s="180"/>
      <c r="DQ1074" s="180"/>
      <c r="DR1074" s="180"/>
      <c r="DS1074" s="180"/>
      <c r="DT1074" s="180"/>
      <c r="DU1074" s="180"/>
      <c r="DV1074" s="180"/>
      <c r="DW1074" s="180"/>
      <c r="DX1074" s="180"/>
      <c r="DY1074" s="180"/>
      <c r="DZ1074" s="180"/>
      <c r="EA1074" s="180"/>
      <c r="EB1074" s="180"/>
      <c r="EC1074" s="180"/>
      <c r="ED1074" s="180"/>
      <c r="EE1074" s="180"/>
      <c r="EF1074" s="180"/>
      <c r="EG1074" s="180"/>
      <c r="EH1074" s="180"/>
      <c r="EI1074" s="180"/>
      <c r="EJ1074" s="180"/>
      <c r="EK1074" s="180"/>
      <c r="EL1074" s="180"/>
      <c r="EM1074" s="180"/>
      <c r="EN1074" s="180"/>
      <c r="EO1074" s="180"/>
      <c r="EP1074" s="180"/>
      <c r="EQ1074" s="180"/>
      <c r="ER1074" s="180"/>
      <c r="ES1074" s="180"/>
      <c r="ET1074" s="180"/>
      <c r="EU1074" s="180"/>
      <c r="EV1074" s="180"/>
      <c r="EW1074" s="180"/>
      <c r="EX1074" s="180"/>
      <c r="EY1074" s="180"/>
      <c r="EZ1074" s="180"/>
      <c r="FA1074" s="180"/>
      <c r="FB1074" s="180"/>
      <c r="FC1074" s="180"/>
      <c r="FD1074" s="180"/>
      <c r="FE1074" s="180"/>
      <c r="FF1074" s="180"/>
      <c r="FG1074" s="180"/>
      <c r="FH1074" s="180"/>
      <c r="FI1074" s="180"/>
      <c r="FJ1074" s="180"/>
      <c r="FK1074" s="180"/>
      <c r="FL1074" s="180"/>
      <c r="FM1074" s="180"/>
      <c r="FN1074" s="180"/>
      <c r="FO1074" s="180"/>
      <c r="FP1074" s="180"/>
      <c r="FQ1074" s="180"/>
      <c r="FR1074" s="180"/>
      <c r="FS1074" s="180"/>
      <c r="FT1074" s="180"/>
      <c r="FU1074" s="180"/>
      <c r="FV1074" s="180"/>
      <c r="FW1074" s="180"/>
      <c r="FX1074" s="180"/>
      <c r="FY1074" s="180"/>
      <c r="FZ1074" s="180"/>
      <c r="GA1074" s="180"/>
      <c r="GB1074" s="180"/>
      <c r="GC1074" s="180"/>
      <c r="GD1074" s="180"/>
      <c r="GE1074" s="180"/>
      <c r="GF1074" s="180"/>
      <c r="GG1074" s="180"/>
      <c r="GH1074" s="180"/>
      <c r="GI1074" s="180"/>
      <c r="GJ1074" s="180"/>
      <c r="GK1074" s="180"/>
      <c r="GL1074" s="180"/>
      <c r="GM1074" s="180"/>
      <c r="GN1074" s="180"/>
      <c r="GO1074" s="180"/>
      <c r="GP1074" s="180"/>
      <c r="GQ1074" s="180"/>
      <c r="GR1074" s="180"/>
      <c r="GS1074" s="180"/>
      <c r="GT1074" s="180"/>
      <c r="GU1074" s="180"/>
      <c r="GV1074" s="180"/>
      <c r="GW1074" s="180"/>
      <c r="GX1074" s="180"/>
      <c r="GY1074" s="180"/>
      <c r="GZ1074" s="180"/>
      <c r="HA1074" s="180"/>
      <c r="HB1074" s="180"/>
      <c r="HC1074" s="180"/>
      <c r="HD1074" s="180"/>
      <c r="HE1074" s="180"/>
      <c r="HF1074" s="180"/>
      <c r="HG1074" s="180"/>
      <c r="HH1074" s="180"/>
      <c r="HI1074" s="180"/>
      <c r="HJ1074" s="180"/>
      <c r="HK1074" s="180"/>
      <c r="HL1074" s="180"/>
      <c r="HM1074" s="180"/>
      <c r="HN1074" s="180"/>
      <c r="HO1074" s="180"/>
      <c r="HP1074" s="180"/>
      <c r="HQ1074" s="180"/>
      <c r="HR1074" s="180"/>
    </row>
    <row r="1075" spans="1:226" s="173" customFormat="1" ht="11.25" hidden="1" customHeight="1">
      <c r="A1075" s="97" t="s">
        <v>2113</v>
      </c>
      <c r="B1075" s="97" t="s">
        <v>2114</v>
      </c>
      <c r="C1075" s="98" t="s">
        <v>35</v>
      </c>
      <c r="D1075" s="60">
        <v>-59099.57</v>
      </c>
      <c r="E1075" s="60">
        <v>-40658.28</v>
      </c>
      <c r="F1075" s="60">
        <v>-6461.09</v>
      </c>
      <c r="G1075" s="212"/>
      <c r="H1075" s="212"/>
      <c r="I1075" s="212"/>
      <c r="J1075" s="180"/>
      <c r="K1075" s="180"/>
      <c r="L1075" s="180"/>
      <c r="M1075" s="180"/>
      <c r="N1075" s="180"/>
      <c r="O1075" s="180"/>
      <c r="P1075" s="180"/>
      <c r="Q1075" s="180"/>
      <c r="R1075" s="180"/>
      <c r="S1075" s="180"/>
      <c r="T1075" s="180"/>
      <c r="U1075" s="180"/>
      <c r="V1075" s="180"/>
      <c r="W1075" s="180"/>
      <c r="X1075" s="180"/>
      <c r="Y1075" s="180"/>
      <c r="Z1075" s="180"/>
      <c r="AA1075" s="180"/>
      <c r="AB1075" s="180"/>
      <c r="AC1075" s="180"/>
      <c r="AD1075" s="180"/>
      <c r="AE1075" s="180"/>
      <c r="AF1075" s="180"/>
      <c r="AG1075" s="180"/>
      <c r="AH1075" s="180"/>
      <c r="AI1075" s="180"/>
      <c r="AJ1075" s="180"/>
      <c r="AK1075" s="180"/>
      <c r="AL1075" s="180"/>
      <c r="AM1075" s="180"/>
      <c r="AN1075" s="180"/>
      <c r="AO1075" s="180"/>
      <c r="AP1075" s="180"/>
      <c r="AQ1075" s="180"/>
      <c r="AR1075" s="180"/>
      <c r="AS1075" s="180"/>
      <c r="AT1075" s="180"/>
      <c r="AU1075" s="180"/>
      <c r="AV1075" s="180"/>
      <c r="AW1075" s="180"/>
      <c r="AX1075" s="180"/>
      <c r="AY1075" s="180"/>
      <c r="AZ1075" s="180"/>
      <c r="BA1075" s="180"/>
      <c r="BB1075" s="180"/>
      <c r="BC1075" s="180"/>
      <c r="BD1075" s="180"/>
      <c r="BE1075" s="180"/>
      <c r="BF1075" s="180"/>
      <c r="BG1075" s="180"/>
      <c r="BH1075" s="180"/>
      <c r="BI1075" s="180"/>
      <c r="BJ1075" s="180"/>
      <c r="BK1075" s="180"/>
      <c r="BL1075" s="180"/>
      <c r="BM1075" s="180"/>
      <c r="BN1075" s="180"/>
      <c r="BO1075" s="180"/>
      <c r="BP1075" s="180"/>
      <c r="BQ1075" s="180"/>
      <c r="BR1075" s="180"/>
      <c r="BS1075" s="180"/>
      <c r="BT1075" s="180"/>
      <c r="BU1075" s="180"/>
      <c r="BV1075" s="180"/>
      <c r="BW1075" s="180"/>
      <c r="BX1075" s="180"/>
      <c r="BY1075" s="180"/>
      <c r="BZ1075" s="180"/>
      <c r="CA1075" s="180"/>
      <c r="CB1075" s="180"/>
      <c r="CC1075" s="180"/>
      <c r="CD1075" s="180"/>
      <c r="CE1075" s="180"/>
      <c r="CF1075" s="180"/>
      <c r="CG1075" s="180"/>
      <c r="CH1075" s="180"/>
      <c r="CI1075" s="180"/>
      <c r="CJ1075" s="180"/>
      <c r="CK1075" s="180"/>
      <c r="CL1075" s="180"/>
      <c r="CM1075" s="180"/>
      <c r="CN1075" s="180"/>
      <c r="CO1075" s="180"/>
      <c r="CP1075" s="180"/>
      <c r="CQ1075" s="180"/>
      <c r="CR1075" s="180"/>
      <c r="CS1075" s="180"/>
      <c r="CT1075" s="180"/>
      <c r="CU1075" s="180"/>
      <c r="CV1075" s="180"/>
      <c r="CW1075" s="180"/>
      <c r="CX1075" s="180"/>
      <c r="CY1075" s="180"/>
      <c r="CZ1075" s="180"/>
      <c r="DA1075" s="180"/>
      <c r="DB1075" s="180"/>
      <c r="DC1075" s="180"/>
      <c r="DD1075" s="180"/>
      <c r="DE1075" s="180"/>
      <c r="DF1075" s="180"/>
      <c r="DG1075" s="180"/>
      <c r="DH1075" s="180"/>
      <c r="DI1075" s="180"/>
      <c r="DJ1075" s="180"/>
      <c r="DK1075" s="180"/>
      <c r="DL1075" s="180"/>
      <c r="DM1075" s="180"/>
      <c r="DN1075" s="180"/>
      <c r="DO1075" s="180"/>
      <c r="DP1075" s="180"/>
      <c r="DQ1075" s="180"/>
      <c r="DR1075" s="180"/>
      <c r="DS1075" s="180"/>
      <c r="DT1075" s="180"/>
      <c r="DU1075" s="180"/>
      <c r="DV1075" s="180"/>
      <c r="DW1075" s="180"/>
      <c r="DX1075" s="180"/>
      <c r="DY1075" s="180"/>
      <c r="DZ1075" s="180"/>
      <c r="EA1075" s="180"/>
      <c r="EB1075" s="180"/>
      <c r="EC1075" s="180"/>
      <c r="ED1075" s="180"/>
      <c r="EE1075" s="180"/>
      <c r="EF1075" s="180"/>
      <c r="EG1075" s="180"/>
      <c r="EH1075" s="180"/>
      <c r="EI1075" s="180"/>
      <c r="EJ1075" s="180"/>
      <c r="EK1075" s="180"/>
      <c r="EL1075" s="180"/>
      <c r="EM1075" s="180"/>
      <c r="EN1075" s="180"/>
      <c r="EO1075" s="180"/>
      <c r="EP1075" s="180"/>
      <c r="EQ1075" s="180"/>
      <c r="ER1075" s="180"/>
      <c r="ES1075" s="180"/>
      <c r="ET1075" s="180"/>
      <c r="EU1075" s="180"/>
      <c r="EV1075" s="180"/>
      <c r="EW1075" s="180"/>
      <c r="EX1075" s="180"/>
      <c r="EY1075" s="180"/>
      <c r="EZ1075" s="180"/>
      <c r="FA1075" s="180"/>
      <c r="FB1075" s="180"/>
      <c r="FC1075" s="180"/>
      <c r="FD1075" s="180"/>
      <c r="FE1075" s="180"/>
      <c r="FF1075" s="180"/>
      <c r="FG1075" s="180"/>
      <c r="FH1075" s="180"/>
      <c r="FI1075" s="180"/>
      <c r="FJ1075" s="180"/>
      <c r="FK1075" s="180"/>
      <c r="FL1075" s="180"/>
      <c r="FM1075" s="180"/>
      <c r="FN1075" s="180"/>
      <c r="FO1075" s="180"/>
      <c r="FP1075" s="180"/>
      <c r="FQ1075" s="180"/>
      <c r="FR1075" s="180"/>
      <c r="FS1075" s="180"/>
      <c r="FT1075" s="180"/>
      <c r="FU1075" s="180"/>
      <c r="FV1075" s="180"/>
      <c r="FW1075" s="180"/>
      <c r="FX1075" s="180"/>
      <c r="FY1075" s="180"/>
      <c r="FZ1075" s="180"/>
      <c r="GA1075" s="180"/>
      <c r="GB1075" s="180"/>
      <c r="GC1075" s="180"/>
      <c r="GD1075" s="180"/>
      <c r="GE1075" s="180"/>
      <c r="GF1075" s="180"/>
      <c r="GG1075" s="180"/>
      <c r="GH1075" s="180"/>
      <c r="GI1075" s="180"/>
      <c r="GJ1075" s="180"/>
      <c r="GK1075" s="180"/>
      <c r="GL1075" s="180"/>
      <c r="GM1075" s="180"/>
      <c r="GN1075" s="180"/>
      <c r="GO1075" s="180"/>
      <c r="GP1075" s="180"/>
      <c r="GQ1075" s="180"/>
      <c r="GR1075" s="180"/>
      <c r="GS1075" s="180"/>
      <c r="GT1075" s="180"/>
      <c r="GU1075" s="180"/>
      <c r="GV1075" s="180"/>
      <c r="GW1075" s="180"/>
      <c r="GX1075" s="180"/>
      <c r="GY1075" s="180"/>
      <c r="GZ1075" s="180"/>
      <c r="HA1075" s="180"/>
      <c r="HB1075" s="180"/>
      <c r="HC1075" s="180"/>
      <c r="HD1075" s="180"/>
      <c r="HE1075" s="180"/>
      <c r="HF1075" s="180"/>
      <c r="HG1075" s="180"/>
      <c r="HH1075" s="180"/>
      <c r="HI1075" s="180"/>
      <c r="HJ1075" s="180"/>
      <c r="HK1075" s="180"/>
      <c r="HL1075" s="180"/>
      <c r="HM1075" s="180"/>
      <c r="HN1075" s="180"/>
      <c r="HO1075" s="180"/>
      <c r="HP1075" s="180"/>
      <c r="HQ1075" s="180"/>
      <c r="HR1075" s="180"/>
    </row>
    <row r="1076" spans="1:226" s="173" customFormat="1" ht="11.25" hidden="1" customHeight="1">
      <c r="A1076" s="97" t="s">
        <v>2117</v>
      </c>
      <c r="B1076" s="97" t="s">
        <v>2110</v>
      </c>
      <c r="C1076" s="98" t="s">
        <v>29</v>
      </c>
      <c r="D1076" s="60"/>
      <c r="E1076" s="60">
        <v>-0.03</v>
      </c>
      <c r="F1076" s="60"/>
      <c r="G1076" s="212"/>
      <c r="H1076" s="212"/>
      <c r="I1076" s="212"/>
      <c r="J1076" s="180"/>
      <c r="K1076" s="180"/>
      <c r="L1076" s="180"/>
      <c r="M1076" s="180"/>
      <c r="N1076" s="180"/>
      <c r="O1076" s="180"/>
      <c r="P1076" s="180"/>
      <c r="Q1076" s="180"/>
      <c r="R1076" s="180"/>
      <c r="S1076" s="180"/>
      <c r="T1076" s="180"/>
      <c r="U1076" s="180"/>
      <c r="V1076" s="180"/>
      <c r="W1076" s="180"/>
      <c r="X1076" s="180"/>
      <c r="Y1076" s="180"/>
      <c r="Z1076" s="180"/>
      <c r="AA1076" s="180"/>
      <c r="AB1076" s="180"/>
      <c r="AC1076" s="180"/>
      <c r="AD1076" s="180"/>
      <c r="AE1076" s="180"/>
      <c r="AF1076" s="180"/>
      <c r="AG1076" s="180"/>
      <c r="AH1076" s="180"/>
      <c r="AI1076" s="180"/>
      <c r="AJ1076" s="180"/>
      <c r="AK1076" s="180"/>
      <c r="AL1076" s="180"/>
      <c r="AM1076" s="180"/>
      <c r="AN1076" s="180"/>
      <c r="AO1076" s="180"/>
      <c r="AP1076" s="180"/>
      <c r="AQ1076" s="180"/>
      <c r="AR1076" s="180"/>
      <c r="AS1076" s="180"/>
      <c r="AT1076" s="180"/>
      <c r="AU1076" s="180"/>
      <c r="AV1076" s="180"/>
      <c r="AW1076" s="180"/>
      <c r="AX1076" s="180"/>
      <c r="AY1076" s="180"/>
      <c r="AZ1076" s="180"/>
      <c r="BA1076" s="180"/>
      <c r="BB1076" s="180"/>
      <c r="BC1076" s="180"/>
      <c r="BD1076" s="180"/>
      <c r="BE1076" s="180"/>
      <c r="BF1076" s="180"/>
      <c r="BG1076" s="180"/>
      <c r="BH1076" s="180"/>
      <c r="BI1076" s="180"/>
      <c r="BJ1076" s="180"/>
      <c r="BK1076" s="180"/>
      <c r="BL1076" s="180"/>
      <c r="BM1076" s="180"/>
      <c r="BN1076" s="180"/>
      <c r="BO1076" s="180"/>
      <c r="BP1076" s="180"/>
      <c r="BQ1076" s="180"/>
      <c r="BR1076" s="180"/>
      <c r="BS1076" s="180"/>
      <c r="BT1076" s="180"/>
      <c r="BU1076" s="180"/>
      <c r="BV1076" s="180"/>
      <c r="BW1076" s="180"/>
      <c r="BX1076" s="180"/>
      <c r="BY1076" s="180"/>
      <c r="BZ1076" s="180"/>
      <c r="CA1076" s="180"/>
      <c r="CB1076" s="180"/>
      <c r="CC1076" s="180"/>
      <c r="CD1076" s="180"/>
      <c r="CE1076" s="180"/>
      <c r="CF1076" s="180"/>
      <c r="CG1076" s="180"/>
      <c r="CH1076" s="180"/>
      <c r="CI1076" s="180"/>
      <c r="CJ1076" s="180"/>
      <c r="CK1076" s="180"/>
      <c r="CL1076" s="180"/>
      <c r="CM1076" s="180"/>
      <c r="CN1076" s="180"/>
      <c r="CO1076" s="180"/>
      <c r="CP1076" s="180"/>
      <c r="CQ1076" s="180"/>
      <c r="CR1076" s="180"/>
      <c r="CS1076" s="180"/>
      <c r="CT1076" s="180"/>
      <c r="CU1076" s="180"/>
      <c r="CV1076" s="180"/>
      <c r="CW1076" s="180"/>
      <c r="CX1076" s="180"/>
      <c r="CY1076" s="180"/>
      <c r="CZ1076" s="180"/>
      <c r="DA1076" s="180"/>
      <c r="DB1076" s="180"/>
      <c r="DC1076" s="180"/>
      <c r="DD1076" s="180"/>
      <c r="DE1076" s="180"/>
      <c r="DF1076" s="180"/>
      <c r="DG1076" s="180"/>
      <c r="DH1076" s="180"/>
      <c r="DI1076" s="180"/>
      <c r="DJ1076" s="180"/>
      <c r="DK1076" s="180"/>
      <c r="DL1076" s="180"/>
      <c r="DM1076" s="180"/>
      <c r="DN1076" s="180"/>
      <c r="DO1076" s="180"/>
      <c r="DP1076" s="180"/>
      <c r="DQ1076" s="180"/>
      <c r="DR1076" s="180"/>
      <c r="DS1076" s="180"/>
      <c r="DT1076" s="180"/>
      <c r="DU1076" s="180"/>
      <c r="DV1076" s="180"/>
      <c r="DW1076" s="180"/>
      <c r="DX1076" s="180"/>
      <c r="DY1076" s="180"/>
      <c r="DZ1076" s="180"/>
      <c r="EA1076" s="180"/>
      <c r="EB1076" s="180"/>
      <c r="EC1076" s="180"/>
      <c r="ED1076" s="180"/>
      <c r="EE1076" s="180"/>
      <c r="EF1076" s="180"/>
      <c r="EG1076" s="180"/>
      <c r="EH1076" s="180"/>
      <c r="EI1076" s="180"/>
      <c r="EJ1076" s="180"/>
      <c r="EK1076" s="180"/>
      <c r="EL1076" s="180"/>
      <c r="EM1076" s="180"/>
      <c r="EN1076" s="180"/>
      <c r="EO1076" s="180"/>
      <c r="EP1076" s="180"/>
      <c r="EQ1076" s="180"/>
      <c r="ER1076" s="180"/>
      <c r="ES1076" s="180"/>
      <c r="ET1076" s="180"/>
      <c r="EU1076" s="180"/>
      <c r="EV1076" s="180"/>
      <c r="EW1076" s="180"/>
      <c r="EX1076" s="180"/>
      <c r="EY1076" s="180"/>
      <c r="EZ1076" s="180"/>
      <c r="FA1076" s="180"/>
      <c r="FB1076" s="180"/>
      <c r="FC1076" s="180"/>
      <c r="FD1076" s="180"/>
      <c r="FE1076" s="180"/>
      <c r="FF1076" s="180"/>
      <c r="FG1076" s="180"/>
      <c r="FH1076" s="180"/>
      <c r="FI1076" s="180"/>
      <c r="FJ1076" s="180"/>
      <c r="FK1076" s="180"/>
      <c r="FL1076" s="180"/>
      <c r="FM1076" s="180"/>
      <c r="FN1076" s="180"/>
      <c r="FO1076" s="180"/>
      <c r="FP1076" s="180"/>
      <c r="FQ1076" s="180"/>
      <c r="FR1076" s="180"/>
      <c r="FS1076" s="180"/>
      <c r="FT1076" s="180"/>
      <c r="FU1076" s="180"/>
      <c r="FV1076" s="180"/>
      <c r="FW1076" s="180"/>
      <c r="FX1076" s="180"/>
      <c r="FY1076" s="180"/>
      <c r="FZ1076" s="180"/>
      <c r="GA1076" s="180"/>
      <c r="GB1076" s="180"/>
      <c r="GC1076" s="180"/>
      <c r="GD1076" s="180"/>
      <c r="GE1076" s="180"/>
      <c r="GF1076" s="180"/>
      <c r="GG1076" s="180"/>
      <c r="GH1076" s="180"/>
      <c r="GI1076" s="180"/>
      <c r="GJ1076" s="180"/>
      <c r="GK1076" s="180"/>
      <c r="GL1076" s="180"/>
      <c r="GM1076" s="180"/>
      <c r="GN1076" s="180"/>
      <c r="GO1076" s="180"/>
      <c r="GP1076" s="180"/>
      <c r="GQ1076" s="180"/>
      <c r="GR1076" s="180"/>
      <c r="GS1076" s="180"/>
      <c r="GT1076" s="180"/>
      <c r="GU1076" s="180"/>
      <c r="GV1076" s="180"/>
      <c r="GW1076" s="180"/>
      <c r="GX1076" s="180"/>
      <c r="GY1076" s="180"/>
      <c r="GZ1076" s="180"/>
      <c r="HA1076" s="180"/>
      <c r="HB1076" s="180"/>
      <c r="HC1076" s="180"/>
      <c r="HD1076" s="180"/>
      <c r="HE1076" s="180"/>
      <c r="HF1076" s="180"/>
      <c r="HG1076" s="180"/>
      <c r="HH1076" s="180"/>
      <c r="HI1076" s="180"/>
      <c r="HJ1076" s="180"/>
      <c r="HK1076" s="180"/>
      <c r="HL1076" s="180"/>
      <c r="HM1076" s="180"/>
      <c r="HN1076" s="180"/>
      <c r="HO1076" s="180"/>
      <c r="HP1076" s="180"/>
      <c r="HQ1076" s="180"/>
      <c r="HR1076" s="180"/>
    </row>
    <row r="1077" spans="1:226" s="173" customFormat="1" ht="11.25" hidden="1" customHeight="1">
      <c r="A1077" s="97" t="s">
        <v>2195</v>
      </c>
      <c r="B1077" s="97" t="s">
        <v>142</v>
      </c>
      <c r="C1077" s="98" t="s">
        <v>29</v>
      </c>
      <c r="D1077" s="60">
        <v>-212.85</v>
      </c>
      <c r="E1077" s="60"/>
      <c r="F1077" s="60"/>
      <c r="G1077" s="212"/>
      <c r="H1077" s="212"/>
      <c r="I1077" s="212"/>
      <c r="J1077" s="180"/>
      <c r="K1077" s="180"/>
      <c r="L1077" s="180"/>
      <c r="M1077" s="180"/>
      <c r="N1077" s="180"/>
      <c r="O1077" s="180"/>
      <c r="P1077" s="180"/>
      <c r="Q1077" s="180"/>
      <c r="R1077" s="180"/>
      <c r="S1077" s="180"/>
      <c r="T1077" s="180"/>
      <c r="U1077" s="180"/>
      <c r="V1077" s="180"/>
      <c r="W1077" s="180"/>
      <c r="X1077" s="180"/>
      <c r="Y1077" s="180"/>
      <c r="Z1077" s="180"/>
      <c r="AA1077" s="180"/>
      <c r="AB1077" s="180"/>
      <c r="AC1077" s="180"/>
      <c r="AD1077" s="180"/>
      <c r="AE1077" s="180"/>
      <c r="AF1077" s="180"/>
      <c r="AG1077" s="180"/>
      <c r="AH1077" s="180"/>
      <c r="AI1077" s="180"/>
      <c r="AJ1077" s="180"/>
      <c r="AK1077" s="180"/>
      <c r="AL1077" s="180"/>
      <c r="AM1077" s="180"/>
      <c r="AN1077" s="180"/>
      <c r="AO1077" s="180"/>
      <c r="AP1077" s="180"/>
      <c r="AQ1077" s="180"/>
      <c r="AR1077" s="180"/>
      <c r="AS1077" s="180"/>
      <c r="AT1077" s="180"/>
      <c r="AU1077" s="180"/>
      <c r="AV1077" s="180"/>
      <c r="AW1077" s="180"/>
      <c r="AX1077" s="180"/>
      <c r="AY1077" s="180"/>
      <c r="AZ1077" s="180"/>
      <c r="BA1077" s="180"/>
      <c r="BB1077" s="180"/>
      <c r="BC1077" s="180"/>
      <c r="BD1077" s="180"/>
      <c r="BE1077" s="180"/>
      <c r="BF1077" s="180"/>
      <c r="BG1077" s="180"/>
      <c r="BH1077" s="180"/>
      <c r="BI1077" s="180"/>
      <c r="BJ1077" s="180"/>
      <c r="BK1077" s="180"/>
      <c r="BL1077" s="180"/>
      <c r="BM1077" s="180"/>
      <c r="BN1077" s="180"/>
      <c r="BO1077" s="180"/>
      <c r="BP1077" s="180"/>
      <c r="BQ1077" s="180"/>
      <c r="BR1077" s="180"/>
      <c r="BS1077" s="180"/>
      <c r="BT1077" s="180"/>
      <c r="BU1077" s="180"/>
      <c r="BV1077" s="180"/>
      <c r="BW1077" s="180"/>
      <c r="BX1077" s="180"/>
      <c r="BY1077" s="180"/>
      <c r="BZ1077" s="180"/>
      <c r="CA1077" s="180"/>
      <c r="CB1077" s="180"/>
      <c r="CC1077" s="180"/>
      <c r="CD1077" s="180"/>
      <c r="CE1077" s="180"/>
      <c r="CF1077" s="180"/>
      <c r="CG1077" s="180"/>
      <c r="CH1077" s="180"/>
      <c r="CI1077" s="180"/>
      <c r="CJ1077" s="180"/>
      <c r="CK1077" s="180"/>
      <c r="CL1077" s="180"/>
      <c r="CM1077" s="180"/>
      <c r="CN1077" s="180"/>
      <c r="CO1077" s="180"/>
      <c r="CP1077" s="180"/>
      <c r="CQ1077" s="180"/>
      <c r="CR1077" s="180"/>
      <c r="CS1077" s="180"/>
      <c r="CT1077" s="180"/>
      <c r="CU1077" s="180"/>
      <c r="CV1077" s="180"/>
      <c r="CW1077" s="180"/>
      <c r="CX1077" s="180"/>
      <c r="CY1077" s="180"/>
      <c r="CZ1077" s="180"/>
      <c r="DA1077" s="180"/>
      <c r="DB1077" s="180"/>
      <c r="DC1077" s="180"/>
      <c r="DD1077" s="180"/>
      <c r="DE1077" s="180"/>
      <c r="DF1077" s="180"/>
      <c r="DG1077" s="180"/>
      <c r="DH1077" s="180"/>
      <c r="DI1077" s="180"/>
      <c r="DJ1077" s="180"/>
      <c r="DK1077" s="180"/>
      <c r="DL1077" s="180"/>
      <c r="DM1077" s="180"/>
      <c r="DN1077" s="180"/>
      <c r="DO1077" s="180"/>
      <c r="DP1077" s="180"/>
      <c r="DQ1077" s="180"/>
      <c r="DR1077" s="180"/>
      <c r="DS1077" s="180"/>
      <c r="DT1077" s="180"/>
      <c r="DU1077" s="180"/>
      <c r="DV1077" s="180"/>
      <c r="DW1077" s="180"/>
      <c r="DX1077" s="180"/>
      <c r="DY1077" s="180"/>
      <c r="DZ1077" s="180"/>
      <c r="EA1077" s="180"/>
      <c r="EB1077" s="180"/>
      <c r="EC1077" s="180"/>
      <c r="ED1077" s="180"/>
      <c r="EE1077" s="180"/>
      <c r="EF1077" s="180"/>
      <c r="EG1077" s="180"/>
      <c r="EH1077" s="180"/>
      <c r="EI1077" s="180"/>
      <c r="EJ1077" s="180"/>
      <c r="EK1077" s="180"/>
      <c r="EL1077" s="180"/>
      <c r="EM1077" s="180"/>
      <c r="EN1077" s="180"/>
      <c r="EO1077" s="180"/>
      <c r="EP1077" s="180"/>
      <c r="EQ1077" s="180"/>
      <c r="ER1077" s="180"/>
      <c r="ES1077" s="180"/>
      <c r="ET1077" s="180"/>
      <c r="EU1077" s="180"/>
      <c r="EV1077" s="180"/>
      <c r="EW1077" s="180"/>
      <c r="EX1077" s="180"/>
      <c r="EY1077" s="180"/>
      <c r="EZ1077" s="180"/>
      <c r="FA1077" s="180"/>
      <c r="FB1077" s="180"/>
      <c r="FC1077" s="180"/>
      <c r="FD1077" s="180"/>
      <c r="FE1077" s="180"/>
      <c r="FF1077" s="180"/>
      <c r="FG1077" s="180"/>
      <c r="FH1077" s="180"/>
      <c r="FI1077" s="180"/>
      <c r="FJ1077" s="180"/>
      <c r="FK1077" s="180"/>
      <c r="FL1077" s="180"/>
      <c r="FM1077" s="180"/>
      <c r="FN1077" s="180"/>
      <c r="FO1077" s="180"/>
      <c r="FP1077" s="180"/>
      <c r="FQ1077" s="180"/>
      <c r="FR1077" s="180"/>
      <c r="FS1077" s="180"/>
      <c r="FT1077" s="180"/>
      <c r="FU1077" s="180"/>
      <c r="FV1077" s="180"/>
      <c r="FW1077" s="180"/>
      <c r="FX1077" s="180"/>
      <c r="FY1077" s="180"/>
      <c r="FZ1077" s="180"/>
      <c r="GA1077" s="180"/>
      <c r="GB1077" s="180"/>
      <c r="GC1077" s="180"/>
      <c r="GD1077" s="180"/>
      <c r="GE1077" s="180"/>
      <c r="GF1077" s="180"/>
      <c r="GG1077" s="180"/>
      <c r="GH1077" s="180"/>
      <c r="GI1077" s="180"/>
      <c r="GJ1077" s="180"/>
      <c r="GK1077" s="180"/>
      <c r="GL1077" s="180"/>
      <c r="GM1077" s="180"/>
      <c r="GN1077" s="180"/>
      <c r="GO1077" s="180"/>
      <c r="GP1077" s="180"/>
      <c r="GQ1077" s="180"/>
      <c r="GR1077" s="180"/>
      <c r="GS1077" s="180"/>
      <c r="GT1077" s="180"/>
      <c r="GU1077" s="180"/>
      <c r="GV1077" s="180"/>
      <c r="GW1077" s="180"/>
      <c r="GX1077" s="180"/>
      <c r="GY1077" s="180"/>
      <c r="GZ1077" s="180"/>
      <c r="HA1077" s="180"/>
      <c r="HB1077" s="180"/>
      <c r="HC1077" s="180"/>
      <c r="HD1077" s="180"/>
      <c r="HE1077" s="180"/>
      <c r="HF1077" s="180"/>
      <c r="HG1077" s="180"/>
      <c r="HH1077" s="180"/>
      <c r="HI1077" s="180"/>
      <c r="HJ1077" s="180"/>
      <c r="HK1077" s="180"/>
      <c r="HL1077" s="180"/>
      <c r="HM1077" s="180"/>
      <c r="HN1077" s="180"/>
      <c r="HO1077" s="180"/>
      <c r="HP1077" s="180"/>
      <c r="HQ1077" s="180"/>
      <c r="HR1077" s="180"/>
    </row>
    <row r="1078" spans="1:226" s="173" customFormat="1" ht="11.25" hidden="1" customHeight="1">
      <c r="A1078" s="97" t="s">
        <v>2140</v>
      </c>
      <c r="B1078" s="97" t="s">
        <v>149</v>
      </c>
      <c r="C1078" s="98" t="s">
        <v>29</v>
      </c>
      <c r="D1078" s="60">
        <v>-52.35</v>
      </c>
      <c r="E1078" s="60">
        <v>-26.52</v>
      </c>
      <c r="F1078" s="60"/>
      <c r="G1078" s="212"/>
      <c r="H1078" s="212"/>
      <c r="I1078" s="212"/>
      <c r="J1078" s="180"/>
      <c r="K1078" s="180"/>
      <c r="L1078" s="180"/>
      <c r="M1078" s="180"/>
      <c r="N1078" s="180"/>
      <c r="O1078" s="180"/>
      <c r="P1078" s="180"/>
      <c r="Q1078" s="180"/>
      <c r="R1078" s="180"/>
      <c r="S1078" s="180"/>
      <c r="T1078" s="180"/>
      <c r="U1078" s="180"/>
      <c r="V1078" s="180"/>
      <c r="W1078" s="180"/>
      <c r="X1078" s="180"/>
      <c r="Y1078" s="180"/>
      <c r="Z1078" s="180"/>
      <c r="AA1078" s="180"/>
      <c r="AB1078" s="180"/>
      <c r="AC1078" s="180"/>
      <c r="AD1078" s="180"/>
      <c r="AE1078" s="180"/>
      <c r="AF1078" s="180"/>
      <c r="AG1078" s="180"/>
      <c r="AH1078" s="180"/>
      <c r="AI1078" s="180"/>
      <c r="AJ1078" s="180"/>
      <c r="AK1078" s="180"/>
      <c r="AL1078" s="180"/>
      <c r="AM1078" s="180"/>
      <c r="AN1078" s="180"/>
      <c r="AO1078" s="180"/>
      <c r="AP1078" s="180"/>
      <c r="AQ1078" s="180"/>
      <c r="AR1078" s="180"/>
      <c r="AS1078" s="180"/>
      <c r="AT1078" s="180"/>
      <c r="AU1078" s="180"/>
      <c r="AV1078" s="180"/>
      <c r="AW1078" s="180"/>
      <c r="AX1078" s="180"/>
      <c r="AY1078" s="180"/>
      <c r="AZ1078" s="180"/>
      <c r="BA1078" s="180"/>
      <c r="BB1078" s="180"/>
      <c r="BC1078" s="180"/>
      <c r="BD1078" s="180"/>
      <c r="BE1078" s="180"/>
      <c r="BF1078" s="180"/>
      <c r="BG1078" s="180"/>
      <c r="BH1078" s="180"/>
      <c r="BI1078" s="180"/>
      <c r="BJ1078" s="180"/>
      <c r="BK1078" s="180"/>
      <c r="BL1078" s="180"/>
      <c r="BM1078" s="180"/>
      <c r="BN1078" s="180"/>
      <c r="BO1078" s="180"/>
      <c r="BP1078" s="180"/>
      <c r="BQ1078" s="180"/>
      <c r="BR1078" s="180"/>
      <c r="BS1078" s="180"/>
      <c r="BT1078" s="180"/>
      <c r="BU1078" s="180"/>
      <c r="BV1078" s="180"/>
      <c r="BW1078" s="180"/>
      <c r="BX1078" s="180"/>
      <c r="BY1078" s="180"/>
      <c r="BZ1078" s="180"/>
      <c r="CA1078" s="180"/>
      <c r="CB1078" s="180"/>
      <c r="CC1078" s="180"/>
      <c r="CD1078" s="180"/>
      <c r="CE1078" s="180"/>
      <c r="CF1078" s="180"/>
      <c r="CG1078" s="180"/>
      <c r="CH1078" s="180"/>
      <c r="CI1078" s="180"/>
      <c r="CJ1078" s="180"/>
      <c r="CK1078" s="180"/>
      <c r="CL1078" s="180"/>
      <c r="CM1078" s="180"/>
      <c r="CN1078" s="180"/>
      <c r="CO1078" s="180"/>
      <c r="CP1078" s="180"/>
      <c r="CQ1078" s="180"/>
      <c r="CR1078" s="180"/>
      <c r="CS1078" s="180"/>
      <c r="CT1078" s="180"/>
      <c r="CU1078" s="180"/>
      <c r="CV1078" s="180"/>
      <c r="CW1078" s="180"/>
      <c r="CX1078" s="180"/>
      <c r="CY1078" s="180"/>
      <c r="CZ1078" s="180"/>
      <c r="DA1078" s="180"/>
      <c r="DB1078" s="180"/>
      <c r="DC1078" s="180"/>
      <c r="DD1078" s="180"/>
      <c r="DE1078" s="180"/>
      <c r="DF1078" s="180"/>
      <c r="DG1078" s="180"/>
      <c r="DH1078" s="180"/>
      <c r="DI1078" s="180"/>
      <c r="DJ1078" s="180"/>
      <c r="DK1078" s="180"/>
      <c r="DL1078" s="180"/>
      <c r="DM1078" s="180"/>
      <c r="DN1078" s="180"/>
      <c r="DO1078" s="180"/>
      <c r="DP1078" s="180"/>
      <c r="DQ1078" s="180"/>
      <c r="DR1078" s="180"/>
      <c r="DS1078" s="180"/>
      <c r="DT1078" s="180"/>
      <c r="DU1078" s="180"/>
      <c r="DV1078" s="180"/>
      <c r="DW1078" s="180"/>
      <c r="DX1078" s="180"/>
      <c r="DY1078" s="180"/>
      <c r="DZ1078" s="180"/>
      <c r="EA1078" s="180"/>
      <c r="EB1078" s="180"/>
      <c r="EC1078" s="180"/>
      <c r="ED1078" s="180"/>
      <c r="EE1078" s="180"/>
      <c r="EF1078" s="180"/>
      <c r="EG1078" s="180"/>
      <c r="EH1078" s="180"/>
      <c r="EI1078" s="180"/>
      <c r="EJ1078" s="180"/>
      <c r="EK1078" s="180"/>
      <c r="EL1078" s="180"/>
      <c r="EM1078" s="180"/>
      <c r="EN1078" s="180"/>
      <c r="EO1078" s="180"/>
      <c r="EP1078" s="180"/>
      <c r="EQ1078" s="180"/>
      <c r="ER1078" s="180"/>
      <c r="ES1078" s="180"/>
      <c r="ET1078" s="180"/>
      <c r="EU1078" s="180"/>
      <c r="EV1078" s="180"/>
      <c r="EW1078" s="180"/>
      <c r="EX1078" s="180"/>
      <c r="EY1078" s="180"/>
      <c r="EZ1078" s="180"/>
      <c r="FA1078" s="180"/>
      <c r="FB1078" s="180"/>
      <c r="FC1078" s="180"/>
      <c r="FD1078" s="180"/>
      <c r="FE1078" s="180"/>
      <c r="FF1078" s="180"/>
      <c r="FG1078" s="180"/>
      <c r="FH1078" s="180"/>
      <c r="FI1078" s="180"/>
      <c r="FJ1078" s="180"/>
      <c r="FK1078" s="180"/>
      <c r="FL1078" s="180"/>
      <c r="FM1078" s="180"/>
      <c r="FN1078" s="180"/>
      <c r="FO1078" s="180"/>
      <c r="FP1078" s="180"/>
      <c r="FQ1078" s="180"/>
      <c r="FR1078" s="180"/>
      <c r="FS1078" s="180"/>
      <c r="FT1078" s="180"/>
      <c r="FU1078" s="180"/>
      <c r="FV1078" s="180"/>
      <c r="FW1078" s="180"/>
      <c r="FX1078" s="180"/>
      <c r="FY1078" s="180"/>
      <c r="FZ1078" s="180"/>
      <c r="GA1078" s="180"/>
      <c r="GB1078" s="180"/>
      <c r="GC1078" s="180"/>
      <c r="GD1078" s="180"/>
      <c r="GE1078" s="180"/>
      <c r="GF1078" s="180"/>
      <c r="GG1078" s="180"/>
      <c r="GH1078" s="180"/>
      <c r="GI1078" s="180"/>
      <c r="GJ1078" s="180"/>
      <c r="GK1078" s="180"/>
      <c r="GL1078" s="180"/>
      <c r="GM1078" s="180"/>
      <c r="GN1078" s="180"/>
      <c r="GO1078" s="180"/>
      <c r="GP1078" s="180"/>
      <c r="GQ1078" s="180"/>
      <c r="GR1078" s="180"/>
      <c r="GS1078" s="180"/>
      <c r="GT1078" s="180"/>
      <c r="GU1078" s="180"/>
      <c r="GV1078" s="180"/>
      <c r="GW1078" s="180"/>
      <c r="GX1078" s="180"/>
      <c r="GY1078" s="180"/>
      <c r="GZ1078" s="180"/>
      <c r="HA1078" s="180"/>
      <c r="HB1078" s="180"/>
      <c r="HC1078" s="180"/>
      <c r="HD1078" s="180"/>
      <c r="HE1078" s="180"/>
      <c r="HF1078" s="180"/>
      <c r="HG1078" s="180"/>
      <c r="HH1078" s="180"/>
      <c r="HI1078" s="180"/>
      <c r="HJ1078" s="180"/>
      <c r="HK1078" s="180"/>
      <c r="HL1078" s="180"/>
      <c r="HM1078" s="180"/>
      <c r="HN1078" s="180"/>
      <c r="HO1078" s="180"/>
      <c r="HP1078" s="180"/>
      <c r="HQ1078" s="180"/>
      <c r="HR1078" s="180"/>
    </row>
    <row r="1079" spans="1:226" s="173" customFormat="1" ht="11.25" hidden="1" customHeight="1">
      <c r="A1079" s="97" t="s">
        <v>2177</v>
      </c>
      <c r="B1079" s="97" t="s">
        <v>124</v>
      </c>
      <c r="C1079" s="98" t="s">
        <v>123</v>
      </c>
      <c r="D1079" s="60">
        <v>-2376.0100000000002</v>
      </c>
      <c r="E1079" s="60">
        <v>-3152.79</v>
      </c>
      <c r="F1079" s="60">
        <v>-1173.02</v>
      </c>
      <c r="G1079" s="212"/>
      <c r="H1079" s="212"/>
      <c r="I1079" s="212"/>
      <c r="J1079" s="180"/>
      <c r="K1079" s="180"/>
      <c r="L1079" s="180"/>
      <c r="M1079" s="180"/>
      <c r="N1079" s="180"/>
      <c r="O1079" s="180"/>
      <c r="P1079" s="180"/>
      <c r="Q1079" s="180"/>
      <c r="R1079" s="180"/>
      <c r="S1079" s="180"/>
      <c r="T1079" s="180"/>
      <c r="U1079" s="180"/>
      <c r="V1079" s="180"/>
      <c r="W1079" s="180"/>
      <c r="X1079" s="180"/>
      <c r="Y1079" s="180"/>
      <c r="Z1079" s="180"/>
      <c r="AA1079" s="180"/>
      <c r="AB1079" s="180"/>
      <c r="AC1079" s="180"/>
      <c r="AD1079" s="180"/>
      <c r="AE1079" s="180"/>
      <c r="AF1079" s="180"/>
      <c r="AG1079" s="180"/>
      <c r="AH1079" s="180"/>
      <c r="AI1079" s="180"/>
      <c r="AJ1079" s="180"/>
      <c r="AK1079" s="180"/>
      <c r="AL1079" s="180"/>
      <c r="AM1079" s="180"/>
      <c r="AN1079" s="180"/>
      <c r="AO1079" s="180"/>
      <c r="AP1079" s="180"/>
      <c r="AQ1079" s="180"/>
      <c r="AR1079" s="180"/>
      <c r="AS1079" s="180"/>
      <c r="AT1079" s="180"/>
      <c r="AU1079" s="180"/>
      <c r="AV1079" s="180"/>
      <c r="AW1079" s="180"/>
      <c r="AX1079" s="180"/>
      <c r="AY1079" s="180"/>
      <c r="AZ1079" s="180"/>
      <c r="BA1079" s="180"/>
      <c r="BB1079" s="180"/>
      <c r="BC1079" s="180"/>
      <c r="BD1079" s="180"/>
      <c r="BE1079" s="180"/>
      <c r="BF1079" s="180"/>
      <c r="BG1079" s="180"/>
      <c r="BH1079" s="180"/>
      <c r="BI1079" s="180"/>
      <c r="BJ1079" s="180"/>
      <c r="BK1079" s="180"/>
      <c r="BL1079" s="180"/>
      <c r="BM1079" s="180"/>
      <c r="BN1079" s="180"/>
      <c r="BO1079" s="180"/>
      <c r="BP1079" s="180"/>
      <c r="BQ1079" s="180"/>
      <c r="BR1079" s="180"/>
      <c r="BS1079" s="180"/>
      <c r="BT1079" s="180"/>
      <c r="BU1079" s="180"/>
      <c r="BV1079" s="180"/>
      <c r="BW1079" s="180"/>
      <c r="BX1079" s="180"/>
      <c r="BY1079" s="180"/>
      <c r="BZ1079" s="180"/>
      <c r="CA1079" s="180"/>
      <c r="CB1079" s="180"/>
      <c r="CC1079" s="180"/>
      <c r="CD1079" s="180"/>
      <c r="CE1079" s="180"/>
      <c r="CF1079" s="180"/>
      <c r="CG1079" s="180"/>
      <c r="CH1079" s="180"/>
      <c r="CI1079" s="180"/>
      <c r="CJ1079" s="180"/>
      <c r="CK1079" s="180"/>
      <c r="CL1079" s="180"/>
      <c r="CM1079" s="180"/>
      <c r="CN1079" s="180"/>
      <c r="CO1079" s="180"/>
      <c r="CP1079" s="180"/>
      <c r="CQ1079" s="180"/>
      <c r="CR1079" s="180"/>
      <c r="CS1079" s="180"/>
      <c r="CT1079" s="180"/>
      <c r="CU1079" s="180"/>
      <c r="CV1079" s="180"/>
      <c r="CW1079" s="180"/>
      <c r="CX1079" s="180"/>
      <c r="CY1079" s="180"/>
      <c r="CZ1079" s="180"/>
      <c r="DA1079" s="180"/>
      <c r="DB1079" s="180"/>
      <c r="DC1079" s="180"/>
      <c r="DD1079" s="180"/>
      <c r="DE1079" s="180"/>
      <c r="DF1079" s="180"/>
      <c r="DG1079" s="180"/>
      <c r="DH1079" s="180"/>
      <c r="DI1079" s="180"/>
      <c r="DJ1079" s="180"/>
      <c r="DK1079" s="180"/>
      <c r="DL1079" s="180"/>
      <c r="DM1079" s="180"/>
      <c r="DN1079" s="180"/>
      <c r="DO1079" s="180"/>
      <c r="DP1079" s="180"/>
      <c r="DQ1079" s="180"/>
      <c r="DR1079" s="180"/>
      <c r="DS1079" s="180"/>
      <c r="DT1079" s="180"/>
      <c r="DU1079" s="180"/>
      <c r="DV1079" s="180"/>
      <c r="DW1079" s="180"/>
      <c r="DX1079" s="180"/>
      <c r="DY1079" s="180"/>
      <c r="DZ1079" s="180"/>
      <c r="EA1079" s="180"/>
      <c r="EB1079" s="180"/>
      <c r="EC1079" s="180"/>
      <c r="ED1079" s="180"/>
      <c r="EE1079" s="180"/>
      <c r="EF1079" s="180"/>
      <c r="EG1079" s="180"/>
      <c r="EH1079" s="180"/>
      <c r="EI1079" s="180"/>
      <c r="EJ1079" s="180"/>
      <c r="EK1079" s="180"/>
      <c r="EL1079" s="180"/>
      <c r="EM1079" s="180"/>
      <c r="EN1079" s="180"/>
      <c r="EO1079" s="180"/>
      <c r="EP1079" s="180"/>
      <c r="EQ1079" s="180"/>
      <c r="ER1079" s="180"/>
      <c r="ES1079" s="180"/>
      <c r="ET1079" s="180"/>
      <c r="EU1079" s="180"/>
      <c r="EV1079" s="180"/>
      <c r="EW1079" s="180"/>
      <c r="EX1079" s="180"/>
      <c r="EY1079" s="180"/>
      <c r="EZ1079" s="180"/>
      <c r="FA1079" s="180"/>
      <c r="FB1079" s="180"/>
      <c r="FC1079" s="180"/>
      <c r="FD1079" s="180"/>
      <c r="FE1079" s="180"/>
      <c r="FF1079" s="180"/>
      <c r="FG1079" s="180"/>
      <c r="FH1079" s="180"/>
      <c r="FI1079" s="180"/>
      <c r="FJ1079" s="180"/>
      <c r="FK1079" s="180"/>
      <c r="FL1079" s="180"/>
      <c r="FM1079" s="180"/>
      <c r="FN1079" s="180"/>
      <c r="FO1079" s="180"/>
      <c r="FP1079" s="180"/>
      <c r="FQ1079" s="180"/>
      <c r="FR1079" s="180"/>
      <c r="FS1079" s="180"/>
      <c r="FT1079" s="180"/>
      <c r="FU1079" s="180"/>
      <c r="FV1079" s="180"/>
      <c r="FW1079" s="180"/>
      <c r="FX1079" s="180"/>
      <c r="FY1079" s="180"/>
      <c r="FZ1079" s="180"/>
      <c r="GA1079" s="180"/>
      <c r="GB1079" s="180"/>
      <c r="GC1079" s="180"/>
      <c r="GD1079" s="180"/>
      <c r="GE1079" s="180"/>
      <c r="GF1079" s="180"/>
      <c r="GG1079" s="180"/>
      <c r="GH1079" s="180"/>
      <c r="GI1079" s="180"/>
      <c r="GJ1079" s="180"/>
      <c r="GK1079" s="180"/>
      <c r="GL1079" s="180"/>
      <c r="GM1079" s="180"/>
      <c r="GN1079" s="180"/>
      <c r="GO1079" s="180"/>
      <c r="GP1079" s="180"/>
      <c r="GQ1079" s="180"/>
      <c r="GR1079" s="180"/>
      <c r="GS1079" s="180"/>
      <c r="GT1079" s="180"/>
      <c r="GU1079" s="180"/>
      <c r="GV1079" s="180"/>
      <c r="GW1079" s="180"/>
      <c r="GX1079" s="180"/>
      <c r="GY1079" s="180"/>
      <c r="GZ1079" s="180"/>
      <c r="HA1079" s="180"/>
      <c r="HB1079" s="180"/>
      <c r="HC1079" s="180"/>
      <c r="HD1079" s="180"/>
      <c r="HE1079" s="180"/>
      <c r="HF1079" s="180"/>
      <c r="HG1079" s="180"/>
      <c r="HH1079" s="180"/>
      <c r="HI1079" s="180"/>
      <c r="HJ1079" s="180"/>
      <c r="HK1079" s="180"/>
      <c r="HL1079" s="180"/>
      <c r="HM1079" s="180"/>
      <c r="HN1079" s="180"/>
      <c r="HO1079" s="180"/>
      <c r="HP1079" s="180"/>
      <c r="HQ1079" s="180"/>
      <c r="HR1079" s="180"/>
    </row>
    <row r="1080" spans="1:226" s="173" customFormat="1" ht="11.25" hidden="1" customHeight="1">
      <c r="A1080" s="97" t="s">
        <v>2189</v>
      </c>
      <c r="B1080" s="97" t="s">
        <v>127</v>
      </c>
      <c r="C1080" s="98" t="s">
        <v>126</v>
      </c>
      <c r="D1080" s="60"/>
      <c r="E1080" s="60">
        <v>-1040</v>
      </c>
      <c r="F1080" s="60"/>
      <c r="G1080" s="212"/>
      <c r="H1080" s="212"/>
      <c r="I1080" s="212"/>
      <c r="J1080" s="180"/>
      <c r="K1080" s="180"/>
      <c r="L1080" s="180"/>
      <c r="M1080" s="180"/>
      <c r="N1080" s="180"/>
      <c r="O1080" s="180"/>
      <c r="P1080" s="180"/>
      <c r="Q1080" s="180"/>
      <c r="R1080" s="180"/>
      <c r="S1080" s="180"/>
      <c r="T1080" s="180"/>
      <c r="U1080" s="180"/>
      <c r="V1080" s="180"/>
      <c r="W1080" s="180"/>
      <c r="X1080" s="180"/>
      <c r="Y1080" s="180"/>
      <c r="Z1080" s="180"/>
      <c r="AA1080" s="180"/>
      <c r="AB1080" s="180"/>
      <c r="AC1080" s="180"/>
      <c r="AD1080" s="180"/>
      <c r="AE1080" s="180"/>
      <c r="AF1080" s="180"/>
      <c r="AG1080" s="180"/>
      <c r="AH1080" s="180"/>
      <c r="AI1080" s="180"/>
      <c r="AJ1080" s="180"/>
      <c r="AK1080" s="180"/>
      <c r="AL1080" s="180"/>
      <c r="AM1080" s="180"/>
      <c r="AN1080" s="180"/>
      <c r="AO1080" s="180"/>
      <c r="AP1080" s="180"/>
      <c r="AQ1080" s="180"/>
      <c r="AR1080" s="180"/>
      <c r="AS1080" s="180"/>
      <c r="AT1080" s="180"/>
      <c r="AU1080" s="180"/>
      <c r="AV1080" s="180"/>
      <c r="AW1080" s="180"/>
      <c r="AX1080" s="180"/>
      <c r="AY1080" s="180"/>
      <c r="AZ1080" s="180"/>
      <c r="BA1080" s="180"/>
      <c r="BB1080" s="180"/>
      <c r="BC1080" s="180"/>
      <c r="BD1080" s="180"/>
      <c r="BE1080" s="180"/>
      <c r="BF1080" s="180"/>
      <c r="BG1080" s="180"/>
      <c r="BH1080" s="180"/>
      <c r="BI1080" s="180"/>
      <c r="BJ1080" s="180"/>
      <c r="BK1080" s="180"/>
      <c r="BL1080" s="180"/>
      <c r="BM1080" s="180"/>
      <c r="BN1080" s="180"/>
      <c r="BO1080" s="180"/>
      <c r="BP1080" s="180"/>
      <c r="BQ1080" s="180"/>
      <c r="BR1080" s="180"/>
      <c r="BS1080" s="180"/>
      <c r="BT1080" s="180"/>
      <c r="BU1080" s="180"/>
      <c r="BV1080" s="180"/>
      <c r="BW1080" s="180"/>
      <c r="BX1080" s="180"/>
      <c r="BY1080" s="180"/>
      <c r="BZ1080" s="180"/>
      <c r="CA1080" s="180"/>
      <c r="CB1080" s="180"/>
      <c r="CC1080" s="180"/>
      <c r="CD1080" s="180"/>
      <c r="CE1080" s="180"/>
      <c r="CF1080" s="180"/>
      <c r="CG1080" s="180"/>
      <c r="CH1080" s="180"/>
      <c r="CI1080" s="180"/>
      <c r="CJ1080" s="180"/>
      <c r="CK1080" s="180"/>
      <c r="CL1080" s="180"/>
      <c r="CM1080" s="180"/>
      <c r="CN1080" s="180"/>
      <c r="CO1080" s="180"/>
      <c r="CP1080" s="180"/>
      <c r="CQ1080" s="180"/>
      <c r="CR1080" s="180"/>
      <c r="CS1080" s="180"/>
      <c r="CT1080" s="180"/>
      <c r="CU1080" s="180"/>
      <c r="CV1080" s="180"/>
      <c r="CW1080" s="180"/>
      <c r="CX1080" s="180"/>
      <c r="CY1080" s="180"/>
      <c r="CZ1080" s="180"/>
      <c r="DA1080" s="180"/>
      <c r="DB1080" s="180"/>
      <c r="DC1080" s="180"/>
      <c r="DD1080" s="180"/>
      <c r="DE1080" s="180"/>
      <c r="DF1080" s="180"/>
      <c r="DG1080" s="180"/>
      <c r="DH1080" s="180"/>
      <c r="DI1080" s="180"/>
      <c r="DJ1080" s="180"/>
      <c r="DK1080" s="180"/>
      <c r="DL1080" s="180"/>
      <c r="DM1080" s="180"/>
      <c r="DN1080" s="180"/>
      <c r="DO1080" s="180"/>
      <c r="DP1080" s="180"/>
      <c r="DQ1080" s="180"/>
      <c r="DR1080" s="180"/>
      <c r="DS1080" s="180"/>
      <c r="DT1080" s="180"/>
      <c r="DU1080" s="180"/>
      <c r="DV1080" s="180"/>
      <c r="DW1080" s="180"/>
      <c r="DX1080" s="180"/>
      <c r="DY1080" s="180"/>
      <c r="DZ1080" s="180"/>
      <c r="EA1080" s="180"/>
      <c r="EB1080" s="180"/>
      <c r="EC1080" s="180"/>
      <c r="ED1080" s="180"/>
      <c r="EE1080" s="180"/>
      <c r="EF1080" s="180"/>
      <c r="EG1080" s="180"/>
      <c r="EH1080" s="180"/>
      <c r="EI1080" s="180"/>
      <c r="EJ1080" s="180"/>
      <c r="EK1080" s="180"/>
      <c r="EL1080" s="180"/>
      <c r="EM1080" s="180"/>
      <c r="EN1080" s="180"/>
      <c r="EO1080" s="180"/>
      <c r="EP1080" s="180"/>
      <c r="EQ1080" s="180"/>
      <c r="ER1080" s="180"/>
      <c r="ES1080" s="180"/>
      <c r="ET1080" s="180"/>
      <c r="EU1080" s="180"/>
      <c r="EV1080" s="180"/>
      <c r="EW1080" s="180"/>
      <c r="EX1080" s="180"/>
      <c r="EY1080" s="180"/>
      <c r="EZ1080" s="180"/>
      <c r="FA1080" s="180"/>
      <c r="FB1080" s="180"/>
      <c r="FC1080" s="180"/>
      <c r="FD1080" s="180"/>
      <c r="FE1080" s="180"/>
      <c r="FF1080" s="180"/>
      <c r="FG1080" s="180"/>
      <c r="FH1080" s="180"/>
      <c r="FI1080" s="180"/>
      <c r="FJ1080" s="180"/>
      <c r="FK1080" s="180"/>
      <c r="FL1080" s="180"/>
      <c r="FM1080" s="180"/>
      <c r="FN1080" s="180"/>
      <c r="FO1080" s="180"/>
      <c r="FP1080" s="180"/>
      <c r="FQ1080" s="180"/>
      <c r="FR1080" s="180"/>
      <c r="FS1080" s="180"/>
      <c r="FT1080" s="180"/>
      <c r="FU1080" s="180"/>
      <c r="FV1080" s="180"/>
      <c r="FW1080" s="180"/>
      <c r="FX1080" s="180"/>
      <c r="FY1080" s="180"/>
      <c r="FZ1080" s="180"/>
      <c r="GA1080" s="180"/>
      <c r="GB1080" s="180"/>
      <c r="GC1080" s="180"/>
      <c r="GD1080" s="180"/>
      <c r="GE1080" s="180"/>
      <c r="GF1080" s="180"/>
      <c r="GG1080" s="180"/>
      <c r="GH1080" s="180"/>
      <c r="GI1080" s="180"/>
      <c r="GJ1080" s="180"/>
      <c r="GK1080" s="180"/>
      <c r="GL1080" s="180"/>
      <c r="GM1080" s="180"/>
      <c r="GN1080" s="180"/>
      <c r="GO1080" s="180"/>
      <c r="GP1080" s="180"/>
      <c r="GQ1080" s="180"/>
      <c r="GR1080" s="180"/>
      <c r="GS1080" s="180"/>
      <c r="GT1080" s="180"/>
      <c r="GU1080" s="180"/>
      <c r="GV1080" s="180"/>
      <c r="GW1080" s="180"/>
      <c r="GX1080" s="180"/>
      <c r="GY1080" s="180"/>
      <c r="GZ1080" s="180"/>
      <c r="HA1080" s="180"/>
      <c r="HB1080" s="180"/>
      <c r="HC1080" s="180"/>
      <c r="HD1080" s="180"/>
      <c r="HE1080" s="180"/>
      <c r="HF1080" s="180"/>
      <c r="HG1080" s="180"/>
      <c r="HH1080" s="180"/>
      <c r="HI1080" s="180"/>
      <c r="HJ1080" s="180"/>
      <c r="HK1080" s="180"/>
      <c r="HL1080" s="180"/>
      <c r="HM1080" s="180"/>
      <c r="HN1080" s="180"/>
      <c r="HO1080" s="180"/>
      <c r="HP1080" s="180"/>
      <c r="HQ1080" s="180"/>
      <c r="HR1080" s="180"/>
    </row>
    <row r="1081" spans="1:226" s="173" customFormat="1" ht="11.25" hidden="1" customHeight="1">
      <c r="A1081" s="97" t="s">
        <v>2190</v>
      </c>
      <c r="B1081" s="97" t="s">
        <v>1551</v>
      </c>
      <c r="C1081" s="98" t="s">
        <v>29</v>
      </c>
      <c r="D1081" s="60">
        <v>-12620.62</v>
      </c>
      <c r="E1081" s="60">
        <v>-6648.04</v>
      </c>
      <c r="F1081" s="60">
        <v>-311.83</v>
      </c>
      <c r="G1081" s="212"/>
      <c r="H1081" s="212"/>
      <c r="I1081" s="212"/>
      <c r="J1081" s="180"/>
      <c r="K1081" s="180"/>
      <c r="L1081" s="180"/>
      <c r="M1081" s="180"/>
      <c r="N1081" s="180"/>
      <c r="O1081" s="180"/>
      <c r="P1081" s="180"/>
      <c r="Q1081" s="180"/>
      <c r="R1081" s="180"/>
      <c r="S1081" s="180"/>
      <c r="T1081" s="180"/>
      <c r="U1081" s="180"/>
      <c r="V1081" s="180"/>
      <c r="W1081" s="180"/>
      <c r="X1081" s="180"/>
      <c r="Y1081" s="180"/>
      <c r="Z1081" s="180"/>
      <c r="AA1081" s="180"/>
      <c r="AB1081" s="180"/>
      <c r="AC1081" s="180"/>
      <c r="AD1081" s="180"/>
      <c r="AE1081" s="180"/>
      <c r="AF1081" s="180"/>
      <c r="AG1081" s="180"/>
      <c r="AH1081" s="180"/>
      <c r="AI1081" s="180"/>
      <c r="AJ1081" s="180"/>
      <c r="AK1081" s="180"/>
      <c r="AL1081" s="180"/>
      <c r="AM1081" s="180"/>
      <c r="AN1081" s="180"/>
      <c r="AO1081" s="180"/>
      <c r="AP1081" s="180"/>
      <c r="AQ1081" s="180"/>
      <c r="AR1081" s="180"/>
      <c r="AS1081" s="180"/>
      <c r="AT1081" s="180"/>
      <c r="AU1081" s="180"/>
      <c r="AV1081" s="180"/>
      <c r="AW1081" s="180"/>
      <c r="AX1081" s="180"/>
      <c r="AY1081" s="180"/>
      <c r="AZ1081" s="180"/>
      <c r="BA1081" s="180"/>
      <c r="BB1081" s="180"/>
      <c r="BC1081" s="180"/>
      <c r="BD1081" s="180"/>
      <c r="BE1081" s="180"/>
      <c r="BF1081" s="180"/>
      <c r="BG1081" s="180"/>
      <c r="BH1081" s="180"/>
      <c r="BI1081" s="180"/>
      <c r="BJ1081" s="180"/>
      <c r="BK1081" s="180"/>
      <c r="BL1081" s="180"/>
      <c r="BM1081" s="180"/>
      <c r="BN1081" s="180"/>
      <c r="BO1081" s="180"/>
      <c r="BP1081" s="180"/>
      <c r="BQ1081" s="180"/>
      <c r="BR1081" s="180"/>
      <c r="BS1081" s="180"/>
      <c r="BT1081" s="180"/>
      <c r="BU1081" s="180"/>
      <c r="BV1081" s="180"/>
      <c r="BW1081" s="180"/>
      <c r="BX1081" s="180"/>
      <c r="BY1081" s="180"/>
      <c r="BZ1081" s="180"/>
      <c r="CA1081" s="180"/>
      <c r="CB1081" s="180"/>
      <c r="CC1081" s="180"/>
      <c r="CD1081" s="180"/>
      <c r="CE1081" s="180"/>
      <c r="CF1081" s="180"/>
      <c r="CG1081" s="180"/>
      <c r="CH1081" s="180"/>
      <c r="CI1081" s="180"/>
      <c r="CJ1081" s="180"/>
      <c r="CK1081" s="180"/>
      <c r="CL1081" s="180"/>
      <c r="CM1081" s="180"/>
      <c r="CN1081" s="180"/>
      <c r="CO1081" s="180"/>
      <c r="CP1081" s="180"/>
      <c r="CQ1081" s="180"/>
      <c r="CR1081" s="180"/>
      <c r="CS1081" s="180"/>
      <c r="CT1081" s="180"/>
      <c r="CU1081" s="180"/>
      <c r="CV1081" s="180"/>
      <c r="CW1081" s="180"/>
      <c r="CX1081" s="180"/>
      <c r="CY1081" s="180"/>
      <c r="CZ1081" s="180"/>
      <c r="DA1081" s="180"/>
      <c r="DB1081" s="180"/>
      <c r="DC1081" s="180"/>
      <c r="DD1081" s="180"/>
      <c r="DE1081" s="180"/>
      <c r="DF1081" s="180"/>
      <c r="DG1081" s="180"/>
      <c r="DH1081" s="180"/>
      <c r="DI1081" s="180"/>
      <c r="DJ1081" s="180"/>
      <c r="DK1081" s="180"/>
      <c r="DL1081" s="180"/>
      <c r="DM1081" s="180"/>
      <c r="DN1081" s="180"/>
      <c r="DO1081" s="180"/>
      <c r="DP1081" s="180"/>
      <c r="DQ1081" s="180"/>
      <c r="DR1081" s="180"/>
      <c r="DS1081" s="180"/>
      <c r="DT1081" s="180"/>
      <c r="DU1081" s="180"/>
      <c r="DV1081" s="180"/>
      <c r="DW1081" s="180"/>
      <c r="DX1081" s="180"/>
      <c r="DY1081" s="180"/>
      <c r="DZ1081" s="180"/>
      <c r="EA1081" s="180"/>
      <c r="EB1081" s="180"/>
      <c r="EC1081" s="180"/>
      <c r="ED1081" s="180"/>
      <c r="EE1081" s="180"/>
      <c r="EF1081" s="180"/>
      <c r="EG1081" s="180"/>
      <c r="EH1081" s="180"/>
      <c r="EI1081" s="180"/>
      <c r="EJ1081" s="180"/>
      <c r="EK1081" s="180"/>
      <c r="EL1081" s="180"/>
      <c r="EM1081" s="180"/>
      <c r="EN1081" s="180"/>
      <c r="EO1081" s="180"/>
      <c r="EP1081" s="180"/>
      <c r="EQ1081" s="180"/>
      <c r="ER1081" s="180"/>
      <c r="ES1081" s="180"/>
      <c r="ET1081" s="180"/>
      <c r="EU1081" s="180"/>
      <c r="EV1081" s="180"/>
      <c r="EW1081" s="180"/>
      <c r="EX1081" s="180"/>
      <c r="EY1081" s="180"/>
      <c r="EZ1081" s="180"/>
      <c r="FA1081" s="180"/>
      <c r="FB1081" s="180"/>
      <c r="FC1081" s="180"/>
      <c r="FD1081" s="180"/>
      <c r="FE1081" s="180"/>
      <c r="FF1081" s="180"/>
      <c r="FG1081" s="180"/>
      <c r="FH1081" s="180"/>
      <c r="FI1081" s="180"/>
      <c r="FJ1081" s="180"/>
      <c r="FK1081" s="180"/>
      <c r="FL1081" s="180"/>
      <c r="FM1081" s="180"/>
      <c r="FN1081" s="180"/>
      <c r="FO1081" s="180"/>
      <c r="FP1081" s="180"/>
      <c r="FQ1081" s="180"/>
      <c r="FR1081" s="180"/>
      <c r="FS1081" s="180"/>
      <c r="FT1081" s="180"/>
      <c r="FU1081" s="180"/>
      <c r="FV1081" s="180"/>
      <c r="FW1081" s="180"/>
      <c r="FX1081" s="180"/>
      <c r="FY1081" s="180"/>
      <c r="FZ1081" s="180"/>
      <c r="GA1081" s="180"/>
      <c r="GB1081" s="180"/>
      <c r="GC1081" s="180"/>
      <c r="GD1081" s="180"/>
      <c r="GE1081" s="180"/>
      <c r="GF1081" s="180"/>
      <c r="GG1081" s="180"/>
      <c r="GH1081" s="180"/>
      <c r="GI1081" s="180"/>
      <c r="GJ1081" s="180"/>
      <c r="GK1081" s="180"/>
      <c r="GL1081" s="180"/>
      <c r="GM1081" s="180"/>
      <c r="GN1081" s="180"/>
      <c r="GO1081" s="180"/>
      <c r="GP1081" s="180"/>
      <c r="GQ1081" s="180"/>
      <c r="GR1081" s="180"/>
      <c r="GS1081" s="180"/>
      <c r="GT1081" s="180"/>
      <c r="GU1081" s="180"/>
      <c r="GV1081" s="180"/>
      <c r="GW1081" s="180"/>
      <c r="GX1081" s="180"/>
      <c r="GY1081" s="180"/>
      <c r="GZ1081" s="180"/>
      <c r="HA1081" s="180"/>
      <c r="HB1081" s="180"/>
      <c r="HC1081" s="180"/>
      <c r="HD1081" s="180"/>
      <c r="HE1081" s="180"/>
      <c r="HF1081" s="180"/>
      <c r="HG1081" s="180"/>
      <c r="HH1081" s="180"/>
      <c r="HI1081" s="180"/>
      <c r="HJ1081" s="180"/>
      <c r="HK1081" s="180"/>
      <c r="HL1081" s="180"/>
      <c r="HM1081" s="180"/>
      <c r="HN1081" s="180"/>
      <c r="HO1081" s="180"/>
      <c r="HP1081" s="180"/>
      <c r="HQ1081" s="180"/>
      <c r="HR1081" s="180"/>
    </row>
    <row r="1082" spans="1:226" s="173" customFormat="1" ht="11.25" hidden="1" customHeight="1">
      <c r="A1082" s="97" t="s">
        <v>2191</v>
      </c>
      <c r="B1082" s="97" t="s">
        <v>131</v>
      </c>
      <c r="C1082" s="98" t="s">
        <v>29</v>
      </c>
      <c r="D1082" s="60"/>
      <c r="E1082" s="60">
        <v>-247.95</v>
      </c>
      <c r="F1082" s="60"/>
      <c r="G1082" s="212"/>
      <c r="H1082" s="212"/>
      <c r="I1082" s="212"/>
      <c r="J1082" s="180"/>
      <c r="K1082" s="180"/>
      <c r="L1082" s="180"/>
      <c r="M1082" s="180"/>
      <c r="N1082" s="180"/>
      <c r="O1082" s="180"/>
      <c r="P1082" s="180"/>
      <c r="Q1082" s="180"/>
      <c r="R1082" s="180"/>
      <c r="S1082" s="180"/>
      <c r="T1082" s="180"/>
      <c r="U1082" s="180"/>
      <c r="V1082" s="180"/>
      <c r="W1082" s="180"/>
      <c r="X1082" s="180"/>
      <c r="Y1082" s="180"/>
      <c r="Z1082" s="180"/>
      <c r="AA1082" s="180"/>
      <c r="AB1082" s="180"/>
      <c r="AC1082" s="180"/>
      <c r="AD1082" s="180"/>
      <c r="AE1082" s="180"/>
      <c r="AF1082" s="180"/>
      <c r="AG1082" s="180"/>
      <c r="AH1082" s="180"/>
      <c r="AI1082" s="180"/>
      <c r="AJ1082" s="180"/>
      <c r="AK1082" s="180"/>
      <c r="AL1082" s="180"/>
      <c r="AM1082" s="180"/>
      <c r="AN1082" s="180"/>
      <c r="AO1082" s="180"/>
      <c r="AP1082" s="180"/>
      <c r="AQ1082" s="180"/>
      <c r="AR1082" s="180"/>
      <c r="AS1082" s="180"/>
      <c r="AT1082" s="180"/>
      <c r="AU1082" s="180"/>
      <c r="AV1082" s="180"/>
      <c r="AW1082" s="180"/>
      <c r="AX1082" s="180"/>
      <c r="AY1082" s="180"/>
      <c r="AZ1082" s="180"/>
      <c r="BA1082" s="180"/>
      <c r="BB1082" s="180"/>
      <c r="BC1082" s="180"/>
      <c r="BD1082" s="180"/>
      <c r="BE1082" s="180"/>
      <c r="BF1082" s="180"/>
      <c r="BG1082" s="180"/>
      <c r="BH1082" s="180"/>
      <c r="BI1082" s="180"/>
      <c r="BJ1082" s="180"/>
      <c r="BK1082" s="180"/>
      <c r="BL1082" s="180"/>
      <c r="BM1082" s="180"/>
      <c r="BN1082" s="180"/>
      <c r="BO1082" s="180"/>
      <c r="BP1082" s="180"/>
      <c r="BQ1082" s="180"/>
      <c r="BR1082" s="180"/>
      <c r="BS1082" s="180"/>
      <c r="BT1082" s="180"/>
      <c r="BU1082" s="180"/>
      <c r="BV1082" s="180"/>
      <c r="BW1082" s="180"/>
      <c r="BX1082" s="180"/>
      <c r="BY1082" s="180"/>
      <c r="BZ1082" s="180"/>
      <c r="CA1082" s="180"/>
      <c r="CB1082" s="180"/>
      <c r="CC1082" s="180"/>
      <c r="CD1082" s="180"/>
      <c r="CE1082" s="180"/>
      <c r="CF1082" s="180"/>
      <c r="CG1082" s="180"/>
      <c r="CH1082" s="180"/>
      <c r="CI1082" s="180"/>
      <c r="CJ1082" s="180"/>
      <c r="CK1082" s="180"/>
      <c r="CL1082" s="180"/>
      <c r="CM1082" s="180"/>
      <c r="CN1082" s="180"/>
      <c r="CO1082" s="180"/>
      <c r="CP1082" s="180"/>
      <c r="CQ1082" s="180"/>
      <c r="CR1082" s="180"/>
      <c r="CS1082" s="180"/>
      <c r="CT1082" s="180"/>
      <c r="CU1082" s="180"/>
      <c r="CV1082" s="180"/>
      <c r="CW1082" s="180"/>
      <c r="CX1082" s="180"/>
      <c r="CY1082" s="180"/>
      <c r="CZ1082" s="180"/>
      <c r="DA1082" s="180"/>
      <c r="DB1082" s="180"/>
      <c r="DC1082" s="180"/>
      <c r="DD1082" s="180"/>
      <c r="DE1082" s="180"/>
      <c r="DF1082" s="180"/>
      <c r="DG1082" s="180"/>
      <c r="DH1082" s="180"/>
      <c r="DI1082" s="180"/>
      <c r="DJ1082" s="180"/>
      <c r="DK1082" s="180"/>
      <c r="DL1082" s="180"/>
      <c r="DM1082" s="180"/>
      <c r="DN1082" s="180"/>
      <c r="DO1082" s="180"/>
      <c r="DP1082" s="180"/>
      <c r="DQ1082" s="180"/>
      <c r="DR1082" s="180"/>
      <c r="DS1082" s="180"/>
      <c r="DT1082" s="180"/>
      <c r="DU1082" s="180"/>
      <c r="DV1082" s="180"/>
      <c r="DW1082" s="180"/>
      <c r="DX1082" s="180"/>
      <c r="DY1082" s="180"/>
      <c r="DZ1082" s="180"/>
      <c r="EA1082" s="180"/>
      <c r="EB1082" s="180"/>
      <c r="EC1082" s="180"/>
      <c r="ED1082" s="180"/>
      <c r="EE1082" s="180"/>
      <c r="EF1082" s="180"/>
      <c r="EG1082" s="180"/>
      <c r="EH1082" s="180"/>
      <c r="EI1082" s="180"/>
      <c r="EJ1082" s="180"/>
      <c r="EK1082" s="180"/>
      <c r="EL1082" s="180"/>
      <c r="EM1082" s="180"/>
      <c r="EN1082" s="180"/>
      <c r="EO1082" s="180"/>
      <c r="EP1082" s="180"/>
      <c r="EQ1082" s="180"/>
      <c r="ER1082" s="180"/>
      <c r="ES1082" s="180"/>
      <c r="ET1082" s="180"/>
      <c r="EU1082" s="180"/>
      <c r="EV1082" s="180"/>
      <c r="EW1082" s="180"/>
      <c r="EX1082" s="180"/>
      <c r="EY1082" s="180"/>
      <c r="EZ1082" s="180"/>
      <c r="FA1082" s="180"/>
      <c r="FB1082" s="180"/>
      <c r="FC1082" s="180"/>
      <c r="FD1082" s="180"/>
      <c r="FE1082" s="180"/>
      <c r="FF1082" s="180"/>
      <c r="FG1082" s="180"/>
      <c r="FH1082" s="180"/>
      <c r="FI1082" s="180"/>
      <c r="FJ1082" s="180"/>
      <c r="FK1082" s="180"/>
      <c r="FL1082" s="180"/>
      <c r="FM1082" s="180"/>
      <c r="FN1082" s="180"/>
      <c r="FO1082" s="180"/>
      <c r="FP1082" s="180"/>
      <c r="FQ1082" s="180"/>
      <c r="FR1082" s="180"/>
      <c r="FS1082" s="180"/>
      <c r="FT1082" s="180"/>
      <c r="FU1082" s="180"/>
      <c r="FV1082" s="180"/>
      <c r="FW1082" s="180"/>
      <c r="FX1082" s="180"/>
      <c r="FY1082" s="180"/>
      <c r="FZ1082" s="180"/>
      <c r="GA1082" s="180"/>
      <c r="GB1082" s="180"/>
      <c r="GC1082" s="180"/>
      <c r="GD1082" s="180"/>
      <c r="GE1082" s="180"/>
      <c r="GF1082" s="180"/>
      <c r="GG1082" s="180"/>
      <c r="GH1082" s="180"/>
      <c r="GI1082" s="180"/>
      <c r="GJ1082" s="180"/>
      <c r="GK1082" s="180"/>
      <c r="GL1082" s="180"/>
      <c r="GM1082" s="180"/>
      <c r="GN1082" s="180"/>
      <c r="GO1082" s="180"/>
      <c r="GP1082" s="180"/>
      <c r="GQ1082" s="180"/>
      <c r="GR1082" s="180"/>
      <c r="GS1082" s="180"/>
      <c r="GT1082" s="180"/>
      <c r="GU1082" s="180"/>
      <c r="GV1082" s="180"/>
      <c r="GW1082" s="180"/>
      <c r="GX1082" s="180"/>
      <c r="GY1082" s="180"/>
      <c r="GZ1082" s="180"/>
      <c r="HA1082" s="180"/>
      <c r="HB1082" s="180"/>
      <c r="HC1082" s="180"/>
      <c r="HD1082" s="180"/>
      <c r="HE1082" s="180"/>
      <c r="HF1082" s="180"/>
      <c r="HG1082" s="180"/>
      <c r="HH1082" s="180"/>
      <c r="HI1082" s="180"/>
      <c r="HJ1082" s="180"/>
      <c r="HK1082" s="180"/>
      <c r="HL1082" s="180"/>
      <c r="HM1082" s="180"/>
      <c r="HN1082" s="180"/>
      <c r="HO1082" s="180"/>
      <c r="HP1082" s="180"/>
      <c r="HQ1082" s="180"/>
      <c r="HR1082" s="180"/>
    </row>
    <row r="1083" spans="1:226" s="173" customFormat="1" ht="11.25" hidden="1" customHeight="1">
      <c r="A1083" s="97" t="s">
        <v>3572</v>
      </c>
      <c r="B1083" s="97" t="s">
        <v>149</v>
      </c>
      <c r="C1083" s="98" t="s">
        <v>29</v>
      </c>
      <c r="D1083" s="60"/>
      <c r="E1083" s="60"/>
      <c r="F1083" s="60">
        <v>-57.48</v>
      </c>
      <c r="G1083" s="212"/>
      <c r="H1083" s="212"/>
      <c r="I1083" s="212"/>
      <c r="J1083" s="180"/>
      <c r="K1083" s="180"/>
      <c r="L1083" s="180"/>
      <c r="M1083" s="180"/>
      <c r="N1083" s="180"/>
      <c r="O1083" s="180"/>
      <c r="P1083" s="180"/>
      <c r="Q1083" s="180"/>
      <c r="R1083" s="180"/>
      <c r="S1083" s="180"/>
      <c r="T1083" s="180"/>
      <c r="U1083" s="180"/>
      <c r="V1083" s="180"/>
      <c r="W1083" s="180"/>
      <c r="X1083" s="180"/>
      <c r="Y1083" s="180"/>
      <c r="Z1083" s="180"/>
      <c r="AA1083" s="180"/>
      <c r="AB1083" s="180"/>
      <c r="AC1083" s="180"/>
      <c r="AD1083" s="180"/>
      <c r="AE1083" s="180"/>
      <c r="AF1083" s="180"/>
      <c r="AG1083" s="180"/>
      <c r="AH1083" s="180"/>
      <c r="AI1083" s="180"/>
      <c r="AJ1083" s="180"/>
      <c r="AK1083" s="180"/>
      <c r="AL1083" s="180"/>
      <c r="AM1083" s="180"/>
      <c r="AN1083" s="180"/>
      <c r="AO1083" s="180"/>
      <c r="AP1083" s="180"/>
      <c r="AQ1083" s="180"/>
      <c r="AR1083" s="180"/>
      <c r="AS1083" s="180"/>
      <c r="AT1083" s="180"/>
      <c r="AU1083" s="180"/>
      <c r="AV1083" s="180"/>
      <c r="AW1083" s="180"/>
      <c r="AX1083" s="180"/>
      <c r="AY1083" s="180"/>
      <c r="AZ1083" s="180"/>
      <c r="BA1083" s="180"/>
      <c r="BB1083" s="180"/>
      <c r="BC1083" s="180"/>
      <c r="BD1083" s="180"/>
      <c r="BE1083" s="180"/>
      <c r="BF1083" s="180"/>
      <c r="BG1083" s="180"/>
      <c r="BH1083" s="180"/>
      <c r="BI1083" s="180"/>
      <c r="BJ1083" s="180"/>
      <c r="BK1083" s="180"/>
      <c r="BL1083" s="180"/>
      <c r="BM1083" s="180"/>
      <c r="BN1083" s="180"/>
      <c r="BO1083" s="180"/>
      <c r="BP1083" s="180"/>
      <c r="BQ1083" s="180"/>
      <c r="BR1083" s="180"/>
      <c r="BS1083" s="180"/>
      <c r="BT1083" s="180"/>
      <c r="BU1083" s="180"/>
      <c r="BV1083" s="180"/>
      <c r="BW1083" s="180"/>
      <c r="BX1083" s="180"/>
      <c r="BY1083" s="180"/>
      <c r="BZ1083" s="180"/>
      <c r="CA1083" s="180"/>
      <c r="CB1083" s="180"/>
      <c r="CC1083" s="180"/>
      <c r="CD1083" s="180"/>
      <c r="CE1083" s="180"/>
      <c r="CF1083" s="180"/>
      <c r="CG1083" s="180"/>
      <c r="CH1083" s="180"/>
      <c r="CI1083" s="180"/>
      <c r="CJ1083" s="180"/>
      <c r="CK1083" s="180"/>
      <c r="CL1083" s="180"/>
      <c r="CM1083" s="180"/>
      <c r="CN1083" s="180"/>
      <c r="CO1083" s="180"/>
      <c r="CP1083" s="180"/>
      <c r="CQ1083" s="180"/>
      <c r="CR1083" s="180"/>
      <c r="CS1083" s="180"/>
      <c r="CT1083" s="180"/>
      <c r="CU1083" s="180"/>
      <c r="CV1083" s="180"/>
      <c r="CW1083" s="180"/>
      <c r="CX1083" s="180"/>
      <c r="CY1083" s="180"/>
      <c r="CZ1083" s="180"/>
      <c r="DA1083" s="180"/>
      <c r="DB1083" s="180"/>
      <c r="DC1083" s="180"/>
      <c r="DD1083" s="180"/>
      <c r="DE1083" s="180"/>
      <c r="DF1083" s="180"/>
      <c r="DG1083" s="180"/>
      <c r="DH1083" s="180"/>
      <c r="DI1083" s="180"/>
      <c r="DJ1083" s="180"/>
      <c r="DK1083" s="180"/>
      <c r="DL1083" s="180"/>
      <c r="DM1083" s="180"/>
      <c r="DN1083" s="180"/>
      <c r="DO1083" s="180"/>
      <c r="DP1083" s="180"/>
      <c r="DQ1083" s="180"/>
      <c r="DR1083" s="180"/>
      <c r="DS1083" s="180"/>
      <c r="DT1083" s="180"/>
      <c r="DU1083" s="180"/>
      <c r="DV1083" s="180"/>
      <c r="DW1083" s="180"/>
      <c r="DX1083" s="180"/>
      <c r="DY1083" s="180"/>
      <c r="DZ1083" s="180"/>
      <c r="EA1083" s="180"/>
      <c r="EB1083" s="180"/>
      <c r="EC1083" s="180"/>
      <c r="ED1083" s="180"/>
      <c r="EE1083" s="180"/>
      <c r="EF1083" s="180"/>
      <c r="EG1083" s="180"/>
      <c r="EH1083" s="180"/>
      <c r="EI1083" s="180"/>
      <c r="EJ1083" s="180"/>
      <c r="EK1083" s="180"/>
      <c r="EL1083" s="180"/>
      <c r="EM1083" s="180"/>
      <c r="EN1083" s="180"/>
      <c r="EO1083" s="180"/>
      <c r="EP1083" s="180"/>
      <c r="EQ1083" s="180"/>
      <c r="ER1083" s="180"/>
      <c r="ES1083" s="180"/>
      <c r="ET1083" s="180"/>
      <c r="EU1083" s="180"/>
      <c r="EV1083" s="180"/>
      <c r="EW1083" s="180"/>
      <c r="EX1083" s="180"/>
      <c r="EY1083" s="180"/>
      <c r="EZ1083" s="180"/>
      <c r="FA1083" s="180"/>
      <c r="FB1083" s="180"/>
      <c r="FC1083" s="180"/>
      <c r="FD1083" s="180"/>
      <c r="FE1083" s="180"/>
      <c r="FF1083" s="180"/>
      <c r="FG1083" s="180"/>
      <c r="FH1083" s="180"/>
      <c r="FI1083" s="180"/>
      <c r="FJ1083" s="180"/>
      <c r="FK1083" s="180"/>
      <c r="FL1083" s="180"/>
      <c r="FM1083" s="180"/>
      <c r="FN1083" s="180"/>
      <c r="FO1083" s="180"/>
      <c r="FP1083" s="180"/>
      <c r="FQ1083" s="180"/>
      <c r="FR1083" s="180"/>
      <c r="FS1083" s="180"/>
      <c r="FT1083" s="180"/>
      <c r="FU1083" s="180"/>
      <c r="FV1083" s="180"/>
      <c r="FW1083" s="180"/>
      <c r="FX1083" s="180"/>
      <c r="FY1083" s="180"/>
      <c r="FZ1083" s="180"/>
      <c r="GA1083" s="180"/>
      <c r="GB1083" s="180"/>
      <c r="GC1083" s="180"/>
      <c r="GD1083" s="180"/>
      <c r="GE1083" s="180"/>
      <c r="GF1083" s="180"/>
      <c r="GG1083" s="180"/>
      <c r="GH1083" s="180"/>
      <c r="GI1083" s="180"/>
      <c r="GJ1083" s="180"/>
      <c r="GK1083" s="180"/>
      <c r="GL1083" s="180"/>
      <c r="GM1083" s="180"/>
      <c r="GN1083" s="180"/>
      <c r="GO1083" s="180"/>
      <c r="GP1083" s="180"/>
      <c r="GQ1083" s="180"/>
      <c r="GR1083" s="180"/>
      <c r="GS1083" s="180"/>
      <c r="GT1083" s="180"/>
      <c r="GU1083" s="180"/>
      <c r="GV1083" s="180"/>
      <c r="GW1083" s="180"/>
      <c r="GX1083" s="180"/>
      <c r="GY1083" s="180"/>
      <c r="GZ1083" s="180"/>
      <c r="HA1083" s="180"/>
      <c r="HB1083" s="180"/>
      <c r="HC1083" s="180"/>
      <c r="HD1083" s="180"/>
      <c r="HE1083" s="180"/>
      <c r="HF1083" s="180"/>
      <c r="HG1083" s="180"/>
      <c r="HH1083" s="180"/>
      <c r="HI1083" s="180"/>
      <c r="HJ1083" s="180"/>
      <c r="HK1083" s="180"/>
      <c r="HL1083" s="180"/>
      <c r="HM1083" s="180"/>
      <c r="HN1083" s="180"/>
      <c r="HO1083" s="180"/>
      <c r="HP1083" s="180"/>
      <c r="HQ1083" s="180"/>
      <c r="HR1083" s="180"/>
    </row>
    <row r="1084" spans="1:226" s="173" customFormat="1" ht="11.25" hidden="1" customHeight="1">
      <c r="A1084" s="97" t="s">
        <v>2141</v>
      </c>
      <c r="B1084" s="97" t="s">
        <v>151</v>
      </c>
      <c r="C1084" s="98" t="s">
        <v>29</v>
      </c>
      <c r="D1084" s="60">
        <v>-1295.4000000000001</v>
      </c>
      <c r="E1084" s="60"/>
      <c r="F1084" s="60"/>
      <c r="G1084" s="212"/>
      <c r="H1084" s="212"/>
      <c r="I1084" s="212"/>
      <c r="J1084" s="180"/>
      <c r="K1084" s="180"/>
      <c r="L1084" s="180"/>
      <c r="M1084" s="180"/>
      <c r="N1084" s="180"/>
      <c r="O1084" s="180"/>
      <c r="P1084" s="180"/>
      <c r="Q1084" s="180"/>
      <c r="R1084" s="180"/>
      <c r="S1084" s="180"/>
      <c r="T1084" s="180"/>
      <c r="U1084" s="180"/>
      <c r="V1084" s="180"/>
      <c r="W1084" s="180"/>
      <c r="X1084" s="180"/>
      <c r="Y1084" s="180"/>
      <c r="Z1084" s="180"/>
      <c r="AA1084" s="180"/>
      <c r="AB1084" s="180"/>
      <c r="AC1084" s="180"/>
      <c r="AD1084" s="180"/>
      <c r="AE1084" s="180"/>
      <c r="AF1084" s="180"/>
      <c r="AG1084" s="180"/>
      <c r="AH1084" s="180"/>
      <c r="AI1084" s="180"/>
      <c r="AJ1084" s="180"/>
      <c r="AK1084" s="180"/>
      <c r="AL1084" s="180"/>
      <c r="AM1084" s="180"/>
      <c r="AN1084" s="180"/>
      <c r="AO1084" s="180"/>
      <c r="AP1084" s="180"/>
      <c r="AQ1084" s="180"/>
      <c r="AR1084" s="180"/>
      <c r="AS1084" s="180"/>
      <c r="AT1084" s="180"/>
      <c r="AU1084" s="180"/>
      <c r="AV1084" s="180"/>
      <c r="AW1084" s="180"/>
      <c r="AX1084" s="180"/>
      <c r="AY1084" s="180"/>
      <c r="AZ1084" s="180"/>
      <c r="BA1084" s="180"/>
      <c r="BB1084" s="180"/>
      <c r="BC1084" s="180"/>
      <c r="BD1084" s="180"/>
      <c r="BE1084" s="180"/>
      <c r="BF1084" s="180"/>
      <c r="BG1084" s="180"/>
      <c r="BH1084" s="180"/>
      <c r="BI1084" s="180"/>
      <c r="BJ1084" s="180"/>
      <c r="BK1084" s="180"/>
      <c r="BL1084" s="180"/>
      <c r="BM1084" s="180"/>
      <c r="BN1084" s="180"/>
      <c r="BO1084" s="180"/>
      <c r="BP1084" s="180"/>
      <c r="BQ1084" s="180"/>
      <c r="BR1084" s="180"/>
      <c r="BS1084" s="180"/>
      <c r="BT1084" s="180"/>
      <c r="BU1084" s="180"/>
      <c r="BV1084" s="180"/>
      <c r="BW1084" s="180"/>
      <c r="BX1084" s="180"/>
      <c r="BY1084" s="180"/>
      <c r="BZ1084" s="180"/>
      <c r="CA1084" s="180"/>
      <c r="CB1084" s="180"/>
      <c r="CC1084" s="180"/>
      <c r="CD1084" s="180"/>
      <c r="CE1084" s="180"/>
      <c r="CF1084" s="180"/>
      <c r="CG1084" s="180"/>
      <c r="CH1084" s="180"/>
      <c r="CI1084" s="180"/>
      <c r="CJ1084" s="180"/>
      <c r="CK1084" s="180"/>
      <c r="CL1084" s="180"/>
      <c r="CM1084" s="180"/>
      <c r="CN1084" s="180"/>
      <c r="CO1084" s="180"/>
      <c r="CP1084" s="180"/>
      <c r="CQ1084" s="180"/>
      <c r="CR1084" s="180"/>
      <c r="CS1084" s="180"/>
      <c r="CT1084" s="180"/>
      <c r="CU1084" s="180"/>
      <c r="CV1084" s="180"/>
      <c r="CW1084" s="180"/>
      <c r="CX1084" s="180"/>
      <c r="CY1084" s="180"/>
      <c r="CZ1084" s="180"/>
      <c r="DA1084" s="180"/>
      <c r="DB1084" s="180"/>
      <c r="DC1084" s="180"/>
      <c r="DD1084" s="180"/>
      <c r="DE1084" s="180"/>
      <c r="DF1084" s="180"/>
      <c r="DG1084" s="180"/>
      <c r="DH1084" s="180"/>
      <c r="DI1084" s="180"/>
      <c r="DJ1084" s="180"/>
      <c r="DK1084" s="180"/>
      <c r="DL1084" s="180"/>
      <c r="DM1084" s="180"/>
      <c r="DN1084" s="180"/>
      <c r="DO1084" s="180"/>
      <c r="DP1084" s="180"/>
      <c r="DQ1084" s="180"/>
      <c r="DR1084" s="180"/>
      <c r="DS1084" s="180"/>
      <c r="DT1084" s="180"/>
      <c r="DU1084" s="180"/>
      <c r="DV1084" s="180"/>
      <c r="DW1084" s="180"/>
      <c r="DX1084" s="180"/>
      <c r="DY1084" s="180"/>
      <c r="DZ1084" s="180"/>
      <c r="EA1084" s="180"/>
      <c r="EB1084" s="180"/>
      <c r="EC1084" s="180"/>
      <c r="ED1084" s="180"/>
      <c r="EE1084" s="180"/>
      <c r="EF1084" s="180"/>
      <c r="EG1084" s="180"/>
      <c r="EH1084" s="180"/>
      <c r="EI1084" s="180"/>
      <c r="EJ1084" s="180"/>
      <c r="EK1084" s="180"/>
      <c r="EL1084" s="180"/>
      <c r="EM1084" s="180"/>
      <c r="EN1084" s="180"/>
      <c r="EO1084" s="180"/>
      <c r="EP1084" s="180"/>
      <c r="EQ1084" s="180"/>
      <c r="ER1084" s="180"/>
      <c r="ES1084" s="180"/>
      <c r="ET1084" s="180"/>
      <c r="EU1084" s="180"/>
      <c r="EV1084" s="180"/>
      <c r="EW1084" s="180"/>
      <c r="EX1084" s="180"/>
      <c r="EY1084" s="180"/>
      <c r="EZ1084" s="180"/>
      <c r="FA1084" s="180"/>
      <c r="FB1084" s="180"/>
      <c r="FC1084" s="180"/>
      <c r="FD1084" s="180"/>
      <c r="FE1084" s="180"/>
      <c r="FF1084" s="180"/>
      <c r="FG1084" s="180"/>
      <c r="FH1084" s="180"/>
      <c r="FI1084" s="180"/>
      <c r="FJ1084" s="180"/>
      <c r="FK1084" s="180"/>
      <c r="FL1084" s="180"/>
      <c r="FM1084" s="180"/>
      <c r="FN1084" s="180"/>
      <c r="FO1084" s="180"/>
      <c r="FP1084" s="180"/>
      <c r="FQ1084" s="180"/>
      <c r="FR1084" s="180"/>
      <c r="FS1084" s="180"/>
      <c r="FT1084" s="180"/>
      <c r="FU1084" s="180"/>
      <c r="FV1084" s="180"/>
      <c r="FW1084" s="180"/>
      <c r="FX1084" s="180"/>
      <c r="FY1084" s="180"/>
      <c r="FZ1084" s="180"/>
      <c r="GA1084" s="180"/>
      <c r="GB1084" s="180"/>
      <c r="GC1084" s="180"/>
      <c r="GD1084" s="180"/>
      <c r="GE1084" s="180"/>
      <c r="GF1084" s="180"/>
      <c r="GG1084" s="180"/>
      <c r="GH1084" s="180"/>
      <c r="GI1084" s="180"/>
      <c r="GJ1084" s="180"/>
      <c r="GK1084" s="180"/>
      <c r="GL1084" s="180"/>
      <c r="GM1084" s="180"/>
      <c r="GN1084" s="180"/>
      <c r="GO1084" s="180"/>
      <c r="GP1084" s="180"/>
      <c r="GQ1084" s="180"/>
      <c r="GR1084" s="180"/>
      <c r="GS1084" s="180"/>
      <c r="GT1084" s="180"/>
      <c r="GU1084" s="180"/>
      <c r="GV1084" s="180"/>
      <c r="GW1084" s="180"/>
      <c r="GX1084" s="180"/>
      <c r="GY1084" s="180"/>
      <c r="GZ1084" s="180"/>
      <c r="HA1084" s="180"/>
      <c r="HB1084" s="180"/>
      <c r="HC1084" s="180"/>
      <c r="HD1084" s="180"/>
      <c r="HE1084" s="180"/>
      <c r="HF1084" s="180"/>
      <c r="HG1084" s="180"/>
      <c r="HH1084" s="180"/>
      <c r="HI1084" s="180"/>
      <c r="HJ1084" s="180"/>
      <c r="HK1084" s="180"/>
      <c r="HL1084" s="180"/>
      <c r="HM1084" s="180"/>
      <c r="HN1084" s="180"/>
      <c r="HO1084" s="180"/>
      <c r="HP1084" s="180"/>
      <c r="HQ1084" s="180"/>
      <c r="HR1084" s="180"/>
    </row>
    <row r="1085" spans="1:226" s="173" customFormat="1" ht="11.25" hidden="1" customHeight="1">
      <c r="A1085" s="97" t="s">
        <v>3237</v>
      </c>
      <c r="B1085" s="97" t="s">
        <v>198</v>
      </c>
      <c r="C1085" s="98" t="s">
        <v>173</v>
      </c>
      <c r="D1085" s="60">
        <v>-127.15</v>
      </c>
      <c r="E1085" s="60"/>
      <c r="F1085" s="60"/>
      <c r="G1085" s="212"/>
      <c r="H1085" s="212"/>
      <c r="I1085" s="212"/>
      <c r="J1085" s="180"/>
      <c r="K1085" s="180"/>
      <c r="L1085" s="180"/>
      <c r="M1085" s="180"/>
      <c r="N1085" s="180"/>
      <c r="O1085" s="180"/>
      <c r="P1085" s="180"/>
      <c r="Q1085" s="180"/>
      <c r="R1085" s="180"/>
      <c r="S1085" s="180"/>
      <c r="T1085" s="180"/>
      <c r="U1085" s="180"/>
      <c r="V1085" s="180"/>
      <c r="W1085" s="180"/>
      <c r="X1085" s="180"/>
      <c r="Y1085" s="180"/>
      <c r="Z1085" s="180"/>
      <c r="AA1085" s="180"/>
      <c r="AB1085" s="180"/>
      <c r="AC1085" s="180"/>
      <c r="AD1085" s="180"/>
      <c r="AE1085" s="180"/>
      <c r="AF1085" s="180"/>
      <c r="AG1085" s="180"/>
      <c r="AH1085" s="180"/>
      <c r="AI1085" s="180"/>
      <c r="AJ1085" s="180"/>
      <c r="AK1085" s="180"/>
      <c r="AL1085" s="180"/>
      <c r="AM1085" s="180"/>
      <c r="AN1085" s="180"/>
      <c r="AO1085" s="180"/>
      <c r="AP1085" s="180"/>
      <c r="AQ1085" s="180"/>
      <c r="AR1085" s="180"/>
      <c r="AS1085" s="180"/>
      <c r="AT1085" s="180"/>
      <c r="AU1085" s="180"/>
      <c r="AV1085" s="180"/>
      <c r="AW1085" s="180"/>
      <c r="AX1085" s="180"/>
      <c r="AY1085" s="180"/>
      <c r="AZ1085" s="180"/>
      <c r="BA1085" s="180"/>
      <c r="BB1085" s="180"/>
      <c r="BC1085" s="180"/>
      <c r="BD1085" s="180"/>
      <c r="BE1085" s="180"/>
      <c r="BF1085" s="180"/>
      <c r="BG1085" s="180"/>
      <c r="BH1085" s="180"/>
      <c r="BI1085" s="180"/>
      <c r="BJ1085" s="180"/>
      <c r="BK1085" s="180"/>
      <c r="BL1085" s="180"/>
      <c r="BM1085" s="180"/>
      <c r="BN1085" s="180"/>
      <c r="BO1085" s="180"/>
      <c r="BP1085" s="180"/>
      <c r="BQ1085" s="180"/>
      <c r="BR1085" s="180"/>
      <c r="BS1085" s="180"/>
      <c r="BT1085" s="180"/>
      <c r="BU1085" s="180"/>
      <c r="BV1085" s="180"/>
      <c r="BW1085" s="180"/>
      <c r="BX1085" s="180"/>
      <c r="BY1085" s="180"/>
      <c r="BZ1085" s="180"/>
      <c r="CA1085" s="180"/>
      <c r="CB1085" s="180"/>
      <c r="CC1085" s="180"/>
      <c r="CD1085" s="180"/>
      <c r="CE1085" s="180"/>
      <c r="CF1085" s="180"/>
      <c r="CG1085" s="180"/>
      <c r="CH1085" s="180"/>
      <c r="CI1085" s="180"/>
      <c r="CJ1085" s="180"/>
      <c r="CK1085" s="180"/>
      <c r="CL1085" s="180"/>
      <c r="CM1085" s="180"/>
      <c r="CN1085" s="180"/>
      <c r="CO1085" s="180"/>
      <c r="CP1085" s="180"/>
      <c r="CQ1085" s="180"/>
      <c r="CR1085" s="180"/>
      <c r="CS1085" s="180"/>
      <c r="CT1085" s="180"/>
      <c r="CU1085" s="180"/>
      <c r="CV1085" s="180"/>
      <c r="CW1085" s="180"/>
      <c r="CX1085" s="180"/>
      <c r="CY1085" s="180"/>
      <c r="CZ1085" s="180"/>
      <c r="DA1085" s="180"/>
      <c r="DB1085" s="180"/>
      <c r="DC1085" s="180"/>
      <c r="DD1085" s="180"/>
      <c r="DE1085" s="180"/>
      <c r="DF1085" s="180"/>
      <c r="DG1085" s="180"/>
      <c r="DH1085" s="180"/>
      <c r="DI1085" s="180"/>
      <c r="DJ1085" s="180"/>
      <c r="DK1085" s="180"/>
      <c r="DL1085" s="180"/>
      <c r="DM1085" s="180"/>
      <c r="DN1085" s="180"/>
      <c r="DO1085" s="180"/>
      <c r="DP1085" s="180"/>
      <c r="DQ1085" s="180"/>
      <c r="DR1085" s="180"/>
      <c r="DS1085" s="180"/>
      <c r="DT1085" s="180"/>
      <c r="DU1085" s="180"/>
      <c r="DV1085" s="180"/>
      <c r="DW1085" s="180"/>
      <c r="DX1085" s="180"/>
      <c r="DY1085" s="180"/>
      <c r="DZ1085" s="180"/>
      <c r="EA1085" s="180"/>
      <c r="EB1085" s="180"/>
      <c r="EC1085" s="180"/>
      <c r="ED1085" s="180"/>
      <c r="EE1085" s="180"/>
      <c r="EF1085" s="180"/>
      <c r="EG1085" s="180"/>
      <c r="EH1085" s="180"/>
      <c r="EI1085" s="180"/>
      <c r="EJ1085" s="180"/>
      <c r="EK1085" s="180"/>
      <c r="EL1085" s="180"/>
      <c r="EM1085" s="180"/>
      <c r="EN1085" s="180"/>
      <c r="EO1085" s="180"/>
      <c r="EP1085" s="180"/>
      <c r="EQ1085" s="180"/>
      <c r="ER1085" s="180"/>
      <c r="ES1085" s="180"/>
      <c r="ET1085" s="180"/>
      <c r="EU1085" s="180"/>
      <c r="EV1085" s="180"/>
      <c r="EW1085" s="180"/>
      <c r="EX1085" s="180"/>
      <c r="EY1085" s="180"/>
      <c r="EZ1085" s="180"/>
      <c r="FA1085" s="180"/>
      <c r="FB1085" s="180"/>
      <c r="FC1085" s="180"/>
      <c r="FD1085" s="180"/>
      <c r="FE1085" s="180"/>
      <c r="FF1085" s="180"/>
      <c r="FG1085" s="180"/>
      <c r="FH1085" s="180"/>
      <c r="FI1085" s="180"/>
      <c r="FJ1085" s="180"/>
      <c r="FK1085" s="180"/>
      <c r="FL1085" s="180"/>
      <c r="FM1085" s="180"/>
      <c r="FN1085" s="180"/>
      <c r="FO1085" s="180"/>
      <c r="FP1085" s="180"/>
      <c r="FQ1085" s="180"/>
      <c r="FR1085" s="180"/>
      <c r="FS1085" s="180"/>
      <c r="FT1085" s="180"/>
      <c r="FU1085" s="180"/>
      <c r="FV1085" s="180"/>
      <c r="FW1085" s="180"/>
      <c r="FX1085" s="180"/>
      <c r="FY1085" s="180"/>
      <c r="FZ1085" s="180"/>
      <c r="GA1085" s="180"/>
      <c r="GB1085" s="180"/>
      <c r="GC1085" s="180"/>
      <c r="GD1085" s="180"/>
      <c r="GE1085" s="180"/>
      <c r="GF1085" s="180"/>
      <c r="GG1085" s="180"/>
      <c r="GH1085" s="180"/>
      <c r="GI1085" s="180"/>
      <c r="GJ1085" s="180"/>
      <c r="GK1085" s="180"/>
      <c r="GL1085" s="180"/>
      <c r="GM1085" s="180"/>
      <c r="GN1085" s="180"/>
      <c r="GO1085" s="180"/>
      <c r="GP1085" s="180"/>
      <c r="GQ1085" s="180"/>
      <c r="GR1085" s="180"/>
      <c r="GS1085" s="180"/>
      <c r="GT1085" s="180"/>
      <c r="GU1085" s="180"/>
      <c r="GV1085" s="180"/>
      <c r="GW1085" s="180"/>
      <c r="GX1085" s="180"/>
      <c r="GY1085" s="180"/>
      <c r="GZ1085" s="180"/>
      <c r="HA1085" s="180"/>
      <c r="HB1085" s="180"/>
      <c r="HC1085" s="180"/>
      <c r="HD1085" s="180"/>
      <c r="HE1085" s="180"/>
      <c r="HF1085" s="180"/>
      <c r="HG1085" s="180"/>
      <c r="HH1085" s="180"/>
      <c r="HI1085" s="180"/>
      <c r="HJ1085" s="180"/>
      <c r="HK1085" s="180"/>
      <c r="HL1085" s="180"/>
      <c r="HM1085" s="180"/>
      <c r="HN1085" s="180"/>
      <c r="HO1085" s="180"/>
      <c r="HP1085" s="180"/>
      <c r="HQ1085" s="180"/>
      <c r="HR1085" s="180"/>
    </row>
    <row r="1086" spans="1:226" s="173" customFormat="1" ht="11.25" hidden="1" customHeight="1">
      <c r="A1086" s="97" t="s">
        <v>3238</v>
      </c>
      <c r="B1086" s="97" t="s">
        <v>204</v>
      </c>
      <c r="C1086" s="98" t="s">
        <v>173</v>
      </c>
      <c r="D1086" s="60">
        <v>-2485.4299999999998</v>
      </c>
      <c r="E1086" s="212"/>
      <c r="F1086" s="60"/>
      <c r="G1086" s="212"/>
      <c r="H1086" s="212"/>
      <c r="I1086" s="212"/>
      <c r="J1086" s="180"/>
      <c r="K1086" s="180"/>
      <c r="L1086" s="180"/>
      <c r="M1086" s="180"/>
      <c r="N1086" s="180"/>
      <c r="O1086" s="180"/>
      <c r="P1086" s="180"/>
      <c r="Q1086" s="180"/>
      <c r="R1086" s="180"/>
      <c r="S1086" s="180"/>
      <c r="T1086" s="180"/>
      <c r="U1086" s="180"/>
      <c r="V1086" s="180"/>
      <c r="W1086" s="180"/>
      <c r="X1086" s="180"/>
      <c r="Y1086" s="180"/>
      <c r="Z1086" s="180"/>
      <c r="AA1086" s="180"/>
      <c r="AB1086" s="180"/>
      <c r="AC1086" s="180"/>
      <c r="AD1086" s="180"/>
      <c r="AE1086" s="180"/>
      <c r="AF1086" s="180"/>
      <c r="AG1086" s="180"/>
      <c r="AH1086" s="180"/>
      <c r="AI1086" s="180"/>
      <c r="AJ1086" s="180"/>
      <c r="AK1086" s="180"/>
      <c r="AL1086" s="180"/>
      <c r="AM1086" s="180"/>
      <c r="AN1086" s="180"/>
      <c r="AO1086" s="180"/>
      <c r="AP1086" s="180"/>
      <c r="AQ1086" s="180"/>
      <c r="AR1086" s="180"/>
      <c r="AS1086" s="180"/>
      <c r="AT1086" s="180"/>
      <c r="AU1086" s="180"/>
      <c r="AV1086" s="180"/>
      <c r="AW1086" s="180"/>
      <c r="AX1086" s="180"/>
      <c r="AY1086" s="180"/>
      <c r="AZ1086" s="180"/>
      <c r="BA1086" s="180"/>
      <c r="BB1086" s="180"/>
      <c r="BC1086" s="180"/>
      <c r="BD1086" s="180"/>
      <c r="BE1086" s="180"/>
      <c r="BF1086" s="180"/>
      <c r="BG1086" s="180"/>
      <c r="BH1086" s="180"/>
      <c r="BI1086" s="180"/>
      <c r="BJ1086" s="180"/>
      <c r="BK1086" s="180"/>
      <c r="BL1086" s="180"/>
      <c r="BM1086" s="180"/>
      <c r="BN1086" s="180"/>
      <c r="BO1086" s="180"/>
      <c r="BP1086" s="180"/>
      <c r="BQ1086" s="180"/>
      <c r="BR1086" s="180"/>
      <c r="BS1086" s="180"/>
      <c r="BT1086" s="180"/>
      <c r="BU1086" s="180"/>
      <c r="BV1086" s="180"/>
      <c r="BW1086" s="180"/>
      <c r="BX1086" s="180"/>
      <c r="BY1086" s="180"/>
      <c r="BZ1086" s="180"/>
      <c r="CA1086" s="180"/>
      <c r="CB1086" s="180"/>
      <c r="CC1086" s="180"/>
      <c r="CD1086" s="180"/>
      <c r="CE1086" s="180"/>
      <c r="CF1086" s="180"/>
      <c r="CG1086" s="180"/>
      <c r="CH1086" s="180"/>
      <c r="CI1086" s="180"/>
      <c r="CJ1086" s="180"/>
      <c r="CK1086" s="180"/>
      <c r="CL1086" s="180"/>
      <c r="CM1086" s="180"/>
      <c r="CN1086" s="180"/>
      <c r="CO1086" s="180"/>
      <c r="CP1086" s="180"/>
      <c r="CQ1086" s="180"/>
      <c r="CR1086" s="180"/>
      <c r="CS1086" s="180"/>
      <c r="CT1086" s="180"/>
      <c r="CU1086" s="180"/>
      <c r="CV1086" s="180"/>
      <c r="CW1086" s="180"/>
      <c r="CX1086" s="180"/>
      <c r="CY1086" s="180"/>
      <c r="CZ1086" s="180"/>
      <c r="DA1086" s="180"/>
      <c r="DB1086" s="180"/>
      <c r="DC1086" s="180"/>
      <c r="DD1086" s="180"/>
      <c r="DE1086" s="180"/>
      <c r="DF1086" s="180"/>
      <c r="DG1086" s="180"/>
      <c r="DH1086" s="180"/>
      <c r="DI1086" s="180"/>
      <c r="DJ1086" s="180"/>
      <c r="DK1086" s="180"/>
      <c r="DL1086" s="180"/>
      <c r="DM1086" s="180"/>
      <c r="DN1086" s="180"/>
      <c r="DO1086" s="180"/>
      <c r="DP1086" s="180"/>
      <c r="DQ1086" s="180"/>
      <c r="DR1086" s="180"/>
      <c r="DS1086" s="180"/>
      <c r="DT1086" s="180"/>
      <c r="DU1086" s="180"/>
      <c r="DV1086" s="180"/>
      <c r="DW1086" s="180"/>
      <c r="DX1086" s="180"/>
      <c r="DY1086" s="180"/>
      <c r="DZ1086" s="180"/>
      <c r="EA1086" s="180"/>
      <c r="EB1086" s="180"/>
      <c r="EC1086" s="180"/>
      <c r="ED1086" s="180"/>
      <c r="EE1086" s="180"/>
      <c r="EF1086" s="180"/>
      <c r="EG1086" s="180"/>
      <c r="EH1086" s="180"/>
      <c r="EI1086" s="180"/>
      <c r="EJ1086" s="180"/>
      <c r="EK1086" s="180"/>
      <c r="EL1086" s="180"/>
      <c r="EM1086" s="180"/>
      <c r="EN1086" s="180"/>
      <c r="EO1086" s="180"/>
      <c r="EP1086" s="180"/>
      <c r="EQ1086" s="180"/>
      <c r="ER1086" s="180"/>
      <c r="ES1086" s="180"/>
      <c r="ET1086" s="180"/>
      <c r="EU1086" s="180"/>
      <c r="EV1086" s="180"/>
      <c r="EW1086" s="180"/>
      <c r="EX1086" s="180"/>
      <c r="EY1086" s="180"/>
      <c r="EZ1086" s="180"/>
      <c r="FA1086" s="180"/>
      <c r="FB1086" s="180"/>
      <c r="FC1086" s="180"/>
      <c r="FD1086" s="180"/>
      <c r="FE1086" s="180"/>
      <c r="FF1086" s="180"/>
      <c r="FG1086" s="180"/>
      <c r="FH1086" s="180"/>
      <c r="FI1086" s="180"/>
      <c r="FJ1086" s="180"/>
      <c r="FK1086" s="180"/>
      <c r="FL1086" s="180"/>
      <c r="FM1086" s="180"/>
      <c r="FN1086" s="180"/>
      <c r="FO1086" s="180"/>
      <c r="FP1086" s="180"/>
      <c r="FQ1086" s="180"/>
      <c r="FR1086" s="180"/>
      <c r="FS1086" s="180"/>
      <c r="FT1086" s="180"/>
      <c r="FU1086" s="180"/>
      <c r="FV1086" s="180"/>
      <c r="FW1086" s="180"/>
      <c r="FX1086" s="180"/>
      <c r="FY1086" s="180"/>
      <c r="FZ1086" s="180"/>
      <c r="GA1086" s="180"/>
      <c r="GB1086" s="180"/>
      <c r="GC1086" s="180"/>
      <c r="GD1086" s="180"/>
      <c r="GE1086" s="180"/>
      <c r="GF1086" s="180"/>
      <c r="GG1086" s="180"/>
      <c r="GH1086" s="180"/>
      <c r="GI1086" s="180"/>
      <c r="GJ1086" s="180"/>
      <c r="GK1086" s="180"/>
      <c r="GL1086" s="180"/>
      <c r="GM1086" s="180"/>
      <c r="GN1086" s="180"/>
      <c r="GO1086" s="180"/>
      <c r="GP1086" s="180"/>
      <c r="GQ1086" s="180"/>
      <c r="GR1086" s="180"/>
      <c r="GS1086" s="180"/>
      <c r="GT1086" s="180"/>
      <c r="GU1086" s="180"/>
      <c r="GV1086" s="180"/>
      <c r="GW1086" s="180"/>
      <c r="GX1086" s="180"/>
      <c r="GY1086" s="180"/>
      <c r="GZ1086" s="180"/>
      <c r="HA1086" s="180"/>
      <c r="HB1086" s="180"/>
      <c r="HC1086" s="180"/>
      <c r="HD1086" s="180"/>
      <c r="HE1086" s="180"/>
      <c r="HF1086" s="180"/>
      <c r="HG1086" s="180"/>
      <c r="HH1086" s="180"/>
      <c r="HI1086" s="180"/>
      <c r="HJ1086" s="180"/>
      <c r="HK1086" s="180"/>
      <c r="HL1086" s="180"/>
      <c r="HM1086" s="180"/>
      <c r="HN1086" s="180"/>
      <c r="HO1086" s="180"/>
      <c r="HP1086" s="180"/>
      <c r="HQ1086" s="180"/>
      <c r="HR1086" s="180"/>
    </row>
    <row r="1087" spans="1:226" s="173" customFormat="1" ht="11.25" hidden="1" customHeight="1">
      <c r="A1087" s="97" t="s">
        <v>2270</v>
      </c>
      <c r="B1087" s="97" t="s">
        <v>2271</v>
      </c>
      <c r="C1087" s="98" t="s">
        <v>173</v>
      </c>
      <c r="D1087" s="60">
        <v>-10881.35</v>
      </c>
      <c r="E1087" s="212"/>
      <c r="F1087" s="60"/>
      <c r="G1087" s="212"/>
      <c r="H1087" s="212"/>
      <c r="I1087" s="212"/>
      <c r="J1087" s="180"/>
      <c r="K1087" s="180"/>
      <c r="L1087" s="180"/>
      <c r="M1087" s="180"/>
      <c r="N1087" s="180"/>
      <c r="O1087" s="180"/>
      <c r="P1087" s="180"/>
      <c r="Q1087" s="180"/>
      <c r="R1087" s="180"/>
      <c r="S1087" s="180"/>
      <c r="T1087" s="180"/>
      <c r="U1087" s="180"/>
      <c r="V1087" s="180"/>
      <c r="W1087" s="180"/>
      <c r="X1087" s="180"/>
      <c r="Y1087" s="180"/>
      <c r="Z1087" s="180"/>
      <c r="AA1087" s="180"/>
      <c r="AB1087" s="180"/>
      <c r="AC1087" s="180"/>
      <c r="AD1087" s="180"/>
      <c r="AE1087" s="180"/>
      <c r="AF1087" s="180"/>
      <c r="AG1087" s="180"/>
      <c r="AH1087" s="180"/>
      <c r="AI1087" s="180"/>
      <c r="AJ1087" s="180"/>
      <c r="AK1087" s="180"/>
      <c r="AL1087" s="180"/>
      <c r="AM1087" s="180"/>
      <c r="AN1087" s="180"/>
      <c r="AO1087" s="180"/>
      <c r="AP1087" s="180"/>
      <c r="AQ1087" s="180"/>
      <c r="AR1087" s="180"/>
      <c r="AS1087" s="180"/>
      <c r="AT1087" s="180"/>
      <c r="AU1087" s="180"/>
      <c r="AV1087" s="180"/>
      <c r="AW1087" s="180"/>
      <c r="AX1087" s="180"/>
      <c r="AY1087" s="180"/>
      <c r="AZ1087" s="180"/>
      <c r="BA1087" s="180"/>
      <c r="BB1087" s="180"/>
      <c r="BC1087" s="180"/>
      <c r="BD1087" s="180"/>
      <c r="BE1087" s="180"/>
      <c r="BF1087" s="180"/>
      <c r="BG1087" s="180"/>
      <c r="BH1087" s="180"/>
      <c r="BI1087" s="180"/>
      <c r="BJ1087" s="180"/>
      <c r="BK1087" s="180"/>
      <c r="BL1087" s="180"/>
      <c r="BM1087" s="180"/>
      <c r="BN1087" s="180"/>
      <c r="BO1087" s="180"/>
      <c r="BP1087" s="180"/>
      <c r="BQ1087" s="180"/>
      <c r="BR1087" s="180"/>
      <c r="BS1087" s="180"/>
      <c r="BT1087" s="180"/>
      <c r="BU1087" s="180"/>
      <c r="BV1087" s="180"/>
      <c r="BW1087" s="180"/>
      <c r="BX1087" s="180"/>
      <c r="BY1087" s="180"/>
      <c r="BZ1087" s="180"/>
      <c r="CA1087" s="180"/>
      <c r="CB1087" s="180"/>
      <c r="CC1087" s="180"/>
      <c r="CD1087" s="180"/>
      <c r="CE1087" s="180"/>
      <c r="CF1087" s="180"/>
      <c r="CG1087" s="180"/>
      <c r="CH1087" s="180"/>
      <c r="CI1087" s="180"/>
      <c r="CJ1087" s="180"/>
      <c r="CK1087" s="180"/>
      <c r="CL1087" s="180"/>
      <c r="CM1087" s="180"/>
      <c r="CN1087" s="180"/>
      <c r="CO1087" s="180"/>
      <c r="CP1087" s="180"/>
      <c r="CQ1087" s="180"/>
      <c r="CR1087" s="180"/>
      <c r="CS1087" s="180"/>
      <c r="CT1087" s="180"/>
      <c r="CU1087" s="180"/>
      <c r="CV1087" s="180"/>
      <c r="CW1087" s="180"/>
      <c r="CX1087" s="180"/>
      <c r="CY1087" s="180"/>
      <c r="CZ1087" s="180"/>
      <c r="DA1087" s="180"/>
      <c r="DB1087" s="180"/>
      <c r="DC1087" s="180"/>
      <c r="DD1087" s="180"/>
      <c r="DE1087" s="180"/>
      <c r="DF1087" s="180"/>
      <c r="DG1087" s="180"/>
      <c r="DH1087" s="180"/>
      <c r="DI1087" s="180"/>
      <c r="DJ1087" s="180"/>
      <c r="DK1087" s="180"/>
      <c r="DL1087" s="180"/>
      <c r="DM1087" s="180"/>
      <c r="DN1087" s="180"/>
      <c r="DO1087" s="180"/>
      <c r="DP1087" s="180"/>
      <c r="DQ1087" s="180"/>
      <c r="DR1087" s="180"/>
      <c r="DS1087" s="180"/>
      <c r="DT1087" s="180"/>
      <c r="DU1087" s="180"/>
      <c r="DV1087" s="180"/>
      <c r="DW1087" s="180"/>
      <c r="DX1087" s="180"/>
      <c r="DY1087" s="180"/>
      <c r="DZ1087" s="180"/>
      <c r="EA1087" s="180"/>
      <c r="EB1087" s="180"/>
      <c r="EC1087" s="180"/>
      <c r="ED1087" s="180"/>
      <c r="EE1087" s="180"/>
      <c r="EF1087" s="180"/>
      <c r="EG1087" s="180"/>
      <c r="EH1087" s="180"/>
      <c r="EI1087" s="180"/>
      <c r="EJ1087" s="180"/>
      <c r="EK1087" s="180"/>
      <c r="EL1087" s="180"/>
      <c r="EM1087" s="180"/>
      <c r="EN1087" s="180"/>
      <c r="EO1087" s="180"/>
      <c r="EP1087" s="180"/>
      <c r="EQ1087" s="180"/>
      <c r="ER1087" s="180"/>
      <c r="ES1087" s="180"/>
      <c r="ET1087" s="180"/>
      <c r="EU1087" s="180"/>
      <c r="EV1087" s="180"/>
      <c r="EW1087" s="180"/>
      <c r="EX1087" s="180"/>
      <c r="EY1087" s="180"/>
      <c r="EZ1087" s="180"/>
      <c r="FA1087" s="180"/>
      <c r="FB1087" s="180"/>
      <c r="FC1087" s="180"/>
      <c r="FD1087" s="180"/>
      <c r="FE1087" s="180"/>
      <c r="FF1087" s="180"/>
      <c r="FG1087" s="180"/>
      <c r="FH1087" s="180"/>
      <c r="FI1087" s="180"/>
      <c r="FJ1087" s="180"/>
      <c r="FK1087" s="180"/>
      <c r="FL1087" s="180"/>
      <c r="FM1087" s="180"/>
      <c r="FN1087" s="180"/>
      <c r="FO1087" s="180"/>
      <c r="FP1087" s="180"/>
      <c r="FQ1087" s="180"/>
      <c r="FR1087" s="180"/>
      <c r="FS1087" s="180"/>
      <c r="FT1087" s="180"/>
      <c r="FU1087" s="180"/>
      <c r="FV1087" s="180"/>
      <c r="FW1087" s="180"/>
      <c r="FX1087" s="180"/>
      <c r="FY1087" s="180"/>
      <c r="FZ1087" s="180"/>
      <c r="GA1087" s="180"/>
      <c r="GB1087" s="180"/>
      <c r="GC1087" s="180"/>
      <c r="GD1087" s="180"/>
      <c r="GE1087" s="180"/>
      <c r="GF1087" s="180"/>
      <c r="GG1087" s="180"/>
      <c r="GH1087" s="180"/>
      <c r="GI1087" s="180"/>
      <c r="GJ1087" s="180"/>
      <c r="GK1087" s="180"/>
      <c r="GL1087" s="180"/>
      <c r="GM1087" s="180"/>
      <c r="GN1087" s="180"/>
      <c r="GO1087" s="180"/>
      <c r="GP1087" s="180"/>
      <c r="GQ1087" s="180"/>
      <c r="GR1087" s="180"/>
      <c r="GS1087" s="180"/>
      <c r="GT1087" s="180"/>
      <c r="GU1087" s="180"/>
      <c r="GV1087" s="180"/>
      <c r="GW1087" s="180"/>
      <c r="GX1087" s="180"/>
      <c r="GY1087" s="180"/>
      <c r="GZ1087" s="180"/>
      <c r="HA1087" s="180"/>
      <c r="HB1087" s="180"/>
      <c r="HC1087" s="180"/>
      <c r="HD1087" s="180"/>
      <c r="HE1087" s="180"/>
      <c r="HF1087" s="180"/>
      <c r="HG1087" s="180"/>
      <c r="HH1087" s="180"/>
      <c r="HI1087" s="180"/>
      <c r="HJ1087" s="180"/>
      <c r="HK1087" s="180"/>
      <c r="HL1087" s="180"/>
      <c r="HM1087" s="180"/>
      <c r="HN1087" s="180"/>
      <c r="HO1087" s="180"/>
      <c r="HP1087" s="180"/>
      <c r="HQ1087" s="180"/>
      <c r="HR1087" s="180"/>
    </row>
    <row r="1088" spans="1:226" s="173" customFormat="1" ht="11.25" hidden="1" customHeight="1">
      <c r="A1088" s="97" t="s">
        <v>3239</v>
      </c>
      <c r="B1088" s="97" t="s">
        <v>2247</v>
      </c>
      <c r="C1088" s="98" t="s">
        <v>173</v>
      </c>
      <c r="D1088" s="60">
        <v>-1692.39</v>
      </c>
      <c r="E1088" s="212"/>
      <c r="F1088" s="60"/>
      <c r="G1088" s="212"/>
      <c r="H1088" s="212"/>
      <c r="I1088" s="212"/>
      <c r="J1088" s="180"/>
      <c r="K1088" s="180"/>
      <c r="L1088" s="180"/>
      <c r="M1088" s="180"/>
      <c r="N1088" s="180"/>
      <c r="O1088" s="180"/>
      <c r="P1088" s="180"/>
      <c r="Q1088" s="180"/>
      <c r="R1088" s="180"/>
      <c r="S1088" s="180"/>
      <c r="T1088" s="180"/>
      <c r="U1088" s="180"/>
      <c r="V1088" s="180"/>
      <c r="W1088" s="180"/>
      <c r="X1088" s="180"/>
      <c r="Y1088" s="180"/>
      <c r="Z1088" s="180"/>
      <c r="AA1088" s="180"/>
      <c r="AB1088" s="180"/>
      <c r="AC1088" s="180"/>
      <c r="AD1088" s="180"/>
      <c r="AE1088" s="180"/>
      <c r="AF1088" s="180"/>
      <c r="AG1088" s="180"/>
      <c r="AH1088" s="180"/>
      <c r="AI1088" s="180"/>
      <c r="AJ1088" s="180"/>
      <c r="AK1088" s="180"/>
      <c r="AL1088" s="180"/>
      <c r="AM1088" s="180"/>
      <c r="AN1088" s="180"/>
      <c r="AO1088" s="180"/>
      <c r="AP1088" s="180"/>
      <c r="AQ1088" s="180"/>
      <c r="AR1088" s="180"/>
      <c r="AS1088" s="180"/>
      <c r="AT1088" s="180"/>
      <c r="AU1088" s="180"/>
      <c r="AV1088" s="180"/>
      <c r="AW1088" s="180"/>
      <c r="AX1088" s="180"/>
      <c r="AY1088" s="180"/>
      <c r="AZ1088" s="180"/>
      <c r="BA1088" s="180"/>
      <c r="BB1088" s="180"/>
      <c r="BC1088" s="180"/>
      <c r="BD1088" s="180"/>
      <c r="BE1088" s="180"/>
      <c r="BF1088" s="180"/>
      <c r="BG1088" s="180"/>
      <c r="BH1088" s="180"/>
      <c r="BI1088" s="180"/>
      <c r="BJ1088" s="180"/>
      <c r="BK1088" s="180"/>
      <c r="BL1088" s="180"/>
      <c r="BM1088" s="180"/>
      <c r="BN1088" s="180"/>
      <c r="BO1088" s="180"/>
      <c r="BP1088" s="180"/>
      <c r="BQ1088" s="180"/>
      <c r="BR1088" s="180"/>
      <c r="BS1088" s="180"/>
      <c r="BT1088" s="180"/>
      <c r="BU1088" s="180"/>
      <c r="BV1088" s="180"/>
      <c r="BW1088" s="180"/>
      <c r="BX1088" s="180"/>
      <c r="BY1088" s="180"/>
      <c r="BZ1088" s="180"/>
      <c r="CA1088" s="180"/>
      <c r="CB1088" s="180"/>
      <c r="CC1088" s="180"/>
      <c r="CD1088" s="180"/>
      <c r="CE1088" s="180"/>
      <c r="CF1088" s="180"/>
      <c r="CG1088" s="180"/>
      <c r="CH1088" s="180"/>
      <c r="CI1088" s="180"/>
      <c r="CJ1088" s="180"/>
      <c r="CK1088" s="180"/>
      <c r="CL1088" s="180"/>
      <c r="CM1088" s="180"/>
      <c r="CN1088" s="180"/>
      <c r="CO1088" s="180"/>
      <c r="CP1088" s="180"/>
      <c r="CQ1088" s="180"/>
      <c r="CR1088" s="180"/>
      <c r="CS1088" s="180"/>
      <c r="CT1088" s="180"/>
      <c r="CU1088" s="180"/>
      <c r="CV1088" s="180"/>
      <c r="CW1088" s="180"/>
      <c r="CX1088" s="180"/>
      <c r="CY1088" s="180"/>
      <c r="CZ1088" s="180"/>
      <c r="DA1088" s="180"/>
      <c r="DB1088" s="180"/>
      <c r="DC1088" s="180"/>
      <c r="DD1088" s="180"/>
      <c r="DE1088" s="180"/>
      <c r="DF1088" s="180"/>
      <c r="DG1088" s="180"/>
      <c r="DH1088" s="180"/>
      <c r="DI1088" s="180"/>
      <c r="DJ1088" s="180"/>
      <c r="DK1088" s="180"/>
      <c r="DL1088" s="180"/>
      <c r="DM1088" s="180"/>
      <c r="DN1088" s="180"/>
      <c r="DO1088" s="180"/>
      <c r="DP1088" s="180"/>
      <c r="DQ1088" s="180"/>
      <c r="DR1088" s="180"/>
      <c r="DS1088" s="180"/>
      <c r="DT1088" s="180"/>
      <c r="DU1088" s="180"/>
      <c r="DV1088" s="180"/>
      <c r="DW1088" s="180"/>
      <c r="DX1088" s="180"/>
      <c r="DY1088" s="180"/>
      <c r="DZ1088" s="180"/>
      <c r="EA1088" s="180"/>
      <c r="EB1088" s="180"/>
      <c r="EC1088" s="180"/>
      <c r="ED1088" s="180"/>
      <c r="EE1088" s="180"/>
      <c r="EF1088" s="180"/>
      <c r="EG1088" s="180"/>
      <c r="EH1088" s="180"/>
      <c r="EI1088" s="180"/>
      <c r="EJ1088" s="180"/>
      <c r="EK1088" s="180"/>
      <c r="EL1088" s="180"/>
      <c r="EM1088" s="180"/>
      <c r="EN1088" s="180"/>
      <c r="EO1088" s="180"/>
      <c r="EP1088" s="180"/>
      <c r="EQ1088" s="180"/>
      <c r="ER1088" s="180"/>
      <c r="ES1088" s="180"/>
      <c r="ET1088" s="180"/>
      <c r="EU1088" s="180"/>
      <c r="EV1088" s="180"/>
      <c r="EW1088" s="180"/>
      <c r="EX1088" s="180"/>
      <c r="EY1088" s="180"/>
      <c r="EZ1088" s="180"/>
      <c r="FA1088" s="180"/>
      <c r="FB1088" s="180"/>
      <c r="FC1088" s="180"/>
      <c r="FD1088" s="180"/>
      <c r="FE1088" s="180"/>
      <c r="FF1088" s="180"/>
      <c r="FG1088" s="180"/>
      <c r="FH1088" s="180"/>
      <c r="FI1088" s="180"/>
      <c r="FJ1088" s="180"/>
      <c r="FK1088" s="180"/>
      <c r="FL1088" s="180"/>
      <c r="FM1088" s="180"/>
      <c r="FN1088" s="180"/>
      <c r="FO1088" s="180"/>
      <c r="FP1088" s="180"/>
      <c r="FQ1088" s="180"/>
      <c r="FR1088" s="180"/>
      <c r="FS1088" s="180"/>
      <c r="FT1088" s="180"/>
      <c r="FU1088" s="180"/>
      <c r="FV1088" s="180"/>
      <c r="FW1088" s="180"/>
      <c r="FX1088" s="180"/>
      <c r="FY1088" s="180"/>
      <c r="FZ1088" s="180"/>
      <c r="GA1088" s="180"/>
      <c r="GB1088" s="180"/>
      <c r="GC1088" s="180"/>
      <c r="GD1088" s="180"/>
      <c r="GE1088" s="180"/>
      <c r="GF1088" s="180"/>
      <c r="GG1088" s="180"/>
      <c r="GH1088" s="180"/>
      <c r="GI1088" s="180"/>
      <c r="GJ1088" s="180"/>
      <c r="GK1088" s="180"/>
      <c r="GL1088" s="180"/>
      <c r="GM1088" s="180"/>
      <c r="GN1088" s="180"/>
      <c r="GO1088" s="180"/>
      <c r="GP1088" s="180"/>
      <c r="GQ1088" s="180"/>
      <c r="GR1088" s="180"/>
      <c r="GS1088" s="180"/>
      <c r="GT1088" s="180"/>
      <c r="GU1088" s="180"/>
      <c r="GV1088" s="180"/>
      <c r="GW1088" s="180"/>
      <c r="GX1088" s="180"/>
      <c r="GY1088" s="180"/>
      <c r="GZ1088" s="180"/>
      <c r="HA1088" s="180"/>
      <c r="HB1088" s="180"/>
      <c r="HC1088" s="180"/>
      <c r="HD1088" s="180"/>
      <c r="HE1088" s="180"/>
      <c r="HF1088" s="180"/>
      <c r="HG1088" s="180"/>
      <c r="HH1088" s="180"/>
      <c r="HI1088" s="180"/>
      <c r="HJ1088" s="180"/>
      <c r="HK1088" s="180"/>
      <c r="HL1088" s="180"/>
      <c r="HM1088" s="180"/>
      <c r="HN1088" s="180"/>
      <c r="HO1088" s="180"/>
      <c r="HP1088" s="180"/>
      <c r="HQ1088" s="180"/>
      <c r="HR1088" s="180"/>
    </row>
    <row r="1089" spans="1:226" s="173" customFormat="1" ht="11.25" hidden="1" customHeight="1">
      <c r="A1089" s="97" t="s">
        <v>3240</v>
      </c>
      <c r="B1089" s="97" t="s">
        <v>2245</v>
      </c>
      <c r="C1089" s="98" t="s">
        <v>173</v>
      </c>
      <c r="D1089" s="60">
        <v>-7143.01</v>
      </c>
      <c r="E1089" s="212"/>
      <c r="F1089" s="60"/>
      <c r="G1089" s="212"/>
      <c r="H1089" s="212"/>
      <c r="I1089" s="212"/>
      <c r="J1089" s="180"/>
      <c r="K1089" s="180"/>
      <c r="L1089" s="180"/>
      <c r="M1089" s="180"/>
      <c r="N1089" s="180"/>
      <c r="O1089" s="180"/>
      <c r="P1089" s="180"/>
      <c r="Q1089" s="180"/>
      <c r="R1089" s="180"/>
      <c r="S1089" s="180"/>
      <c r="T1089" s="180"/>
      <c r="U1089" s="180"/>
      <c r="V1089" s="180"/>
      <c r="W1089" s="180"/>
      <c r="X1089" s="180"/>
      <c r="Y1089" s="180"/>
      <c r="Z1089" s="180"/>
      <c r="AA1089" s="180"/>
      <c r="AB1089" s="180"/>
      <c r="AC1089" s="180"/>
      <c r="AD1089" s="180"/>
      <c r="AE1089" s="180"/>
      <c r="AF1089" s="180"/>
      <c r="AG1089" s="180"/>
      <c r="AH1089" s="180"/>
      <c r="AI1089" s="180"/>
      <c r="AJ1089" s="180"/>
      <c r="AK1089" s="180"/>
      <c r="AL1089" s="180"/>
      <c r="AM1089" s="180"/>
      <c r="AN1089" s="180"/>
      <c r="AO1089" s="180"/>
      <c r="AP1089" s="180"/>
      <c r="AQ1089" s="180"/>
      <c r="AR1089" s="180"/>
      <c r="AS1089" s="180"/>
      <c r="AT1089" s="180"/>
      <c r="AU1089" s="180"/>
      <c r="AV1089" s="180"/>
      <c r="AW1089" s="180"/>
      <c r="AX1089" s="180"/>
      <c r="AY1089" s="180"/>
      <c r="AZ1089" s="180"/>
      <c r="BA1089" s="180"/>
      <c r="BB1089" s="180"/>
      <c r="BC1089" s="180"/>
      <c r="BD1089" s="180"/>
      <c r="BE1089" s="180"/>
      <c r="BF1089" s="180"/>
      <c r="BG1089" s="180"/>
      <c r="BH1089" s="180"/>
      <c r="BI1089" s="180"/>
      <c r="BJ1089" s="180"/>
      <c r="BK1089" s="180"/>
      <c r="BL1089" s="180"/>
      <c r="BM1089" s="180"/>
      <c r="BN1089" s="180"/>
      <c r="BO1089" s="180"/>
      <c r="BP1089" s="180"/>
      <c r="BQ1089" s="180"/>
      <c r="BR1089" s="180"/>
      <c r="BS1089" s="180"/>
      <c r="BT1089" s="180"/>
      <c r="BU1089" s="180"/>
      <c r="BV1089" s="180"/>
      <c r="BW1089" s="180"/>
      <c r="BX1089" s="180"/>
      <c r="BY1089" s="180"/>
      <c r="BZ1089" s="180"/>
      <c r="CA1089" s="180"/>
      <c r="CB1089" s="180"/>
      <c r="CC1089" s="180"/>
      <c r="CD1089" s="180"/>
      <c r="CE1089" s="180"/>
      <c r="CF1089" s="180"/>
      <c r="CG1089" s="180"/>
      <c r="CH1089" s="180"/>
      <c r="CI1089" s="180"/>
      <c r="CJ1089" s="180"/>
      <c r="CK1089" s="180"/>
      <c r="CL1089" s="180"/>
      <c r="CM1089" s="180"/>
      <c r="CN1089" s="180"/>
      <c r="CO1089" s="180"/>
      <c r="CP1089" s="180"/>
      <c r="CQ1089" s="180"/>
      <c r="CR1089" s="180"/>
      <c r="CS1089" s="180"/>
      <c r="CT1089" s="180"/>
      <c r="CU1089" s="180"/>
      <c r="CV1089" s="180"/>
      <c r="CW1089" s="180"/>
      <c r="CX1089" s="180"/>
      <c r="CY1089" s="180"/>
      <c r="CZ1089" s="180"/>
      <c r="DA1089" s="180"/>
      <c r="DB1089" s="180"/>
      <c r="DC1089" s="180"/>
      <c r="DD1089" s="180"/>
      <c r="DE1089" s="180"/>
      <c r="DF1089" s="180"/>
      <c r="DG1089" s="180"/>
      <c r="DH1089" s="180"/>
      <c r="DI1089" s="180"/>
      <c r="DJ1089" s="180"/>
      <c r="DK1089" s="180"/>
      <c r="DL1089" s="180"/>
      <c r="DM1089" s="180"/>
      <c r="DN1089" s="180"/>
      <c r="DO1089" s="180"/>
      <c r="DP1089" s="180"/>
      <c r="DQ1089" s="180"/>
      <c r="DR1089" s="180"/>
      <c r="DS1089" s="180"/>
      <c r="DT1089" s="180"/>
      <c r="DU1089" s="180"/>
      <c r="DV1089" s="180"/>
      <c r="DW1089" s="180"/>
      <c r="DX1089" s="180"/>
      <c r="DY1089" s="180"/>
      <c r="DZ1089" s="180"/>
      <c r="EA1089" s="180"/>
      <c r="EB1089" s="180"/>
      <c r="EC1089" s="180"/>
      <c r="ED1089" s="180"/>
      <c r="EE1089" s="180"/>
      <c r="EF1089" s="180"/>
      <c r="EG1089" s="180"/>
      <c r="EH1089" s="180"/>
      <c r="EI1089" s="180"/>
      <c r="EJ1089" s="180"/>
      <c r="EK1089" s="180"/>
      <c r="EL1089" s="180"/>
      <c r="EM1089" s="180"/>
      <c r="EN1089" s="180"/>
      <c r="EO1089" s="180"/>
      <c r="EP1089" s="180"/>
      <c r="EQ1089" s="180"/>
      <c r="ER1089" s="180"/>
      <c r="ES1089" s="180"/>
      <c r="ET1089" s="180"/>
      <c r="EU1089" s="180"/>
      <c r="EV1089" s="180"/>
      <c r="EW1089" s="180"/>
      <c r="EX1089" s="180"/>
      <c r="EY1089" s="180"/>
      <c r="EZ1089" s="180"/>
      <c r="FA1089" s="180"/>
      <c r="FB1089" s="180"/>
      <c r="FC1089" s="180"/>
      <c r="FD1089" s="180"/>
      <c r="FE1089" s="180"/>
      <c r="FF1089" s="180"/>
      <c r="FG1089" s="180"/>
      <c r="FH1089" s="180"/>
      <c r="FI1089" s="180"/>
      <c r="FJ1089" s="180"/>
      <c r="FK1089" s="180"/>
      <c r="FL1089" s="180"/>
      <c r="FM1089" s="180"/>
      <c r="FN1089" s="180"/>
      <c r="FO1089" s="180"/>
      <c r="FP1089" s="180"/>
      <c r="FQ1089" s="180"/>
      <c r="FR1089" s="180"/>
      <c r="FS1089" s="180"/>
      <c r="FT1089" s="180"/>
      <c r="FU1089" s="180"/>
      <c r="FV1089" s="180"/>
      <c r="FW1089" s="180"/>
      <c r="FX1089" s="180"/>
      <c r="FY1089" s="180"/>
      <c r="FZ1089" s="180"/>
      <c r="GA1089" s="180"/>
      <c r="GB1089" s="180"/>
      <c r="GC1089" s="180"/>
      <c r="GD1089" s="180"/>
      <c r="GE1089" s="180"/>
      <c r="GF1089" s="180"/>
      <c r="GG1089" s="180"/>
      <c r="GH1089" s="180"/>
      <c r="GI1089" s="180"/>
      <c r="GJ1089" s="180"/>
      <c r="GK1089" s="180"/>
      <c r="GL1089" s="180"/>
      <c r="GM1089" s="180"/>
      <c r="GN1089" s="180"/>
      <c r="GO1089" s="180"/>
      <c r="GP1089" s="180"/>
      <c r="GQ1089" s="180"/>
      <c r="GR1089" s="180"/>
      <c r="GS1089" s="180"/>
      <c r="GT1089" s="180"/>
      <c r="GU1089" s="180"/>
      <c r="GV1089" s="180"/>
      <c r="GW1089" s="180"/>
      <c r="GX1089" s="180"/>
      <c r="GY1089" s="180"/>
      <c r="GZ1089" s="180"/>
      <c r="HA1089" s="180"/>
      <c r="HB1089" s="180"/>
      <c r="HC1089" s="180"/>
      <c r="HD1089" s="180"/>
      <c r="HE1089" s="180"/>
      <c r="HF1089" s="180"/>
      <c r="HG1089" s="180"/>
      <c r="HH1089" s="180"/>
      <c r="HI1089" s="180"/>
      <c r="HJ1089" s="180"/>
      <c r="HK1089" s="180"/>
      <c r="HL1089" s="180"/>
      <c r="HM1089" s="180"/>
      <c r="HN1089" s="180"/>
      <c r="HO1089" s="180"/>
      <c r="HP1089" s="180"/>
      <c r="HQ1089" s="180"/>
      <c r="HR1089" s="180"/>
    </row>
    <row r="1090" spans="1:226" s="173" customFormat="1" ht="11.25" hidden="1" customHeight="1">
      <c r="A1090" s="97" t="s">
        <v>3239</v>
      </c>
      <c r="B1090" s="97" t="s">
        <v>2247</v>
      </c>
      <c r="C1090" s="98" t="s">
        <v>173</v>
      </c>
      <c r="D1090" s="60">
        <v>-2831.66</v>
      </c>
      <c r="E1090" s="212"/>
      <c r="F1090" s="60"/>
      <c r="G1090" s="212"/>
      <c r="H1090" s="212"/>
      <c r="I1090" s="212"/>
      <c r="J1090" s="180"/>
      <c r="K1090" s="180"/>
      <c r="L1090" s="180"/>
      <c r="M1090" s="180"/>
      <c r="N1090" s="180"/>
      <c r="O1090" s="180"/>
      <c r="P1090" s="180"/>
      <c r="Q1090" s="180"/>
      <c r="R1090" s="180"/>
      <c r="S1090" s="180"/>
      <c r="T1090" s="180"/>
      <c r="U1090" s="180"/>
      <c r="V1090" s="180"/>
      <c r="W1090" s="180"/>
      <c r="X1090" s="180"/>
      <c r="Y1090" s="180"/>
      <c r="Z1090" s="180"/>
      <c r="AA1090" s="180"/>
      <c r="AB1090" s="180"/>
      <c r="AC1090" s="180"/>
      <c r="AD1090" s="180"/>
      <c r="AE1090" s="180"/>
      <c r="AF1090" s="180"/>
      <c r="AG1090" s="180"/>
      <c r="AH1090" s="180"/>
      <c r="AI1090" s="180"/>
      <c r="AJ1090" s="180"/>
      <c r="AK1090" s="180"/>
      <c r="AL1090" s="180"/>
      <c r="AM1090" s="180"/>
      <c r="AN1090" s="180"/>
      <c r="AO1090" s="180"/>
      <c r="AP1090" s="180"/>
      <c r="AQ1090" s="180"/>
      <c r="AR1090" s="180"/>
      <c r="AS1090" s="180"/>
      <c r="AT1090" s="180"/>
      <c r="AU1090" s="180"/>
      <c r="AV1090" s="180"/>
      <c r="AW1090" s="180"/>
      <c r="AX1090" s="180"/>
      <c r="AY1090" s="180"/>
      <c r="AZ1090" s="180"/>
      <c r="BA1090" s="180"/>
      <c r="BB1090" s="180"/>
      <c r="BC1090" s="180"/>
      <c r="BD1090" s="180"/>
      <c r="BE1090" s="180"/>
      <c r="BF1090" s="180"/>
      <c r="BG1090" s="180"/>
      <c r="BH1090" s="180"/>
      <c r="BI1090" s="180"/>
      <c r="BJ1090" s="180"/>
      <c r="BK1090" s="180"/>
      <c r="BL1090" s="180"/>
      <c r="BM1090" s="180"/>
      <c r="BN1090" s="180"/>
      <c r="BO1090" s="180"/>
      <c r="BP1090" s="180"/>
      <c r="BQ1090" s="180"/>
      <c r="BR1090" s="180"/>
      <c r="BS1090" s="180"/>
      <c r="BT1090" s="180"/>
      <c r="BU1090" s="180"/>
      <c r="BV1090" s="180"/>
      <c r="BW1090" s="180"/>
      <c r="BX1090" s="180"/>
      <c r="BY1090" s="180"/>
      <c r="BZ1090" s="180"/>
      <c r="CA1090" s="180"/>
      <c r="CB1090" s="180"/>
      <c r="CC1090" s="180"/>
      <c r="CD1090" s="180"/>
      <c r="CE1090" s="180"/>
      <c r="CF1090" s="180"/>
      <c r="CG1090" s="180"/>
      <c r="CH1090" s="180"/>
      <c r="CI1090" s="180"/>
      <c r="CJ1090" s="180"/>
      <c r="CK1090" s="180"/>
      <c r="CL1090" s="180"/>
      <c r="CM1090" s="180"/>
      <c r="CN1090" s="180"/>
      <c r="CO1090" s="180"/>
      <c r="CP1090" s="180"/>
      <c r="CQ1090" s="180"/>
      <c r="CR1090" s="180"/>
      <c r="CS1090" s="180"/>
      <c r="CT1090" s="180"/>
      <c r="CU1090" s="180"/>
      <c r="CV1090" s="180"/>
      <c r="CW1090" s="180"/>
      <c r="CX1090" s="180"/>
      <c r="CY1090" s="180"/>
      <c r="CZ1090" s="180"/>
      <c r="DA1090" s="180"/>
      <c r="DB1090" s="180"/>
      <c r="DC1090" s="180"/>
      <c r="DD1090" s="180"/>
      <c r="DE1090" s="180"/>
      <c r="DF1090" s="180"/>
      <c r="DG1090" s="180"/>
      <c r="DH1090" s="180"/>
      <c r="DI1090" s="180"/>
      <c r="DJ1090" s="180"/>
      <c r="DK1090" s="180"/>
      <c r="DL1090" s="180"/>
      <c r="DM1090" s="180"/>
      <c r="DN1090" s="180"/>
      <c r="DO1090" s="180"/>
      <c r="DP1090" s="180"/>
      <c r="DQ1090" s="180"/>
      <c r="DR1090" s="180"/>
      <c r="DS1090" s="180"/>
      <c r="DT1090" s="180"/>
      <c r="DU1090" s="180"/>
      <c r="DV1090" s="180"/>
      <c r="DW1090" s="180"/>
      <c r="DX1090" s="180"/>
      <c r="DY1090" s="180"/>
      <c r="DZ1090" s="180"/>
      <c r="EA1090" s="180"/>
      <c r="EB1090" s="180"/>
      <c r="EC1090" s="180"/>
      <c r="ED1090" s="180"/>
      <c r="EE1090" s="180"/>
      <c r="EF1090" s="180"/>
      <c r="EG1090" s="180"/>
      <c r="EH1090" s="180"/>
      <c r="EI1090" s="180"/>
      <c r="EJ1090" s="180"/>
      <c r="EK1090" s="180"/>
      <c r="EL1090" s="180"/>
      <c r="EM1090" s="180"/>
      <c r="EN1090" s="180"/>
      <c r="EO1090" s="180"/>
      <c r="EP1090" s="180"/>
      <c r="EQ1090" s="180"/>
      <c r="ER1090" s="180"/>
      <c r="ES1090" s="180"/>
      <c r="ET1090" s="180"/>
      <c r="EU1090" s="180"/>
      <c r="EV1090" s="180"/>
      <c r="EW1090" s="180"/>
      <c r="EX1090" s="180"/>
      <c r="EY1090" s="180"/>
      <c r="EZ1090" s="180"/>
      <c r="FA1090" s="180"/>
      <c r="FB1090" s="180"/>
      <c r="FC1090" s="180"/>
      <c r="FD1090" s="180"/>
      <c r="FE1090" s="180"/>
      <c r="FF1090" s="180"/>
      <c r="FG1090" s="180"/>
      <c r="FH1090" s="180"/>
      <c r="FI1090" s="180"/>
      <c r="FJ1090" s="180"/>
      <c r="FK1090" s="180"/>
      <c r="FL1090" s="180"/>
      <c r="FM1090" s="180"/>
      <c r="FN1090" s="180"/>
      <c r="FO1090" s="180"/>
      <c r="FP1090" s="180"/>
      <c r="FQ1090" s="180"/>
      <c r="FR1090" s="180"/>
      <c r="FS1090" s="180"/>
      <c r="FT1090" s="180"/>
      <c r="FU1090" s="180"/>
      <c r="FV1090" s="180"/>
      <c r="FW1090" s="180"/>
      <c r="FX1090" s="180"/>
      <c r="FY1090" s="180"/>
      <c r="FZ1090" s="180"/>
      <c r="GA1090" s="180"/>
      <c r="GB1090" s="180"/>
      <c r="GC1090" s="180"/>
      <c r="GD1090" s="180"/>
      <c r="GE1090" s="180"/>
      <c r="GF1090" s="180"/>
      <c r="GG1090" s="180"/>
      <c r="GH1090" s="180"/>
      <c r="GI1090" s="180"/>
      <c r="GJ1090" s="180"/>
      <c r="GK1090" s="180"/>
      <c r="GL1090" s="180"/>
      <c r="GM1090" s="180"/>
      <c r="GN1090" s="180"/>
      <c r="GO1090" s="180"/>
      <c r="GP1090" s="180"/>
      <c r="GQ1090" s="180"/>
      <c r="GR1090" s="180"/>
      <c r="GS1090" s="180"/>
      <c r="GT1090" s="180"/>
      <c r="GU1090" s="180"/>
      <c r="GV1090" s="180"/>
      <c r="GW1090" s="180"/>
      <c r="GX1090" s="180"/>
      <c r="GY1090" s="180"/>
      <c r="GZ1090" s="180"/>
      <c r="HA1090" s="180"/>
      <c r="HB1090" s="180"/>
      <c r="HC1090" s="180"/>
      <c r="HD1090" s="180"/>
      <c r="HE1090" s="180"/>
      <c r="HF1090" s="180"/>
      <c r="HG1090" s="180"/>
      <c r="HH1090" s="180"/>
      <c r="HI1090" s="180"/>
      <c r="HJ1090" s="180"/>
      <c r="HK1090" s="180"/>
      <c r="HL1090" s="180"/>
      <c r="HM1090" s="180"/>
      <c r="HN1090" s="180"/>
      <c r="HO1090" s="180"/>
      <c r="HP1090" s="180"/>
      <c r="HQ1090" s="180"/>
      <c r="HR1090" s="180"/>
    </row>
    <row r="1091" spans="1:226" s="173" customFormat="1" ht="11.25" hidden="1" customHeight="1">
      <c r="A1091" s="97" t="s">
        <v>2275</v>
      </c>
      <c r="B1091" s="97" t="s">
        <v>2276</v>
      </c>
      <c r="C1091" s="98" t="s">
        <v>224</v>
      </c>
      <c r="D1091" s="60">
        <v>-313.33999999999997</v>
      </c>
      <c r="E1091" s="212"/>
      <c r="F1091" s="60"/>
      <c r="G1091" s="212"/>
      <c r="H1091" s="212"/>
      <c r="I1091" s="212"/>
      <c r="J1091" s="180"/>
      <c r="K1091" s="180"/>
      <c r="L1091" s="180"/>
      <c r="M1091" s="180"/>
      <c r="N1091" s="180"/>
      <c r="O1091" s="180"/>
      <c r="P1091" s="180"/>
      <c r="Q1091" s="180"/>
      <c r="R1091" s="180"/>
      <c r="S1091" s="180"/>
      <c r="T1091" s="180"/>
      <c r="U1091" s="180"/>
      <c r="V1091" s="180"/>
      <c r="W1091" s="180"/>
      <c r="X1091" s="180"/>
      <c r="Y1091" s="180"/>
      <c r="Z1091" s="180"/>
      <c r="AA1091" s="180"/>
      <c r="AB1091" s="180"/>
      <c r="AC1091" s="180"/>
      <c r="AD1091" s="180"/>
      <c r="AE1091" s="180"/>
      <c r="AF1091" s="180"/>
      <c r="AG1091" s="180"/>
      <c r="AH1091" s="180"/>
      <c r="AI1091" s="180"/>
      <c r="AJ1091" s="180"/>
      <c r="AK1091" s="180"/>
      <c r="AL1091" s="180"/>
      <c r="AM1091" s="180"/>
      <c r="AN1091" s="180"/>
      <c r="AO1091" s="180"/>
      <c r="AP1091" s="180"/>
      <c r="AQ1091" s="180"/>
      <c r="AR1091" s="180"/>
      <c r="AS1091" s="180"/>
      <c r="AT1091" s="180"/>
      <c r="AU1091" s="180"/>
      <c r="AV1091" s="180"/>
      <c r="AW1091" s="180"/>
      <c r="AX1091" s="180"/>
      <c r="AY1091" s="180"/>
      <c r="AZ1091" s="180"/>
      <c r="BA1091" s="180"/>
      <c r="BB1091" s="180"/>
      <c r="BC1091" s="180"/>
      <c r="BD1091" s="180"/>
      <c r="BE1091" s="180"/>
      <c r="BF1091" s="180"/>
      <c r="BG1091" s="180"/>
      <c r="BH1091" s="180"/>
      <c r="BI1091" s="180"/>
      <c r="BJ1091" s="180"/>
      <c r="BK1091" s="180"/>
      <c r="BL1091" s="180"/>
      <c r="BM1091" s="180"/>
      <c r="BN1091" s="180"/>
      <c r="BO1091" s="180"/>
      <c r="BP1091" s="180"/>
      <c r="BQ1091" s="180"/>
      <c r="BR1091" s="180"/>
      <c r="BS1091" s="180"/>
      <c r="BT1091" s="180"/>
      <c r="BU1091" s="180"/>
      <c r="BV1091" s="180"/>
      <c r="BW1091" s="180"/>
      <c r="BX1091" s="180"/>
      <c r="BY1091" s="180"/>
      <c r="BZ1091" s="180"/>
      <c r="CA1091" s="180"/>
      <c r="CB1091" s="180"/>
      <c r="CC1091" s="180"/>
      <c r="CD1091" s="180"/>
      <c r="CE1091" s="180"/>
      <c r="CF1091" s="180"/>
      <c r="CG1091" s="180"/>
      <c r="CH1091" s="180"/>
      <c r="CI1091" s="180"/>
      <c r="CJ1091" s="180"/>
      <c r="CK1091" s="180"/>
      <c r="CL1091" s="180"/>
      <c r="CM1091" s="180"/>
      <c r="CN1091" s="180"/>
      <c r="CO1091" s="180"/>
      <c r="CP1091" s="180"/>
      <c r="CQ1091" s="180"/>
      <c r="CR1091" s="180"/>
      <c r="CS1091" s="180"/>
      <c r="CT1091" s="180"/>
      <c r="CU1091" s="180"/>
      <c r="CV1091" s="180"/>
      <c r="CW1091" s="180"/>
      <c r="CX1091" s="180"/>
      <c r="CY1091" s="180"/>
      <c r="CZ1091" s="180"/>
      <c r="DA1091" s="180"/>
      <c r="DB1091" s="180"/>
      <c r="DC1091" s="180"/>
      <c r="DD1091" s="180"/>
      <c r="DE1091" s="180"/>
      <c r="DF1091" s="180"/>
      <c r="DG1091" s="180"/>
      <c r="DH1091" s="180"/>
      <c r="DI1091" s="180"/>
      <c r="DJ1091" s="180"/>
      <c r="DK1091" s="180"/>
      <c r="DL1091" s="180"/>
      <c r="DM1091" s="180"/>
      <c r="DN1091" s="180"/>
      <c r="DO1091" s="180"/>
      <c r="DP1091" s="180"/>
      <c r="DQ1091" s="180"/>
      <c r="DR1091" s="180"/>
      <c r="DS1091" s="180"/>
      <c r="DT1091" s="180"/>
      <c r="DU1091" s="180"/>
      <c r="DV1091" s="180"/>
      <c r="DW1091" s="180"/>
      <c r="DX1091" s="180"/>
      <c r="DY1091" s="180"/>
      <c r="DZ1091" s="180"/>
      <c r="EA1091" s="180"/>
      <c r="EB1091" s="180"/>
      <c r="EC1091" s="180"/>
      <c r="ED1091" s="180"/>
      <c r="EE1091" s="180"/>
      <c r="EF1091" s="180"/>
      <c r="EG1091" s="180"/>
      <c r="EH1091" s="180"/>
      <c r="EI1091" s="180"/>
      <c r="EJ1091" s="180"/>
      <c r="EK1091" s="180"/>
      <c r="EL1091" s="180"/>
      <c r="EM1091" s="180"/>
      <c r="EN1091" s="180"/>
      <c r="EO1091" s="180"/>
      <c r="EP1091" s="180"/>
      <c r="EQ1091" s="180"/>
      <c r="ER1091" s="180"/>
      <c r="ES1091" s="180"/>
      <c r="ET1091" s="180"/>
      <c r="EU1091" s="180"/>
      <c r="EV1091" s="180"/>
      <c r="EW1091" s="180"/>
      <c r="EX1091" s="180"/>
      <c r="EY1091" s="180"/>
      <c r="EZ1091" s="180"/>
      <c r="FA1091" s="180"/>
      <c r="FB1091" s="180"/>
      <c r="FC1091" s="180"/>
      <c r="FD1091" s="180"/>
      <c r="FE1091" s="180"/>
      <c r="FF1091" s="180"/>
      <c r="FG1091" s="180"/>
      <c r="FH1091" s="180"/>
      <c r="FI1091" s="180"/>
      <c r="FJ1091" s="180"/>
      <c r="FK1091" s="180"/>
      <c r="FL1091" s="180"/>
      <c r="FM1091" s="180"/>
      <c r="FN1091" s="180"/>
      <c r="FO1091" s="180"/>
      <c r="FP1091" s="180"/>
      <c r="FQ1091" s="180"/>
      <c r="FR1091" s="180"/>
      <c r="FS1091" s="180"/>
      <c r="FT1091" s="180"/>
      <c r="FU1091" s="180"/>
      <c r="FV1091" s="180"/>
      <c r="FW1091" s="180"/>
      <c r="FX1091" s="180"/>
      <c r="FY1091" s="180"/>
      <c r="FZ1091" s="180"/>
      <c r="GA1091" s="180"/>
      <c r="GB1091" s="180"/>
      <c r="GC1091" s="180"/>
      <c r="GD1091" s="180"/>
      <c r="GE1091" s="180"/>
      <c r="GF1091" s="180"/>
      <c r="GG1091" s="180"/>
      <c r="GH1091" s="180"/>
      <c r="GI1091" s="180"/>
      <c r="GJ1091" s="180"/>
      <c r="GK1091" s="180"/>
      <c r="GL1091" s="180"/>
      <c r="GM1091" s="180"/>
      <c r="GN1091" s="180"/>
      <c r="GO1091" s="180"/>
      <c r="GP1091" s="180"/>
      <c r="GQ1091" s="180"/>
      <c r="GR1091" s="180"/>
      <c r="GS1091" s="180"/>
      <c r="GT1091" s="180"/>
      <c r="GU1091" s="180"/>
      <c r="GV1091" s="180"/>
      <c r="GW1091" s="180"/>
      <c r="GX1091" s="180"/>
      <c r="GY1091" s="180"/>
      <c r="GZ1091" s="180"/>
      <c r="HA1091" s="180"/>
      <c r="HB1091" s="180"/>
      <c r="HC1091" s="180"/>
      <c r="HD1091" s="180"/>
      <c r="HE1091" s="180"/>
      <c r="HF1091" s="180"/>
      <c r="HG1091" s="180"/>
      <c r="HH1091" s="180"/>
      <c r="HI1091" s="180"/>
      <c r="HJ1091" s="180"/>
      <c r="HK1091" s="180"/>
      <c r="HL1091" s="180"/>
      <c r="HM1091" s="180"/>
      <c r="HN1091" s="180"/>
      <c r="HO1091" s="180"/>
      <c r="HP1091" s="180"/>
      <c r="HQ1091" s="180"/>
      <c r="HR1091" s="180"/>
    </row>
    <row r="1092" spans="1:226" s="173" customFormat="1" ht="11.25" hidden="1" customHeight="1">
      <c r="A1092" s="97" t="s">
        <v>2256</v>
      </c>
      <c r="B1092" s="117" t="s">
        <v>198</v>
      </c>
      <c r="C1092" s="139" t="s">
        <v>173</v>
      </c>
      <c r="D1092" s="60"/>
      <c r="E1092" s="60">
        <v>-945.93</v>
      </c>
      <c r="F1092" s="60"/>
      <c r="G1092" s="212"/>
      <c r="H1092" s="212"/>
      <c r="I1092" s="212"/>
      <c r="J1092" s="180"/>
      <c r="K1092" s="180"/>
      <c r="L1092" s="180"/>
      <c r="M1092" s="180"/>
      <c r="N1092" s="180"/>
      <c r="O1092" s="180"/>
      <c r="P1092" s="180"/>
      <c r="Q1092" s="180"/>
      <c r="R1092" s="180"/>
      <c r="S1092" s="180"/>
      <c r="T1092" s="180"/>
      <c r="U1092" s="180"/>
      <c r="V1092" s="180"/>
      <c r="W1092" s="180"/>
      <c r="X1092" s="180"/>
      <c r="Y1092" s="180"/>
      <c r="Z1092" s="180"/>
      <c r="AA1092" s="180"/>
      <c r="AB1092" s="180"/>
      <c r="AC1092" s="180"/>
      <c r="AD1092" s="180"/>
      <c r="AE1092" s="180"/>
      <c r="AF1092" s="180"/>
      <c r="AG1092" s="180"/>
      <c r="AH1092" s="180"/>
      <c r="AI1092" s="180"/>
      <c r="AJ1092" s="180"/>
      <c r="AK1092" s="180"/>
      <c r="AL1092" s="180"/>
      <c r="AM1092" s="180"/>
      <c r="AN1092" s="180"/>
      <c r="AO1092" s="180"/>
      <c r="AP1092" s="180"/>
      <c r="AQ1092" s="180"/>
      <c r="AR1092" s="180"/>
      <c r="AS1092" s="180"/>
      <c r="AT1092" s="180"/>
      <c r="AU1092" s="180"/>
      <c r="AV1092" s="180"/>
      <c r="AW1092" s="180"/>
      <c r="AX1092" s="180"/>
      <c r="AY1092" s="180"/>
      <c r="AZ1092" s="180"/>
      <c r="BA1092" s="180"/>
      <c r="BB1092" s="180"/>
      <c r="BC1092" s="180"/>
      <c r="BD1092" s="180"/>
      <c r="BE1092" s="180"/>
      <c r="BF1092" s="180"/>
      <c r="BG1092" s="180"/>
      <c r="BH1092" s="180"/>
      <c r="BI1092" s="180"/>
      <c r="BJ1092" s="180"/>
      <c r="BK1092" s="180"/>
      <c r="BL1092" s="180"/>
      <c r="BM1092" s="180"/>
      <c r="BN1092" s="180"/>
      <c r="BO1092" s="180"/>
      <c r="BP1092" s="180"/>
      <c r="BQ1092" s="180"/>
      <c r="BR1092" s="180"/>
      <c r="BS1092" s="180"/>
      <c r="BT1092" s="180"/>
      <c r="BU1092" s="180"/>
      <c r="BV1092" s="180"/>
      <c r="BW1092" s="180"/>
      <c r="BX1092" s="180"/>
      <c r="BY1092" s="180"/>
      <c r="BZ1092" s="180"/>
      <c r="CA1092" s="180"/>
      <c r="CB1092" s="180"/>
      <c r="CC1092" s="180"/>
      <c r="CD1092" s="180"/>
      <c r="CE1092" s="180"/>
      <c r="CF1092" s="180"/>
      <c r="CG1092" s="180"/>
      <c r="CH1092" s="180"/>
      <c r="CI1092" s="180"/>
      <c r="CJ1092" s="180"/>
      <c r="CK1092" s="180"/>
      <c r="CL1092" s="180"/>
      <c r="CM1092" s="180"/>
      <c r="CN1092" s="180"/>
      <c r="CO1092" s="180"/>
      <c r="CP1092" s="180"/>
      <c r="CQ1092" s="180"/>
      <c r="CR1092" s="180"/>
      <c r="CS1092" s="180"/>
      <c r="CT1092" s="180"/>
      <c r="CU1092" s="180"/>
      <c r="CV1092" s="180"/>
      <c r="CW1092" s="180"/>
      <c r="CX1092" s="180"/>
      <c r="CY1092" s="180"/>
      <c r="CZ1092" s="180"/>
      <c r="DA1092" s="180"/>
      <c r="DB1092" s="180"/>
      <c r="DC1092" s="180"/>
      <c r="DD1092" s="180"/>
      <c r="DE1092" s="180"/>
      <c r="DF1092" s="180"/>
      <c r="DG1092" s="180"/>
      <c r="DH1092" s="180"/>
      <c r="DI1092" s="180"/>
      <c r="DJ1092" s="180"/>
      <c r="DK1092" s="180"/>
      <c r="DL1092" s="180"/>
      <c r="DM1092" s="180"/>
      <c r="DN1092" s="180"/>
      <c r="DO1092" s="180"/>
      <c r="DP1092" s="180"/>
      <c r="DQ1092" s="180"/>
      <c r="DR1092" s="180"/>
      <c r="DS1092" s="180"/>
      <c r="DT1092" s="180"/>
      <c r="DU1092" s="180"/>
      <c r="DV1092" s="180"/>
      <c r="DW1092" s="180"/>
      <c r="DX1092" s="180"/>
      <c r="DY1092" s="180"/>
      <c r="DZ1092" s="180"/>
      <c r="EA1092" s="180"/>
      <c r="EB1092" s="180"/>
      <c r="EC1092" s="180"/>
      <c r="ED1092" s="180"/>
      <c r="EE1092" s="180"/>
      <c r="EF1092" s="180"/>
      <c r="EG1092" s="180"/>
      <c r="EH1092" s="180"/>
      <c r="EI1092" s="180"/>
      <c r="EJ1092" s="180"/>
      <c r="EK1092" s="180"/>
      <c r="EL1092" s="180"/>
      <c r="EM1092" s="180"/>
      <c r="EN1092" s="180"/>
      <c r="EO1092" s="180"/>
      <c r="EP1092" s="180"/>
      <c r="EQ1092" s="180"/>
      <c r="ER1092" s="180"/>
      <c r="ES1092" s="180"/>
      <c r="ET1092" s="180"/>
      <c r="EU1092" s="180"/>
      <c r="EV1092" s="180"/>
      <c r="EW1092" s="180"/>
      <c r="EX1092" s="180"/>
      <c r="EY1092" s="180"/>
      <c r="EZ1092" s="180"/>
      <c r="FA1092" s="180"/>
      <c r="FB1092" s="180"/>
      <c r="FC1092" s="180"/>
      <c r="FD1092" s="180"/>
      <c r="FE1092" s="180"/>
      <c r="FF1092" s="180"/>
      <c r="FG1092" s="180"/>
      <c r="FH1092" s="180"/>
      <c r="FI1092" s="180"/>
      <c r="FJ1092" s="180"/>
      <c r="FK1092" s="180"/>
      <c r="FL1092" s="180"/>
      <c r="FM1092" s="180"/>
      <c r="FN1092" s="180"/>
      <c r="FO1092" s="180"/>
      <c r="FP1092" s="180"/>
      <c r="FQ1092" s="180"/>
      <c r="FR1092" s="180"/>
      <c r="FS1092" s="180"/>
      <c r="FT1092" s="180"/>
      <c r="FU1092" s="180"/>
      <c r="FV1092" s="180"/>
      <c r="FW1092" s="180"/>
      <c r="FX1092" s="180"/>
      <c r="FY1092" s="180"/>
      <c r="FZ1092" s="180"/>
      <c r="GA1092" s="180"/>
      <c r="GB1092" s="180"/>
      <c r="GC1092" s="180"/>
      <c r="GD1092" s="180"/>
      <c r="GE1092" s="180"/>
      <c r="GF1092" s="180"/>
      <c r="GG1092" s="180"/>
      <c r="GH1092" s="180"/>
      <c r="GI1092" s="180"/>
      <c r="GJ1092" s="180"/>
      <c r="GK1092" s="180"/>
      <c r="GL1092" s="180"/>
      <c r="GM1092" s="180"/>
      <c r="GN1092" s="180"/>
      <c r="GO1092" s="180"/>
      <c r="GP1092" s="180"/>
      <c r="GQ1092" s="180"/>
      <c r="GR1092" s="180"/>
      <c r="GS1092" s="180"/>
      <c r="GT1092" s="180"/>
      <c r="GU1092" s="180"/>
      <c r="GV1092" s="180"/>
      <c r="GW1092" s="180"/>
      <c r="GX1092" s="180"/>
      <c r="GY1092" s="180"/>
      <c r="GZ1092" s="180"/>
      <c r="HA1092" s="180"/>
      <c r="HB1092" s="180"/>
      <c r="HC1092" s="180"/>
      <c r="HD1092" s="180"/>
      <c r="HE1092" s="180"/>
      <c r="HF1092" s="180"/>
      <c r="HG1092" s="180"/>
      <c r="HH1092" s="180"/>
      <c r="HI1092" s="180"/>
      <c r="HJ1092" s="180"/>
      <c r="HK1092" s="180"/>
      <c r="HL1092" s="180"/>
      <c r="HM1092" s="180"/>
      <c r="HN1092" s="180"/>
      <c r="HO1092" s="180"/>
      <c r="HP1092" s="180"/>
      <c r="HQ1092" s="180"/>
      <c r="HR1092" s="180"/>
    </row>
    <row r="1093" spans="1:226" s="173" customFormat="1" ht="11.25" hidden="1" customHeight="1">
      <c r="A1093" s="97" t="s">
        <v>2270</v>
      </c>
      <c r="B1093" s="97" t="s">
        <v>2271</v>
      </c>
      <c r="C1093" s="98" t="s">
        <v>173</v>
      </c>
      <c r="D1093" s="60"/>
      <c r="E1093" s="60">
        <v>-70759.460000000006</v>
      </c>
      <c r="F1093" s="60">
        <v>-3665.28</v>
      </c>
      <c r="G1093" s="212"/>
      <c r="H1093" s="212"/>
      <c r="I1093" s="212"/>
      <c r="J1093" s="180"/>
      <c r="K1093" s="180"/>
      <c r="L1093" s="180"/>
      <c r="M1093" s="180"/>
      <c r="N1093" s="180"/>
      <c r="O1093" s="180"/>
      <c r="P1093" s="180"/>
      <c r="Q1093" s="180"/>
      <c r="R1093" s="180"/>
      <c r="S1093" s="180"/>
      <c r="T1093" s="180"/>
      <c r="U1093" s="180"/>
      <c r="V1093" s="180"/>
      <c r="W1093" s="180"/>
      <c r="X1093" s="180"/>
      <c r="Y1093" s="180"/>
      <c r="Z1093" s="180"/>
      <c r="AA1093" s="180"/>
      <c r="AB1093" s="180"/>
      <c r="AC1093" s="180"/>
      <c r="AD1093" s="180"/>
      <c r="AE1093" s="180"/>
      <c r="AF1093" s="180"/>
      <c r="AG1093" s="180"/>
      <c r="AH1093" s="180"/>
      <c r="AI1093" s="180"/>
      <c r="AJ1093" s="180"/>
      <c r="AK1093" s="180"/>
      <c r="AL1093" s="180"/>
      <c r="AM1093" s="180"/>
      <c r="AN1093" s="180"/>
      <c r="AO1093" s="180"/>
      <c r="AP1093" s="180"/>
      <c r="AQ1093" s="180"/>
      <c r="AR1093" s="180"/>
      <c r="AS1093" s="180"/>
      <c r="AT1093" s="180"/>
      <c r="AU1093" s="180"/>
      <c r="AV1093" s="180"/>
      <c r="AW1093" s="180"/>
      <c r="AX1093" s="180"/>
      <c r="AY1093" s="180"/>
      <c r="AZ1093" s="180"/>
      <c r="BA1093" s="180"/>
      <c r="BB1093" s="180"/>
      <c r="BC1093" s="180"/>
      <c r="BD1093" s="180"/>
      <c r="BE1093" s="180"/>
      <c r="BF1093" s="180"/>
      <c r="BG1093" s="180"/>
      <c r="BH1093" s="180"/>
      <c r="BI1093" s="180"/>
      <c r="BJ1093" s="180"/>
      <c r="BK1093" s="180"/>
      <c r="BL1093" s="180"/>
      <c r="BM1093" s="180"/>
      <c r="BN1093" s="180"/>
      <c r="BO1093" s="180"/>
      <c r="BP1093" s="180"/>
      <c r="BQ1093" s="180"/>
      <c r="BR1093" s="180"/>
      <c r="BS1093" s="180"/>
      <c r="BT1093" s="180"/>
      <c r="BU1093" s="180"/>
      <c r="BV1093" s="180"/>
      <c r="BW1093" s="180"/>
      <c r="BX1093" s="180"/>
      <c r="BY1093" s="180"/>
      <c r="BZ1093" s="180"/>
      <c r="CA1093" s="180"/>
      <c r="CB1093" s="180"/>
      <c r="CC1093" s="180"/>
      <c r="CD1093" s="180"/>
      <c r="CE1093" s="180"/>
      <c r="CF1093" s="180"/>
      <c r="CG1093" s="180"/>
      <c r="CH1093" s="180"/>
      <c r="CI1093" s="180"/>
      <c r="CJ1093" s="180"/>
      <c r="CK1093" s="180"/>
      <c r="CL1093" s="180"/>
      <c r="CM1093" s="180"/>
      <c r="CN1093" s="180"/>
      <c r="CO1093" s="180"/>
      <c r="CP1093" s="180"/>
      <c r="CQ1093" s="180"/>
      <c r="CR1093" s="180"/>
      <c r="CS1093" s="180"/>
      <c r="CT1093" s="180"/>
      <c r="CU1093" s="180"/>
      <c r="CV1093" s="180"/>
      <c r="CW1093" s="180"/>
      <c r="CX1093" s="180"/>
      <c r="CY1093" s="180"/>
      <c r="CZ1093" s="180"/>
      <c r="DA1093" s="180"/>
      <c r="DB1093" s="180"/>
      <c r="DC1093" s="180"/>
      <c r="DD1093" s="180"/>
      <c r="DE1093" s="180"/>
      <c r="DF1093" s="180"/>
      <c r="DG1093" s="180"/>
      <c r="DH1093" s="180"/>
      <c r="DI1093" s="180"/>
      <c r="DJ1093" s="180"/>
      <c r="DK1093" s="180"/>
      <c r="DL1093" s="180"/>
      <c r="DM1093" s="180"/>
      <c r="DN1093" s="180"/>
      <c r="DO1093" s="180"/>
      <c r="DP1093" s="180"/>
      <c r="DQ1093" s="180"/>
      <c r="DR1093" s="180"/>
      <c r="DS1093" s="180"/>
      <c r="DT1093" s="180"/>
      <c r="DU1093" s="180"/>
      <c r="DV1093" s="180"/>
      <c r="DW1093" s="180"/>
      <c r="DX1093" s="180"/>
      <c r="DY1093" s="180"/>
      <c r="DZ1093" s="180"/>
      <c r="EA1093" s="180"/>
      <c r="EB1093" s="180"/>
      <c r="EC1093" s="180"/>
      <c r="ED1093" s="180"/>
      <c r="EE1093" s="180"/>
      <c r="EF1093" s="180"/>
      <c r="EG1093" s="180"/>
      <c r="EH1093" s="180"/>
      <c r="EI1093" s="180"/>
      <c r="EJ1093" s="180"/>
      <c r="EK1093" s="180"/>
      <c r="EL1093" s="180"/>
      <c r="EM1093" s="180"/>
      <c r="EN1093" s="180"/>
      <c r="EO1093" s="180"/>
      <c r="EP1093" s="180"/>
      <c r="EQ1093" s="180"/>
      <c r="ER1093" s="180"/>
      <c r="ES1093" s="180"/>
      <c r="ET1093" s="180"/>
      <c r="EU1093" s="180"/>
      <c r="EV1093" s="180"/>
      <c r="EW1093" s="180"/>
      <c r="EX1093" s="180"/>
      <c r="EY1093" s="180"/>
      <c r="EZ1093" s="180"/>
      <c r="FA1093" s="180"/>
      <c r="FB1093" s="180"/>
      <c r="FC1093" s="180"/>
      <c r="FD1093" s="180"/>
      <c r="FE1093" s="180"/>
      <c r="FF1093" s="180"/>
      <c r="FG1093" s="180"/>
      <c r="FH1093" s="180"/>
      <c r="FI1093" s="180"/>
      <c r="FJ1093" s="180"/>
      <c r="FK1093" s="180"/>
      <c r="FL1093" s="180"/>
      <c r="FM1093" s="180"/>
      <c r="FN1093" s="180"/>
      <c r="FO1093" s="180"/>
      <c r="FP1093" s="180"/>
      <c r="FQ1093" s="180"/>
      <c r="FR1093" s="180"/>
      <c r="FS1093" s="180"/>
      <c r="FT1093" s="180"/>
      <c r="FU1093" s="180"/>
      <c r="FV1093" s="180"/>
      <c r="FW1093" s="180"/>
      <c r="FX1093" s="180"/>
      <c r="FY1093" s="180"/>
      <c r="FZ1093" s="180"/>
      <c r="GA1093" s="180"/>
      <c r="GB1093" s="180"/>
      <c r="GC1093" s="180"/>
      <c r="GD1093" s="180"/>
      <c r="GE1093" s="180"/>
      <c r="GF1093" s="180"/>
      <c r="GG1093" s="180"/>
      <c r="GH1093" s="180"/>
      <c r="GI1093" s="180"/>
      <c r="GJ1093" s="180"/>
      <c r="GK1093" s="180"/>
      <c r="GL1093" s="180"/>
      <c r="GM1093" s="180"/>
      <c r="GN1093" s="180"/>
      <c r="GO1093" s="180"/>
      <c r="GP1093" s="180"/>
      <c r="GQ1093" s="180"/>
      <c r="GR1093" s="180"/>
      <c r="GS1093" s="180"/>
      <c r="GT1093" s="180"/>
      <c r="GU1093" s="180"/>
      <c r="GV1093" s="180"/>
      <c r="GW1093" s="180"/>
      <c r="GX1093" s="180"/>
      <c r="GY1093" s="180"/>
      <c r="GZ1093" s="180"/>
      <c r="HA1093" s="180"/>
      <c r="HB1093" s="180"/>
      <c r="HC1093" s="180"/>
      <c r="HD1093" s="180"/>
      <c r="HE1093" s="180"/>
      <c r="HF1093" s="180"/>
      <c r="HG1093" s="180"/>
      <c r="HH1093" s="180"/>
      <c r="HI1093" s="180"/>
      <c r="HJ1093" s="180"/>
      <c r="HK1093" s="180"/>
      <c r="HL1093" s="180"/>
      <c r="HM1093" s="180"/>
      <c r="HN1093" s="180"/>
      <c r="HO1093" s="180"/>
      <c r="HP1093" s="180"/>
      <c r="HQ1093" s="180"/>
      <c r="HR1093" s="180"/>
    </row>
    <row r="1094" spans="1:226" s="173" customFormat="1" ht="11.25" hidden="1" customHeight="1">
      <c r="A1094" s="97" t="s">
        <v>2263</v>
      </c>
      <c r="B1094" s="117" t="s">
        <v>3446</v>
      </c>
      <c r="C1094" s="98" t="s">
        <v>173</v>
      </c>
      <c r="D1094" s="60"/>
      <c r="E1094" s="60">
        <v>-37755.660000000003</v>
      </c>
      <c r="F1094" s="60">
        <v>-344.85</v>
      </c>
      <c r="G1094" s="212"/>
      <c r="H1094" s="212"/>
      <c r="I1094" s="212"/>
      <c r="J1094" s="180"/>
      <c r="K1094" s="180"/>
      <c r="L1094" s="180"/>
      <c r="M1094" s="180"/>
      <c r="N1094" s="180"/>
      <c r="O1094" s="180"/>
      <c r="P1094" s="180"/>
      <c r="Q1094" s="180"/>
      <c r="R1094" s="180"/>
      <c r="S1094" s="180"/>
      <c r="T1094" s="180"/>
      <c r="U1094" s="180"/>
      <c r="V1094" s="180"/>
      <c r="W1094" s="180"/>
      <c r="X1094" s="180"/>
      <c r="Y1094" s="180"/>
      <c r="Z1094" s="180"/>
      <c r="AA1094" s="180"/>
      <c r="AB1094" s="180"/>
      <c r="AC1094" s="180"/>
      <c r="AD1094" s="180"/>
      <c r="AE1094" s="180"/>
      <c r="AF1094" s="180"/>
      <c r="AG1094" s="180"/>
      <c r="AH1094" s="180"/>
      <c r="AI1094" s="180"/>
      <c r="AJ1094" s="180"/>
      <c r="AK1094" s="180"/>
      <c r="AL1094" s="180"/>
      <c r="AM1094" s="180"/>
      <c r="AN1094" s="180"/>
      <c r="AO1094" s="180"/>
      <c r="AP1094" s="180"/>
      <c r="AQ1094" s="180"/>
      <c r="AR1094" s="180"/>
      <c r="AS1094" s="180"/>
      <c r="AT1094" s="180"/>
      <c r="AU1094" s="180"/>
      <c r="AV1094" s="180"/>
      <c r="AW1094" s="180"/>
      <c r="AX1094" s="180"/>
      <c r="AY1094" s="180"/>
      <c r="AZ1094" s="180"/>
      <c r="BA1094" s="180"/>
      <c r="BB1094" s="180"/>
      <c r="BC1094" s="180"/>
      <c r="BD1094" s="180"/>
      <c r="BE1094" s="180"/>
      <c r="BF1094" s="180"/>
      <c r="BG1094" s="180"/>
      <c r="BH1094" s="180"/>
      <c r="BI1094" s="180"/>
      <c r="BJ1094" s="180"/>
      <c r="BK1094" s="180"/>
      <c r="BL1094" s="180"/>
      <c r="BM1094" s="180"/>
      <c r="BN1094" s="180"/>
      <c r="BO1094" s="180"/>
      <c r="BP1094" s="180"/>
      <c r="BQ1094" s="180"/>
      <c r="BR1094" s="180"/>
      <c r="BS1094" s="180"/>
      <c r="BT1094" s="180"/>
      <c r="BU1094" s="180"/>
      <c r="BV1094" s="180"/>
      <c r="BW1094" s="180"/>
      <c r="BX1094" s="180"/>
      <c r="BY1094" s="180"/>
      <c r="BZ1094" s="180"/>
      <c r="CA1094" s="180"/>
      <c r="CB1094" s="180"/>
      <c r="CC1094" s="180"/>
      <c r="CD1094" s="180"/>
      <c r="CE1094" s="180"/>
      <c r="CF1094" s="180"/>
      <c r="CG1094" s="180"/>
      <c r="CH1094" s="180"/>
      <c r="CI1094" s="180"/>
      <c r="CJ1094" s="180"/>
      <c r="CK1094" s="180"/>
      <c r="CL1094" s="180"/>
      <c r="CM1094" s="180"/>
      <c r="CN1094" s="180"/>
      <c r="CO1094" s="180"/>
      <c r="CP1094" s="180"/>
      <c r="CQ1094" s="180"/>
      <c r="CR1094" s="180"/>
      <c r="CS1094" s="180"/>
      <c r="CT1094" s="180"/>
      <c r="CU1094" s="180"/>
      <c r="CV1094" s="180"/>
      <c r="CW1094" s="180"/>
      <c r="CX1094" s="180"/>
      <c r="CY1094" s="180"/>
      <c r="CZ1094" s="180"/>
      <c r="DA1094" s="180"/>
      <c r="DB1094" s="180"/>
      <c r="DC1094" s="180"/>
      <c r="DD1094" s="180"/>
      <c r="DE1094" s="180"/>
      <c r="DF1094" s="180"/>
      <c r="DG1094" s="180"/>
      <c r="DH1094" s="180"/>
      <c r="DI1094" s="180"/>
      <c r="DJ1094" s="180"/>
      <c r="DK1094" s="180"/>
      <c r="DL1094" s="180"/>
      <c r="DM1094" s="180"/>
      <c r="DN1094" s="180"/>
      <c r="DO1094" s="180"/>
      <c r="DP1094" s="180"/>
      <c r="DQ1094" s="180"/>
      <c r="DR1094" s="180"/>
      <c r="DS1094" s="180"/>
      <c r="DT1094" s="180"/>
      <c r="DU1094" s="180"/>
      <c r="DV1094" s="180"/>
      <c r="DW1094" s="180"/>
      <c r="DX1094" s="180"/>
      <c r="DY1094" s="180"/>
      <c r="DZ1094" s="180"/>
      <c r="EA1094" s="180"/>
      <c r="EB1094" s="180"/>
      <c r="EC1094" s="180"/>
      <c r="ED1094" s="180"/>
      <c r="EE1094" s="180"/>
      <c r="EF1094" s="180"/>
      <c r="EG1094" s="180"/>
      <c r="EH1094" s="180"/>
      <c r="EI1094" s="180"/>
      <c r="EJ1094" s="180"/>
      <c r="EK1094" s="180"/>
      <c r="EL1094" s="180"/>
      <c r="EM1094" s="180"/>
      <c r="EN1094" s="180"/>
      <c r="EO1094" s="180"/>
      <c r="EP1094" s="180"/>
      <c r="EQ1094" s="180"/>
      <c r="ER1094" s="180"/>
      <c r="ES1094" s="180"/>
      <c r="ET1094" s="180"/>
      <c r="EU1094" s="180"/>
      <c r="EV1094" s="180"/>
      <c r="EW1094" s="180"/>
      <c r="EX1094" s="180"/>
      <c r="EY1094" s="180"/>
      <c r="EZ1094" s="180"/>
      <c r="FA1094" s="180"/>
      <c r="FB1094" s="180"/>
      <c r="FC1094" s="180"/>
      <c r="FD1094" s="180"/>
      <c r="FE1094" s="180"/>
      <c r="FF1094" s="180"/>
      <c r="FG1094" s="180"/>
      <c r="FH1094" s="180"/>
      <c r="FI1094" s="180"/>
      <c r="FJ1094" s="180"/>
      <c r="FK1094" s="180"/>
      <c r="FL1094" s="180"/>
      <c r="FM1094" s="180"/>
      <c r="FN1094" s="180"/>
      <c r="FO1094" s="180"/>
      <c r="FP1094" s="180"/>
      <c r="FQ1094" s="180"/>
      <c r="FR1094" s="180"/>
      <c r="FS1094" s="180"/>
      <c r="FT1094" s="180"/>
      <c r="FU1094" s="180"/>
      <c r="FV1094" s="180"/>
      <c r="FW1094" s="180"/>
      <c r="FX1094" s="180"/>
      <c r="FY1094" s="180"/>
      <c r="FZ1094" s="180"/>
      <c r="GA1094" s="180"/>
      <c r="GB1094" s="180"/>
      <c r="GC1094" s="180"/>
      <c r="GD1094" s="180"/>
      <c r="GE1094" s="180"/>
      <c r="GF1094" s="180"/>
      <c r="GG1094" s="180"/>
      <c r="GH1094" s="180"/>
      <c r="GI1094" s="180"/>
      <c r="GJ1094" s="180"/>
      <c r="GK1094" s="180"/>
      <c r="GL1094" s="180"/>
      <c r="GM1094" s="180"/>
      <c r="GN1094" s="180"/>
      <c r="GO1094" s="180"/>
      <c r="GP1094" s="180"/>
      <c r="GQ1094" s="180"/>
      <c r="GR1094" s="180"/>
      <c r="GS1094" s="180"/>
      <c r="GT1094" s="180"/>
      <c r="GU1094" s="180"/>
      <c r="GV1094" s="180"/>
      <c r="GW1094" s="180"/>
      <c r="GX1094" s="180"/>
      <c r="GY1094" s="180"/>
      <c r="GZ1094" s="180"/>
      <c r="HA1094" s="180"/>
      <c r="HB1094" s="180"/>
      <c r="HC1094" s="180"/>
      <c r="HD1094" s="180"/>
      <c r="HE1094" s="180"/>
      <c r="HF1094" s="180"/>
      <c r="HG1094" s="180"/>
      <c r="HH1094" s="180"/>
      <c r="HI1094" s="180"/>
      <c r="HJ1094" s="180"/>
      <c r="HK1094" s="180"/>
      <c r="HL1094" s="180"/>
      <c r="HM1094" s="180"/>
      <c r="HN1094" s="180"/>
      <c r="HO1094" s="180"/>
      <c r="HP1094" s="180"/>
      <c r="HQ1094" s="180"/>
      <c r="HR1094" s="180"/>
    </row>
    <row r="1095" spans="1:226" s="173" customFormat="1" ht="11.25" hidden="1" customHeight="1">
      <c r="A1095" s="97" t="s">
        <v>3418</v>
      </c>
      <c r="B1095" s="117" t="s">
        <v>174</v>
      </c>
      <c r="C1095" s="139" t="s">
        <v>173</v>
      </c>
      <c r="D1095" s="60"/>
      <c r="E1095" s="60"/>
      <c r="F1095" s="60">
        <v>-112.69</v>
      </c>
      <c r="G1095" s="212"/>
      <c r="H1095" s="212"/>
      <c r="I1095" s="212"/>
      <c r="J1095" s="180"/>
      <c r="K1095" s="180"/>
      <c r="L1095" s="180"/>
      <c r="M1095" s="180"/>
      <c r="N1095" s="180"/>
      <c r="O1095" s="180"/>
      <c r="P1095" s="180"/>
      <c r="Q1095" s="180"/>
      <c r="R1095" s="180"/>
      <c r="S1095" s="180"/>
      <c r="T1095" s="180"/>
      <c r="U1095" s="180"/>
      <c r="V1095" s="180"/>
      <c r="W1095" s="180"/>
      <c r="X1095" s="180"/>
      <c r="Y1095" s="180"/>
      <c r="Z1095" s="180"/>
      <c r="AA1095" s="180"/>
      <c r="AB1095" s="180"/>
      <c r="AC1095" s="180"/>
      <c r="AD1095" s="180"/>
      <c r="AE1095" s="180"/>
      <c r="AF1095" s="180"/>
      <c r="AG1095" s="180"/>
      <c r="AH1095" s="180"/>
      <c r="AI1095" s="180"/>
      <c r="AJ1095" s="180"/>
      <c r="AK1095" s="180"/>
      <c r="AL1095" s="180"/>
      <c r="AM1095" s="180"/>
      <c r="AN1095" s="180"/>
      <c r="AO1095" s="180"/>
      <c r="AP1095" s="180"/>
      <c r="AQ1095" s="180"/>
      <c r="AR1095" s="180"/>
      <c r="AS1095" s="180"/>
      <c r="AT1095" s="180"/>
      <c r="AU1095" s="180"/>
      <c r="AV1095" s="180"/>
      <c r="AW1095" s="180"/>
      <c r="AX1095" s="180"/>
      <c r="AY1095" s="180"/>
      <c r="AZ1095" s="180"/>
      <c r="BA1095" s="180"/>
      <c r="BB1095" s="180"/>
      <c r="BC1095" s="180"/>
      <c r="BD1095" s="180"/>
      <c r="BE1095" s="180"/>
      <c r="BF1095" s="180"/>
      <c r="BG1095" s="180"/>
      <c r="BH1095" s="180"/>
      <c r="BI1095" s="180"/>
      <c r="BJ1095" s="180"/>
      <c r="BK1095" s="180"/>
      <c r="BL1095" s="180"/>
      <c r="BM1095" s="180"/>
      <c r="BN1095" s="180"/>
      <c r="BO1095" s="180"/>
      <c r="BP1095" s="180"/>
      <c r="BQ1095" s="180"/>
      <c r="BR1095" s="180"/>
      <c r="BS1095" s="180"/>
      <c r="BT1095" s="180"/>
      <c r="BU1095" s="180"/>
      <c r="BV1095" s="180"/>
      <c r="BW1095" s="180"/>
      <c r="BX1095" s="180"/>
      <c r="BY1095" s="180"/>
      <c r="BZ1095" s="180"/>
      <c r="CA1095" s="180"/>
      <c r="CB1095" s="180"/>
      <c r="CC1095" s="180"/>
      <c r="CD1095" s="180"/>
      <c r="CE1095" s="180"/>
      <c r="CF1095" s="180"/>
      <c r="CG1095" s="180"/>
      <c r="CH1095" s="180"/>
      <c r="CI1095" s="180"/>
      <c r="CJ1095" s="180"/>
      <c r="CK1095" s="180"/>
      <c r="CL1095" s="180"/>
      <c r="CM1095" s="180"/>
      <c r="CN1095" s="180"/>
      <c r="CO1095" s="180"/>
      <c r="CP1095" s="180"/>
      <c r="CQ1095" s="180"/>
      <c r="CR1095" s="180"/>
      <c r="CS1095" s="180"/>
      <c r="CT1095" s="180"/>
      <c r="CU1095" s="180"/>
      <c r="CV1095" s="180"/>
      <c r="CW1095" s="180"/>
      <c r="CX1095" s="180"/>
      <c r="CY1095" s="180"/>
      <c r="CZ1095" s="180"/>
      <c r="DA1095" s="180"/>
      <c r="DB1095" s="180"/>
      <c r="DC1095" s="180"/>
      <c r="DD1095" s="180"/>
      <c r="DE1095" s="180"/>
      <c r="DF1095" s="180"/>
      <c r="DG1095" s="180"/>
      <c r="DH1095" s="180"/>
      <c r="DI1095" s="180"/>
      <c r="DJ1095" s="180"/>
      <c r="DK1095" s="180"/>
      <c r="DL1095" s="180"/>
      <c r="DM1095" s="180"/>
      <c r="DN1095" s="180"/>
      <c r="DO1095" s="180"/>
      <c r="DP1095" s="180"/>
      <c r="DQ1095" s="180"/>
      <c r="DR1095" s="180"/>
      <c r="DS1095" s="180"/>
      <c r="DT1095" s="180"/>
      <c r="DU1095" s="180"/>
      <c r="DV1095" s="180"/>
      <c r="DW1095" s="180"/>
      <c r="DX1095" s="180"/>
      <c r="DY1095" s="180"/>
      <c r="DZ1095" s="180"/>
      <c r="EA1095" s="180"/>
      <c r="EB1095" s="180"/>
      <c r="EC1095" s="180"/>
      <c r="ED1095" s="180"/>
      <c r="EE1095" s="180"/>
      <c r="EF1095" s="180"/>
      <c r="EG1095" s="180"/>
      <c r="EH1095" s="180"/>
      <c r="EI1095" s="180"/>
      <c r="EJ1095" s="180"/>
      <c r="EK1095" s="180"/>
      <c r="EL1095" s="180"/>
      <c r="EM1095" s="180"/>
      <c r="EN1095" s="180"/>
      <c r="EO1095" s="180"/>
      <c r="EP1095" s="180"/>
      <c r="EQ1095" s="180"/>
      <c r="ER1095" s="180"/>
      <c r="ES1095" s="180"/>
      <c r="ET1095" s="180"/>
      <c r="EU1095" s="180"/>
      <c r="EV1095" s="180"/>
      <c r="EW1095" s="180"/>
      <c r="EX1095" s="180"/>
      <c r="EY1095" s="180"/>
      <c r="EZ1095" s="180"/>
      <c r="FA1095" s="180"/>
      <c r="FB1095" s="180"/>
      <c r="FC1095" s="180"/>
      <c r="FD1095" s="180"/>
      <c r="FE1095" s="180"/>
      <c r="FF1095" s="180"/>
      <c r="FG1095" s="180"/>
      <c r="FH1095" s="180"/>
      <c r="FI1095" s="180"/>
      <c r="FJ1095" s="180"/>
      <c r="FK1095" s="180"/>
      <c r="FL1095" s="180"/>
      <c r="FM1095" s="180"/>
      <c r="FN1095" s="180"/>
      <c r="FO1095" s="180"/>
      <c r="FP1095" s="180"/>
      <c r="FQ1095" s="180"/>
      <c r="FR1095" s="180"/>
      <c r="FS1095" s="180"/>
      <c r="FT1095" s="180"/>
      <c r="FU1095" s="180"/>
      <c r="FV1095" s="180"/>
      <c r="FW1095" s="180"/>
      <c r="FX1095" s="180"/>
      <c r="FY1095" s="180"/>
      <c r="FZ1095" s="180"/>
      <c r="GA1095" s="180"/>
      <c r="GB1095" s="180"/>
      <c r="GC1095" s="180"/>
      <c r="GD1095" s="180"/>
      <c r="GE1095" s="180"/>
      <c r="GF1095" s="180"/>
      <c r="GG1095" s="180"/>
      <c r="GH1095" s="180"/>
      <c r="GI1095" s="180"/>
      <c r="GJ1095" s="180"/>
      <c r="GK1095" s="180"/>
      <c r="GL1095" s="180"/>
      <c r="GM1095" s="180"/>
      <c r="GN1095" s="180"/>
      <c r="GO1095" s="180"/>
      <c r="GP1095" s="180"/>
      <c r="GQ1095" s="180"/>
      <c r="GR1095" s="180"/>
      <c r="GS1095" s="180"/>
      <c r="GT1095" s="180"/>
      <c r="GU1095" s="180"/>
      <c r="GV1095" s="180"/>
      <c r="GW1095" s="180"/>
      <c r="GX1095" s="180"/>
      <c r="GY1095" s="180"/>
      <c r="GZ1095" s="180"/>
      <c r="HA1095" s="180"/>
      <c r="HB1095" s="180"/>
      <c r="HC1095" s="180"/>
      <c r="HD1095" s="180"/>
      <c r="HE1095" s="180"/>
      <c r="HF1095" s="180"/>
      <c r="HG1095" s="180"/>
      <c r="HH1095" s="180"/>
      <c r="HI1095" s="180"/>
      <c r="HJ1095" s="180"/>
      <c r="HK1095" s="180"/>
      <c r="HL1095" s="180"/>
      <c r="HM1095" s="180"/>
      <c r="HN1095" s="180"/>
      <c r="HO1095" s="180"/>
      <c r="HP1095" s="180"/>
      <c r="HQ1095" s="180"/>
      <c r="HR1095" s="180"/>
    </row>
    <row r="1096" spans="1:226" s="173" customFormat="1" ht="11.25" hidden="1" customHeight="1">
      <c r="A1096" s="97" t="s">
        <v>3419</v>
      </c>
      <c r="B1096" s="117" t="s">
        <v>176</v>
      </c>
      <c r="C1096" s="139" t="s">
        <v>173</v>
      </c>
      <c r="D1096" s="60"/>
      <c r="E1096" s="60">
        <v>-22537.599999999999</v>
      </c>
      <c r="F1096" s="60">
        <v>-58322.25</v>
      </c>
      <c r="G1096" s="212"/>
      <c r="H1096" s="212"/>
      <c r="I1096" s="212"/>
      <c r="J1096" s="180"/>
      <c r="K1096" s="180"/>
      <c r="L1096" s="180"/>
      <c r="M1096" s="180"/>
      <c r="N1096" s="180"/>
      <c r="O1096" s="180"/>
      <c r="P1096" s="180"/>
      <c r="Q1096" s="180"/>
      <c r="R1096" s="180"/>
      <c r="S1096" s="180"/>
      <c r="T1096" s="180"/>
      <c r="U1096" s="180"/>
      <c r="V1096" s="180"/>
      <c r="W1096" s="180"/>
      <c r="X1096" s="180"/>
      <c r="Y1096" s="180"/>
      <c r="Z1096" s="180"/>
      <c r="AA1096" s="180"/>
      <c r="AB1096" s="180"/>
      <c r="AC1096" s="180"/>
      <c r="AD1096" s="180"/>
      <c r="AE1096" s="180"/>
      <c r="AF1096" s="180"/>
      <c r="AG1096" s="180"/>
      <c r="AH1096" s="180"/>
      <c r="AI1096" s="180"/>
      <c r="AJ1096" s="180"/>
      <c r="AK1096" s="180"/>
      <c r="AL1096" s="180"/>
      <c r="AM1096" s="180"/>
      <c r="AN1096" s="180"/>
      <c r="AO1096" s="180"/>
      <c r="AP1096" s="180"/>
      <c r="AQ1096" s="180"/>
      <c r="AR1096" s="180"/>
      <c r="AS1096" s="180"/>
      <c r="AT1096" s="180"/>
      <c r="AU1096" s="180"/>
      <c r="AV1096" s="180"/>
      <c r="AW1096" s="180"/>
      <c r="AX1096" s="180"/>
      <c r="AY1096" s="180"/>
      <c r="AZ1096" s="180"/>
      <c r="BA1096" s="180"/>
      <c r="BB1096" s="180"/>
      <c r="BC1096" s="180"/>
      <c r="BD1096" s="180"/>
      <c r="BE1096" s="180"/>
      <c r="BF1096" s="180"/>
      <c r="BG1096" s="180"/>
      <c r="BH1096" s="180"/>
      <c r="BI1096" s="180"/>
      <c r="BJ1096" s="180"/>
      <c r="BK1096" s="180"/>
      <c r="BL1096" s="180"/>
      <c r="BM1096" s="180"/>
      <c r="BN1096" s="180"/>
      <c r="BO1096" s="180"/>
      <c r="BP1096" s="180"/>
      <c r="BQ1096" s="180"/>
      <c r="BR1096" s="180"/>
      <c r="BS1096" s="180"/>
      <c r="BT1096" s="180"/>
      <c r="BU1096" s="180"/>
      <c r="BV1096" s="180"/>
      <c r="BW1096" s="180"/>
      <c r="BX1096" s="180"/>
      <c r="BY1096" s="180"/>
      <c r="BZ1096" s="180"/>
      <c r="CA1096" s="180"/>
      <c r="CB1096" s="180"/>
      <c r="CC1096" s="180"/>
      <c r="CD1096" s="180"/>
      <c r="CE1096" s="180"/>
      <c r="CF1096" s="180"/>
      <c r="CG1096" s="180"/>
      <c r="CH1096" s="180"/>
      <c r="CI1096" s="180"/>
      <c r="CJ1096" s="180"/>
      <c r="CK1096" s="180"/>
      <c r="CL1096" s="180"/>
      <c r="CM1096" s="180"/>
      <c r="CN1096" s="180"/>
      <c r="CO1096" s="180"/>
      <c r="CP1096" s="180"/>
      <c r="CQ1096" s="180"/>
      <c r="CR1096" s="180"/>
      <c r="CS1096" s="180"/>
      <c r="CT1096" s="180"/>
      <c r="CU1096" s="180"/>
      <c r="CV1096" s="180"/>
      <c r="CW1096" s="180"/>
      <c r="CX1096" s="180"/>
      <c r="CY1096" s="180"/>
      <c r="CZ1096" s="180"/>
      <c r="DA1096" s="180"/>
      <c r="DB1096" s="180"/>
      <c r="DC1096" s="180"/>
      <c r="DD1096" s="180"/>
      <c r="DE1096" s="180"/>
      <c r="DF1096" s="180"/>
      <c r="DG1096" s="180"/>
      <c r="DH1096" s="180"/>
      <c r="DI1096" s="180"/>
      <c r="DJ1096" s="180"/>
      <c r="DK1096" s="180"/>
      <c r="DL1096" s="180"/>
      <c r="DM1096" s="180"/>
      <c r="DN1096" s="180"/>
      <c r="DO1096" s="180"/>
      <c r="DP1096" s="180"/>
      <c r="DQ1096" s="180"/>
      <c r="DR1096" s="180"/>
      <c r="DS1096" s="180"/>
      <c r="DT1096" s="180"/>
      <c r="DU1096" s="180"/>
      <c r="DV1096" s="180"/>
      <c r="DW1096" s="180"/>
      <c r="DX1096" s="180"/>
      <c r="DY1096" s="180"/>
      <c r="DZ1096" s="180"/>
      <c r="EA1096" s="180"/>
      <c r="EB1096" s="180"/>
      <c r="EC1096" s="180"/>
      <c r="ED1096" s="180"/>
      <c r="EE1096" s="180"/>
      <c r="EF1096" s="180"/>
      <c r="EG1096" s="180"/>
      <c r="EH1096" s="180"/>
      <c r="EI1096" s="180"/>
      <c r="EJ1096" s="180"/>
      <c r="EK1096" s="180"/>
      <c r="EL1096" s="180"/>
      <c r="EM1096" s="180"/>
      <c r="EN1096" s="180"/>
      <c r="EO1096" s="180"/>
      <c r="EP1096" s="180"/>
      <c r="EQ1096" s="180"/>
      <c r="ER1096" s="180"/>
      <c r="ES1096" s="180"/>
      <c r="ET1096" s="180"/>
      <c r="EU1096" s="180"/>
      <c r="EV1096" s="180"/>
      <c r="EW1096" s="180"/>
      <c r="EX1096" s="180"/>
      <c r="EY1096" s="180"/>
      <c r="EZ1096" s="180"/>
      <c r="FA1096" s="180"/>
      <c r="FB1096" s="180"/>
      <c r="FC1096" s="180"/>
      <c r="FD1096" s="180"/>
      <c r="FE1096" s="180"/>
      <c r="FF1096" s="180"/>
      <c r="FG1096" s="180"/>
      <c r="FH1096" s="180"/>
      <c r="FI1096" s="180"/>
      <c r="FJ1096" s="180"/>
      <c r="FK1096" s="180"/>
      <c r="FL1096" s="180"/>
      <c r="FM1096" s="180"/>
      <c r="FN1096" s="180"/>
      <c r="FO1096" s="180"/>
      <c r="FP1096" s="180"/>
      <c r="FQ1096" s="180"/>
      <c r="FR1096" s="180"/>
      <c r="FS1096" s="180"/>
      <c r="FT1096" s="180"/>
      <c r="FU1096" s="180"/>
      <c r="FV1096" s="180"/>
      <c r="FW1096" s="180"/>
      <c r="FX1096" s="180"/>
      <c r="FY1096" s="180"/>
      <c r="FZ1096" s="180"/>
      <c r="GA1096" s="180"/>
      <c r="GB1096" s="180"/>
      <c r="GC1096" s="180"/>
      <c r="GD1096" s="180"/>
      <c r="GE1096" s="180"/>
      <c r="GF1096" s="180"/>
      <c r="GG1096" s="180"/>
      <c r="GH1096" s="180"/>
      <c r="GI1096" s="180"/>
      <c r="GJ1096" s="180"/>
      <c r="GK1096" s="180"/>
      <c r="GL1096" s="180"/>
      <c r="GM1096" s="180"/>
      <c r="GN1096" s="180"/>
      <c r="GO1096" s="180"/>
      <c r="GP1096" s="180"/>
      <c r="GQ1096" s="180"/>
      <c r="GR1096" s="180"/>
      <c r="GS1096" s="180"/>
      <c r="GT1096" s="180"/>
      <c r="GU1096" s="180"/>
      <c r="GV1096" s="180"/>
      <c r="GW1096" s="180"/>
      <c r="GX1096" s="180"/>
      <c r="GY1096" s="180"/>
      <c r="GZ1096" s="180"/>
      <c r="HA1096" s="180"/>
      <c r="HB1096" s="180"/>
      <c r="HC1096" s="180"/>
      <c r="HD1096" s="180"/>
      <c r="HE1096" s="180"/>
      <c r="HF1096" s="180"/>
      <c r="HG1096" s="180"/>
      <c r="HH1096" s="180"/>
      <c r="HI1096" s="180"/>
      <c r="HJ1096" s="180"/>
      <c r="HK1096" s="180"/>
      <c r="HL1096" s="180"/>
      <c r="HM1096" s="180"/>
      <c r="HN1096" s="180"/>
      <c r="HO1096" s="180"/>
      <c r="HP1096" s="180"/>
      <c r="HQ1096" s="180"/>
      <c r="HR1096" s="180"/>
    </row>
    <row r="1097" spans="1:226" s="173" customFormat="1" ht="11.25" hidden="1" customHeight="1">
      <c r="A1097" s="97" t="s">
        <v>3422</v>
      </c>
      <c r="B1097" s="117" t="s">
        <v>2245</v>
      </c>
      <c r="C1097" s="139" t="s">
        <v>173</v>
      </c>
      <c r="D1097" s="60"/>
      <c r="E1097" s="60">
        <v>-49513.87</v>
      </c>
      <c r="F1097" s="60">
        <v>-87337.47</v>
      </c>
      <c r="G1097" s="212"/>
      <c r="H1097" s="212"/>
      <c r="I1097" s="212"/>
      <c r="J1097" s="180"/>
      <c r="K1097" s="180"/>
      <c r="L1097" s="180"/>
      <c r="M1097" s="180"/>
      <c r="N1097" s="180"/>
      <c r="O1097" s="180"/>
      <c r="P1097" s="180"/>
      <c r="Q1097" s="180"/>
      <c r="R1097" s="180"/>
      <c r="S1097" s="180"/>
      <c r="T1097" s="180"/>
      <c r="U1097" s="180"/>
      <c r="V1097" s="180"/>
      <c r="W1097" s="180"/>
      <c r="X1097" s="180"/>
      <c r="Y1097" s="180"/>
      <c r="Z1097" s="180"/>
      <c r="AA1097" s="180"/>
      <c r="AB1097" s="180"/>
      <c r="AC1097" s="180"/>
      <c r="AD1097" s="180"/>
      <c r="AE1097" s="180"/>
      <c r="AF1097" s="180"/>
      <c r="AG1097" s="180"/>
      <c r="AH1097" s="180"/>
      <c r="AI1097" s="180"/>
      <c r="AJ1097" s="180"/>
      <c r="AK1097" s="180"/>
      <c r="AL1097" s="180"/>
      <c r="AM1097" s="180"/>
      <c r="AN1097" s="180"/>
      <c r="AO1097" s="180"/>
      <c r="AP1097" s="180"/>
      <c r="AQ1097" s="180"/>
      <c r="AR1097" s="180"/>
      <c r="AS1097" s="180"/>
      <c r="AT1097" s="180"/>
      <c r="AU1097" s="180"/>
      <c r="AV1097" s="180"/>
      <c r="AW1097" s="180"/>
      <c r="AX1097" s="180"/>
      <c r="AY1097" s="180"/>
      <c r="AZ1097" s="180"/>
      <c r="BA1097" s="180"/>
      <c r="BB1097" s="180"/>
      <c r="BC1097" s="180"/>
      <c r="BD1097" s="180"/>
      <c r="BE1097" s="180"/>
      <c r="BF1097" s="180"/>
      <c r="BG1097" s="180"/>
      <c r="BH1097" s="180"/>
      <c r="BI1097" s="180"/>
      <c r="BJ1097" s="180"/>
      <c r="BK1097" s="180"/>
      <c r="BL1097" s="180"/>
      <c r="BM1097" s="180"/>
      <c r="BN1097" s="180"/>
      <c r="BO1097" s="180"/>
      <c r="BP1097" s="180"/>
      <c r="BQ1097" s="180"/>
      <c r="BR1097" s="180"/>
      <c r="BS1097" s="180"/>
      <c r="BT1097" s="180"/>
      <c r="BU1097" s="180"/>
      <c r="BV1097" s="180"/>
      <c r="BW1097" s="180"/>
      <c r="BX1097" s="180"/>
      <c r="BY1097" s="180"/>
      <c r="BZ1097" s="180"/>
      <c r="CA1097" s="180"/>
      <c r="CB1097" s="180"/>
      <c r="CC1097" s="180"/>
      <c r="CD1097" s="180"/>
      <c r="CE1097" s="180"/>
      <c r="CF1097" s="180"/>
      <c r="CG1097" s="180"/>
      <c r="CH1097" s="180"/>
      <c r="CI1097" s="180"/>
      <c r="CJ1097" s="180"/>
      <c r="CK1097" s="180"/>
      <c r="CL1097" s="180"/>
      <c r="CM1097" s="180"/>
      <c r="CN1097" s="180"/>
      <c r="CO1097" s="180"/>
      <c r="CP1097" s="180"/>
      <c r="CQ1097" s="180"/>
      <c r="CR1097" s="180"/>
      <c r="CS1097" s="180"/>
      <c r="CT1097" s="180"/>
      <c r="CU1097" s="180"/>
      <c r="CV1097" s="180"/>
      <c r="CW1097" s="180"/>
      <c r="CX1097" s="180"/>
      <c r="CY1097" s="180"/>
      <c r="CZ1097" s="180"/>
      <c r="DA1097" s="180"/>
      <c r="DB1097" s="180"/>
      <c r="DC1097" s="180"/>
      <c r="DD1097" s="180"/>
      <c r="DE1097" s="180"/>
      <c r="DF1097" s="180"/>
      <c r="DG1097" s="180"/>
      <c r="DH1097" s="180"/>
      <c r="DI1097" s="180"/>
      <c r="DJ1097" s="180"/>
      <c r="DK1097" s="180"/>
      <c r="DL1097" s="180"/>
      <c r="DM1097" s="180"/>
      <c r="DN1097" s="180"/>
      <c r="DO1097" s="180"/>
      <c r="DP1097" s="180"/>
      <c r="DQ1097" s="180"/>
      <c r="DR1097" s="180"/>
      <c r="DS1097" s="180"/>
      <c r="DT1097" s="180"/>
      <c r="DU1097" s="180"/>
      <c r="DV1097" s="180"/>
      <c r="DW1097" s="180"/>
      <c r="DX1097" s="180"/>
      <c r="DY1097" s="180"/>
      <c r="DZ1097" s="180"/>
      <c r="EA1097" s="180"/>
      <c r="EB1097" s="180"/>
      <c r="EC1097" s="180"/>
      <c r="ED1097" s="180"/>
      <c r="EE1097" s="180"/>
      <c r="EF1097" s="180"/>
      <c r="EG1097" s="180"/>
      <c r="EH1097" s="180"/>
      <c r="EI1097" s="180"/>
      <c r="EJ1097" s="180"/>
      <c r="EK1097" s="180"/>
      <c r="EL1097" s="180"/>
      <c r="EM1097" s="180"/>
      <c r="EN1097" s="180"/>
      <c r="EO1097" s="180"/>
      <c r="EP1097" s="180"/>
      <c r="EQ1097" s="180"/>
      <c r="ER1097" s="180"/>
      <c r="ES1097" s="180"/>
      <c r="ET1097" s="180"/>
      <c r="EU1097" s="180"/>
      <c r="EV1097" s="180"/>
      <c r="EW1097" s="180"/>
      <c r="EX1097" s="180"/>
      <c r="EY1097" s="180"/>
      <c r="EZ1097" s="180"/>
      <c r="FA1097" s="180"/>
      <c r="FB1097" s="180"/>
      <c r="FC1097" s="180"/>
      <c r="FD1097" s="180"/>
      <c r="FE1097" s="180"/>
      <c r="FF1097" s="180"/>
      <c r="FG1097" s="180"/>
      <c r="FH1097" s="180"/>
      <c r="FI1097" s="180"/>
      <c r="FJ1097" s="180"/>
      <c r="FK1097" s="180"/>
      <c r="FL1097" s="180"/>
      <c r="FM1097" s="180"/>
      <c r="FN1097" s="180"/>
      <c r="FO1097" s="180"/>
      <c r="FP1097" s="180"/>
      <c r="FQ1097" s="180"/>
      <c r="FR1097" s="180"/>
      <c r="FS1097" s="180"/>
      <c r="FT1097" s="180"/>
      <c r="FU1097" s="180"/>
      <c r="FV1097" s="180"/>
      <c r="FW1097" s="180"/>
      <c r="FX1097" s="180"/>
      <c r="FY1097" s="180"/>
      <c r="FZ1097" s="180"/>
      <c r="GA1097" s="180"/>
      <c r="GB1097" s="180"/>
      <c r="GC1097" s="180"/>
      <c r="GD1097" s="180"/>
      <c r="GE1097" s="180"/>
      <c r="GF1097" s="180"/>
      <c r="GG1097" s="180"/>
      <c r="GH1097" s="180"/>
      <c r="GI1097" s="180"/>
      <c r="GJ1097" s="180"/>
      <c r="GK1097" s="180"/>
      <c r="GL1097" s="180"/>
      <c r="GM1097" s="180"/>
      <c r="GN1097" s="180"/>
      <c r="GO1097" s="180"/>
      <c r="GP1097" s="180"/>
      <c r="GQ1097" s="180"/>
      <c r="GR1097" s="180"/>
      <c r="GS1097" s="180"/>
      <c r="GT1097" s="180"/>
      <c r="GU1097" s="180"/>
      <c r="GV1097" s="180"/>
      <c r="GW1097" s="180"/>
      <c r="GX1097" s="180"/>
      <c r="GY1097" s="180"/>
      <c r="GZ1097" s="180"/>
      <c r="HA1097" s="180"/>
      <c r="HB1097" s="180"/>
      <c r="HC1097" s="180"/>
      <c r="HD1097" s="180"/>
      <c r="HE1097" s="180"/>
      <c r="HF1097" s="180"/>
      <c r="HG1097" s="180"/>
      <c r="HH1097" s="180"/>
      <c r="HI1097" s="180"/>
      <c r="HJ1097" s="180"/>
      <c r="HK1097" s="180"/>
      <c r="HL1097" s="180"/>
      <c r="HM1097" s="180"/>
      <c r="HN1097" s="180"/>
      <c r="HO1097" s="180"/>
      <c r="HP1097" s="180"/>
      <c r="HQ1097" s="180"/>
      <c r="HR1097" s="180"/>
    </row>
    <row r="1098" spans="1:226" s="173" customFormat="1" ht="11.25" hidden="1" customHeight="1">
      <c r="A1098" s="97" t="s">
        <v>3423</v>
      </c>
      <c r="B1098" s="117" t="s">
        <v>2247</v>
      </c>
      <c r="C1098" s="139" t="s">
        <v>173</v>
      </c>
      <c r="D1098" s="60"/>
      <c r="E1098" s="60">
        <v>-5383.08</v>
      </c>
      <c r="F1098" s="60">
        <v>-13655.53</v>
      </c>
      <c r="G1098" s="212"/>
      <c r="H1098" s="212"/>
      <c r="I1098" s="212"/>
      <c r="J1098" s="180"/>
      <c r="K1098" s="180"/>
      <c r="L1098" s="180"/>
      <c r="M1098" s="180"/>
      <c r="N1098" s="180"/>
      <c r="O1098" s="180"/>
      <c r="P1098" s="180"/>
      <c r="Q1098" s="180"/>
      <c r="R1098" s="180"/>
      <c r="S1098" s="180"/>
      <c r="T1098" s="180"/>
      <c r="U1098" s="180"/>
      <c r="V1098" s="180"/>
      <c r="W1098" s="180"/>
      <c r="X1098" s="180"/>
      <c r="Y1098" s="180"/>
      <c r="Z1098" s="180"/>
      <c r="AA1098" s="180"/>
      <c r="AB1098" s="180"/>
      <c r="AC1098" s="180"/>
      <c r="AD1098" s="180"/>
      <c r="AE1098" s="180"/>
      <c r="AF1098" s="180"/>
      <c r="AG1098" s="180"/>
      <c r="AH1098" s="180"/>
      <c r="AI1098" s="180"/>
      <c r="AJ1098" s="180"/>
      <c r="AK1098" s="180"/>
      <c r="AL1098" s="180"/>
      <c r="AM1098" s="180"/>
      <c r="AN1098" s="180"/>
      <c r="AO1098" s="180"/>
      <c r="AP1098" s="180"/>
      <c r="AQ1098" s="180"/>
      <c r="AR1098" s="180"/>
      <c r="AS1098" s="180"/>
      <c r="AT1098" s="180"/>
      <c r="AU1098" s="180"/>
      <c r="AV1098" s="180"/>
      <c r="AW1098" s="180"/>
      <c r="AX1098" s="180"/>
      <c r="AY1098" s="180"/>
      <c r="AZ1098" s="180"/>
      <c r="BA1098" s="180"/>
      <c r="BB1098" s="180"/>
      <c r="BC1098" s="180"/>
      <c r="BD1098" s="180"/>
      <c r="BE1098" s="180"/>
      <c r="BF1098" s="180"/>
      <c r="BG1098" s="180"/>
      <c r="BH1098" s="180"/>
      <c r="BI1098" s="180"/>
      <c r="BJ1098" s="180"/>
      <c r="BK1098" s="180"/>
      <c r="BL1098" s="180"/>
      <c r="BM1098" s="180"/>
      <c r="BN1098" s="180"/>
      <c r="BO1098" s="180"/>
      <c r="BP1098" s="180"/>
      <c r="BQ1098" s="180"/>
      <c r="BR1098" s="180"/>
      <c r="BS1098" s="180"/>
      <c r="BT1098" s="180"/>
      <c r="BU1098" s="180"/>
      <c r="BV1098" s="180"/>
      <c r="BW1098" s="180"/>
      <c r="BX1098" s="180"/>
      <c r="BY1098" s="180"/>
      <c r="BZ1098" s="180"/>
      <c r="CA1098" s="180"/>
      <c r="CB1098" s="180"/>
      <c r="CC1098" s="180"/>
      <c r="CD1098" s="180"/>
      <c r="CE1098" s="180"/>
      <c r="CF1098" s="180"/>
      <c r="CG1098" s="180"/>
      <c r="CH1098" s="180"/>
      <c r="CI1098" s="180"/>
      <c r="CJ1098" s="180"/>
      <c r="CK1098" s="180"/>
      <c r="CL1098" s="180"/>
      <c r="CM1098" s="180"/>
      <c r="CN1098" s="180"/>
      <c r="CO1098" s="180"/>
      <c r="CP1098" s="180"/>
      <c r="CQ1098" s="180"/>
      <c r="CR1098" s="180"/>
      <c r="CS1098" s="180"/>
      <c r="CT1098" s="180"/>
      <c r="CU1098" s="180"/>
      <c r="CV1098" s="180"/>
      <c r="CW1098" s="180"/>
      <c r="CX1098" s="180"/>
      <c r="CY1098" s="180"/>
      <c r="CZ1098" s="180"/>
      <c r="DA1098" s="180"/>
      <c r="DB1098" s="180"/>
      <c r="DC1098" s="180"/>
      <c r="DD1098" s="180"/>
      <c r="DE1098" s="180"/>
      <c r="DF1098" s="180"/>
      <c r="DG1098" s="180"/>
      <c r="DH1098" s="180"/>
      <c r="DI1098" s="180"/>
      <c r="DJ1098" s="180"/>
      <c r="DK1098" s="180"/>
      <c r="DL1098" s="180"/>
      <c r="DM1098" s="180"/>
      <c r="DN1098" s="180"/>
      <c r="DO1098" s="180"/>
      <c r="DP1098" s="180"/>
      <c r="DQ1098" s="180"/>
      <c r="DR1098" s="180"/>
      <c r="DS1098" s="180"/>
      <c r="DT1098" s="180"/>
      <c r="DU1098" s="180"/>
      <c r="DV1098" s="180"/>
      <c r="DW1098" s="180"/>
      <c r="DX1098" s="180"/>
      <c r="DY1098" s="180"/>
      <c r="DZ1098" s="180"/>
      <c r="EA1098" s="180"/>
      <c r="EB1098" s="180"/>
      <c r="EC1098" s="180"/>
      <c r="ED1098" s="180"/>
      <c r="EE1098" s="180"/>
      <c r="EF1098" s="180"/>
      <c r="EG1098" s="180"/>
      <c r="EH1098" s="180"/>
      <c r="EI1098" s="180"/>
      <c r="EJ1098" s="180"/>
      <c r="EK1098" s="180"/>
      <c r="EL1098" s="180"/>
      <c r="EM1098" s="180"/>
      <c r="EN1098" s="180"/>
      <c r="EO1098" s="180"/>
      <c r="EP1098" s="180"/>
      <c r="EQ1098" s="180"/>
      <c r="ER1098" s="180"/>
      <c r="ES1098" s="180"/>
      <c r="ET1098" s="180"/>
      <c r="EU1098" s="180"/>
      <c r="EV1098" s="180"/>
      <c r="EW1098" s="180"/>
      <c r="EX1098" s="180"/>
      <c r="EY1098" s="180"/>
      <c r="EZ1098" s="180"/>
      <c r="FA1098" s="180"/>
      <c r="FB1098" s="180"/>
      <c r="FC1098" s="180"/>
      <c r="FD1098" s="180"/>
      <c r="FE1098" s="180"/>
      <c r="FF1098" s="180"/>
      <c r="FG1098" s="180"/>
      <c r="FH1098" s="180"/>
      <c r="FI1098" s="180"/>
      <c r="FJ1098" s="180"/>
      <c r="FK1098" s="180"/>
      <c r="FL1098" s="180"/>
      <c r="FM1098" s="180"/>
      <c r="FN1098" s="180"/>
      <c r="FO1098" s="180"/>
      <c r="FP1098" s="180"/>
      <c r="FQ1098" s="180"/>
      <c r="FR1098" s="180"/>
      <c r="FS1098" s="180"/>
      <c r="FT1098" s="180"/>
      <c r="FU1098" s="180"/>
      <c r="FV1098" s="180"/>
      <c r="FW1098" s="180"/>
      <c r="FX1098" s="180"/>
      <c r="FY1098" s="180"/>
      <c r="FZ1098" s="180"/>
      <c r="GA1098" s="180"/>
      <c r="GB1098" s="180"/>
      <c r="GC1098" s="180"/>
      <c r="GD1098" s="180"/>
      <c r="GE1098" s="180"/>
      <c r="GF1098" s="180"/>
      <c r="GG1098" s="180"/>
      <c r="GH1098" s="180"/>
      <c r="GI1098" s="180"/>
      <c r="GJ1098" s="180"/>
      <c r="GK1098" s="180"/>
      <c r="GL1098" s="180"/>
      <c r="GM1098" s="180"/>
      <c r="GN1098" s="180"/>
      <c r="GO1098" s="180"/>
      <c r="GP1098" s="180"/>
      <c r="GQ1098" s="180"/>
      <c r="GR1098" s="180"/>
      <c r="GS1098" s="180"/>
      <c r="GT1098" s="180"/>
      <c r="GU1098" s="180"/>
      <c r="GV1098" s="180"/>
      <c r="GW1098" s="180"/>
      <c r="GX1098" s="180"/>
      <c r="GY1098" s="180"/>
      <c r="GZ1098" s="180"/>
      <c r="HA1098" s="180"/>
      <c r="HB1098" s="180"/>
      <c r="HC1098" s="180"/>
      <c r="HD1098" s="180"/>
      <c r="HE1098" s="180"/>
      <c r="HF1098" s="180"/>
      <c r="HG1098" s="180"/>
      <c r="HH1098" s="180"/>
      <c r="HI1098" s="180"/>
      <c r="HJ1098" s="180"/>
      <c r="HK1098" s="180"/>
      <c r="HL1098" s="180"/>
      <c r="HM1098" s="180"/>
      <c r="HN1098" s="180"/>
      <c r="HO1098" s="180"/>
      <c r="HP1098" s="180"/>
      <c r="HQ1098" s="180"/>
      <c r="HR1098" s="180"/>
    </row>
    <row r="1099" spans="1:226" s="173" customFormat="1" ht="11.25" hidden="1" customHeight="1">
      <c r="A1099" s="97" t="s">
        <v>2317</v>
      </c>
      <c r="B1099" s="117" t="s">
        <v>2318</v>
      </c>
      <c r="C1099" s="139" t="s">
        <v>2319</v>
      </c>
      <c r="D1099" s="60"/>
      <c r="E1099" s="60">
        <v>-1.37</v>
      </c>
      <c r="F1099" s="60"/>
      <c r="G1099" s="212"/>
      <c r="H1099" s="212"/>
      <c r="I1099" s="212"/>
      <c r="J1099" s="180"/>
      <c r="K1099" s="180"/>
      <c r="L1099" s="180"/>
      <c r="M1099" s="180"/>
      <c r="N1099" s="180"/>
      <c r="O1099" s="180"/>
      <c r="P1099" s="180"/>
      <c r="Q1099" s="180"/>
      <c r="R1099" s="180"/>
      <c r="S1099" s="180"/>
      <c r="T1099" s="180"/>
      <c r="U1099" s="180"/>
      <c r="V1099" s="180"/>
      <c r="W1099" s="180"/>
      <c r="X1099" s="180"/>
      <c r="Y1099" s="180"/>
      <c r="Z1099" s="180"/>
      <c r="AA1099" s="180"/>
      <c r="AB1099" s="180"/>
      <c r="AC1099" s="180"/>
      <c r="AD1099" s="180"/>
      <c r="AE1099" s="180"/>
      <c r="AF1099" s="180"/>
      <c r="AG1099" s="180"/>
      <c r="AH1099" s="180"/>
      <c r="AI1099" s="180"/>
      <c r="AJ1099" s="180"/>
      <c r="AK1099" s="180"/>
      <c r="AL1099" s="180"/>
      <c r="AM1099" s="180"/>
      <c r="AN1099" s="180"/>
      <c r="AO1099" s="180"/>
      <c r="AP1099" s="180"/>
      <c r="AQ1099" s="180"/>
      <c r="AR1099" s="180"/>
      <c r="AS1099" s="180"/>
      <c r="AT1099" s="180"/>
      <c r="AU1099" s="180"/>
      <c r="AV1099" s="180"/>
      <c r="AW1099" s="180"/>
      <c r="AX1099" s="180"/>
      <c r="AY1099" s="180"/>
      <c r="AZ1099" s="180"/>
      <c r="BA1099" s="180"/>
      <c r="BB1099" s="180"/>
      <c r="BC1099" s="180"/>
      <c r="BD1099" s="180"/>
      <c r="BE1099" s="180"/>
      <c r="BF1099" s="180"/>
      <c r="BG1099" s="180"/>
      <c r="BH1099" s="180"/>
      <c r="BI1099" s="180"/>
      <c r="BJ1099" s="180"/>
      <c r="BK1099" s="180"/>
      <c r="BL1099" s="180"/>
      <c r="BM1099" s="180"/>
      <c r="BN1099" s="180"/>
      <c r="BO1099" s="180"/>
      <c r="BP1099" s="180"/>
      <c r="BQ1099" s="180"/>
      <c r="BR1099" s="180"/>
      <c r="BS1099" s="180"/>
      <c r="BT1099" s="180"/>
      <c r="BU1099" s="180"/>
      <c r="BV1099" s="180"/>
      <c r="BW1099" s="180"/>
      <c r="BX1099" s="180"/>
      <c r="BY1099" s="180"/>
      <c r="BZ1099" s="180"/>
      <c r="CA1099" s="180"/>
      <c r="CB1099" s="180"/>
      <c r="CC1099" s="180"/>
      <c r="CD1099" s="180"/>
      <c r="CE1099" s="180"/>
      <c r="CF1099" s="180"/>
      <c r="CG1099" s="180"/>
      <c r="CH1099" s="180"/>
      <c r="CI1099" s="180"/>
      <c r="CJ1099" s="180"/>
      <c r="CK1099" s="180"/>
      <c r="CL1099" s="180"/>
      <c r="CM1099" s="180"/>
      <c r="CN1099" s="180"/>
      <c r="CO1099" s="180"/>
      <c r="CP1099" s="180"/>
      <c r="CQ1099" s="180"/>
      <c r="CR1099" s="180"/>
      <c r="CS1099" s="180"/>
      <c r="CT1099" s="180"/>
      <c r="CU1099" s="180"/>
      <c r="CV1099" s="180"/>
      <c r="CW1099" s="180"/>
      <c r="CX1099" s="180"/>
      <c r="CY1099" s="180"/>
      <c r="CZ1099" s="180"/>
      <c r="DA1099" s="180"/>
      <c r="DB1099" s="180"/>
      <c r="DC1099" s="180"/>
      <c r="DD1099" s="180"/>
      <c r="DE1099" s="180"/>
      <c r="DF1099" s="180"/>
      <c r="DG1099" s="180"/>
      <c r="DH1099" s="180"/>
      <c r="DI1099" s="180"/>
      <c r="DJ1099" s="180"/>
      <c r="DK1099" s="180"/>
      <c r="DL1099" s="180"/>
      <c r="DM1099" s="180"/>
      <c r="DN1099" s="180"/>
      <c r="DO1099" s="180"/>
      <c r="DP1099" s="180"/>
      <c r="DQ1099" s="180"/>
      <c r="DR1099" s="180"/>
      <c r="DS1099" s="180"/>
      <c r="DT1099" s="180"/>
      <c r="DU1099" s="180"/>
      <c r="DV1099" s="180"/>
      <c r="DW1099" s="180"/>
      <c r="DX1099" s="180"/>
      <c r="DY1099" s="180"/>
      <c r="DZ1099" s="180"/>
      <c r="EA1099" s="180"/>
      <c r="EB1099" s="180"/>
      <c r="EC1099" s="180"/>
      <c r="ED1099" s="180"/>
      <c r="EE1099" s="180"/>
      <c r="EF1099" s="180"/>
      <c r="EG1099" s="180"/>
      <c r="EH1099" s="180"/>
      <c r="EI1099" s="180"/>
      <c r="EJ1099" s="180"/>
      <c r="EK1099" s="180"/>
      <c r="EL1099" s="180"/>
      <c r="EM1099" s="180"/>
      <c r="EN1099" s="180"/>
      <c r="EO1099" s="180"/>
      <c r="EP1099" s="180"/>
      <c r="EQ1099" s="180"/>
      <c r="ER1099" s="180"/>
      <c r="ES1099" s="180"/>
      <c r="ET1099" s="180"/>
      <c r="EU1099" s="180"/>
      <c r="EV1099" s="180"/>
      <c r="EW1099" s="180"/>
      <c r="EX1099" s="180"/>
      <c r="EY1099" s="180"/>
      <c r="EZ1099" s="180"/>
      <c r="FA1099" s="180"/>
      <c r="FB1099" s="180"/>
      <c r="FC1099" s="180"/>
      <c r="FD1099" s="180"/>
      <c r="FE1099" s="180"/>
      <c r="FF1099" s="180"/>
      <c r="FG1099" s="180"/>
      <c r="FH1099" s="180"/>
      <c r="FI1099" s="180"/>
      <c r="FJ1099" s="180"/>
      <c r="FK1099" s="180"/>
      <c r="FL1099" s="180"/>
      <c r="FM1099" s="180"/>
      <c r="FN1099" s="180"/>
      <c r="FO1099" s="180"/>
      <c r="FP1099" s="180"/>
      <c r="FQ1099" s="180"/>
      <c r="FR1099" s="180"/>
      <c r="FS1099" s="180"/>
      <c r="FT1099" s="180"/>
      <c r="FU1099" s="180"/>
      <c r="FV1099" s="180"/>
      <c r="FW1099" s="180"/>
      <c r="FX1099" s="180"/>
      <c r="FY1099" s="180"/>
      <c r="FZ1099" s="180"/>
      <c r="GA1099" s="180"/>
      <c r="GB1099" s="180"/>
      <c r="GC1099" s="180"/>
      <c r="GD1099" s="180"/>
      <c r="GE1099" s="180"/>
      <c r="GF1099" s="180"/>
      <c r="GG1099" s="180"/>
      <c r="GH1099" s="180"/>
      <c r="GI1099" s="180"/>
      <c r="GJ1099" s="180"/>
      <c r="GK1099" s="180"/>
      <c r="GL1099" s="180"/>
      <c r="GM1099" s="180"/>
      <c r="GN1099" s="180"/>
      <c r="GO1099" s="180"/>
      <c r="GP1099" s="180"/>
      <c r="GQ1099" s="180"/>
      <c r="GR1099" s="180"/>
      <c r="GS1099" s="180"/>
      <c r="GT1099" s="180"/>
      <c r="GU1099" s="180"/>
      <c r="GV1099" s="180"/>
      <c r="GW1099" s="180"/>
      <c r="GX1099" s="180"/>
      <c r="GY1099" s="180"/>
      <c r="GZ1099" s="180"/>
      <c r="HA1099" s="180"/>
      <c r="HB1099" s="180"/>
      <c r="HC1099" s="180"/>
      <c r="HD1099" s="180"/>
      <c r="HE1099" s="180"/>
      <c r="HF1099" s="180"/>
      <c r="HG1099" s="180"/>
      <c r="HH1099" s="180"/>
      <c r="HI1099" s="180"/>
      <c r="HJ1099" s="180"/>
      <c r="HK1099" s="180"/>
      <c r="HL1099" s="180"/>
      <c r="HM1099" s="180"/>
      <c r="HN1099" s="180"/>
      <c r="HO1099" s="180"/>
      <c r="HP1099" s="180"/>
      <c r="HQ1099" s="180"/>
      <c r="HR1099" s="180"/>
    </row>
    <row r="1100" spans="1:226" s="173" customFormat="1" ht="11.25" hidden="1" customHeight="1">
      <c r="A1100" s="97" t="s">
        <v>2322</v>
      </c>
      <c r="B1100" s="117" t="s">
        <v>2323</v>
      </c>
      <c r="C1100" s="139" t="s">
        <v>2324</v>
      </c>
      <c r="D1100" s="60"/>
      <c r="E1100" s="60">
        <v>-325.85000000000002</v>
      </c>
      <c r="F1100" s="60"/>
      <c r="G1100" s="212"/>
      <c r="H1100" s="212"/>
      <c r="I1100" s="212"/>
      <c r="J1100" s="180"/>
      <c r="K1100" s="180"/>
      <c r="L1100" s="180"/>
      <c r="M1100" s="180"/>
      <c r="N1100" s="180"/>
      <c r="O1100" s="180"/>
      <c r="P1100" s="180"/>
      <c r="Q1100" s="180"/>
      <c r="R1100" s="180"/>
      <c r="S1100" s="180"/>
      <c r="T1100" s="180"/>
      <c r="U1100" s="180"/>
      <c r="V1100" s="180"/>
      <c r="W1100" s="180"/>
      <c r="X1100" s="180"/>
      <c r="Y1100" s="180"/>
      <c r="Z1100" s="180"/>
      <c r="AA1100" s="180"/>
      <c r="AB1100" s="180"/>
      <c r="AC1100" s="180"/>
      <c r="AD1100" s="180"/>
      <c r="AE1100" s="180"/>
      <c r="AF1100" s="180"/>
      <c r="AG1100" s="180"/>
      <c r="AH1100" s="180"/>
      <c r="AI1100" s="180"/>
      <c r="AJ1100" s="180"/>
      <c r="AK1100" s="180"/>
      <c r="AL1100" s="180"/>
      <c r="AM1100" s="180"/>
      <c r="AN1100" s="180"/>
      <c r="AO1100" s="180"/>
      <c r="AP1100" s="180"/>
      <c r="AQ1100" s="180"/>
      <c r="AR1100" s="180"/>
      <c r="AS1100" s="180"/>
      <c r="AT1100" s="180"/>
      <c r="AU1100" s="180"/>
      <c r="AV1100" s="180"/>
      <c r="AW1100" s="180"/>
      <c r="AX1100" s="180"/>
      <c r="AY1100" s="180"/>
      <c r="AZ1100" s="180"/>
      <c r="BA1100" s="180"/>
      <c r="BB1100" s="180"/>
      <c r="BC1100" s="180"/>
      <c r="BD1100" s="180"/>
      <c r="BE1100" s="180"/>
      <c r="BF1100" s="180"/>
      <c r="BG1100" s="180"/>
      <c r="BH1100" s="180"/>
      <c r="BI1100" s="180"/>
      <c r="BJ1100" s="180"/>
      <c r="BK1100" s="180"/>
      <c r="BL1100" s="180"/>
      <c r="BM1100" s="180"/>
      <c r="BN1100" s="180"/>
      <c r="BO1100" s="180"/>
      <c r="BP1100" s="180"/>
      <c r="BQ1100" s="180"/>
      <c r="BR1100" s="180"/>
      <c r="BS1100" s="180"/>
      <c r="BT1100" s="180"/>
      <c r="BU1100" s="180"/>
      <c r="BV1100" s="180"/>
      <c r="BW1100" s="180"/>
      <c r="BX1100" s="180"/>
      <c r="BY1100" s="180"/>
      <c r="BZ1100" s="180"/>
      <c r="CA1100" s="180"/>
      <c r="CB1100" s="180"/>
      <c r="CC1100" s="180"/>
      <c r="CD1100" s="180"/>
      <c r="CE1100" s="180"/>
      <c r="CF1100" s="180"/>
      <c r="CG1100" s="180"/>
      <c r="CH1100" s="180"/>
      <c r="CI1100" s="180"/>
      <c r="CJ1100" s="180"/>
      <c r="CK1100" s="180"/>
      <c r="CL1100" s="180"/>
      <c r="CM1100" s="180"/>
      <c r="CN1100" s="180"/>
      <c r="CO1100" s="180"/>
      <c r="CP1100" s="180"/>
      <c r="CQ1100" s="180"/>
      <c r="CR1100" s="180"/>
      <c r="CS1100" s="180"/>
      <c r="CT1100" s="180"/>
      <c r="CU1100" s="180"/>
      <c r="CV1100" s="180"/>
      <c r="CW1100" s="180"/>
      <c r="CX1100" s="180"/>
      <c r="CY1100" s="180"/>
      <c r="CZ1100" s="180"/>
      <c r="DA1100" s="180"/>
      <c r="DB1100" s="180"/>
      <c r="DC1100" s="180"/>
      <c r="DD1100" s="180"/>
      <c r="DE1100" s="180"/>
      <c r="DF1100" s="180"/>
      <c r="DG1100" s="180"/>
      <c r="DH1100" s="180"/>
      <c r="DI1100" s="180"/>
      <c r="DJ1100" s="180"/>
      <c r="DK1100" s="180"/>
      <c r="DL1100" s="180"/>
      <c r="DM1100" s="180"/>
      <c r="DN1100" s="180"/>
      <c r="DO1100" s="180"/>
      <c r="DP1100" s="180"/>
      <c r="DQ1100" s="180"/>
      <c r="DR1100" s="180"/>
      <c r="DS1100" s="180"/>
      <c r="DT1100" s="180"/>
      <c r="DU1100" s="180"/>
      <c r="DV1100" s="180"/>
      <c r="DW1100" s="180"/>
      <c r="DX1100" s="180"/>
      <c r="DY1100" s="180"/>
      <c r="DZ1100" s="180"/>
      <c r="EA1100" s="180"/>
      <c r="EB1100" s="180"/>
      <c r="EC1100" s="180"/>
      <c r="ED1100" s="180"/>
      <c r="EE1100" s="180"/>
      <c r="EF1100" s="180"/>
      <c r="EG1100" s="180"/>
      <c r="EH1100" s="180"/>
      <c r="EI1100" s="180"/>
      <c r="EJ1100" s="180"/>
      <c r="EK1100" s="180"/>
      <c r="EL1100" s="180"/>
      <c r="EM1100" s="180"/>
      <c r="EN1100" s="180"/>
      <c r="EO1100" s="180"/>
      <c r="EP1100" s="180"/>
      <c r="EQ1100" s="180"/>
      <c r="ER1100" s="180"/>
      <c r="ES1100" s="180"/>
      <c r="ET1100" s="180"/>
      <c r="EU1100" s="180"/>
      <c r="EV1100" s="180"/>
      <c r="EW1100" s="180"/>
      <c r="EX1100" s="180"/>
      <c r="EY1100" s="180"/>
      <c r="EZ1100" s="180"/>
      <c r="FA1100" s="180"/>
      <c r="FB1100" s="180"/>
      <c r="FC1100" s="180"/>
      <c r="FD1100" s="180"/>
      <c r="FE1100" s="180"/>
      <c r="FF1100" s="180"/>
      <c r="FG1100" s="180"/>
      <c r="FH1100" s="180"/>
      <c r="FI1100" s="180"/>
      <c r="FJ1100" s="180"/>
      <c r="FK1100" s="180"/>
      <c r="FL1100" s="180"/>
      <c r="FM1100" s="180"/>
      <c r="FN1100" s="180"/>
      <c r="FO1100" s="180"/>
      <c r="FP1100" s="180"/>
      <c r="FQ1100" s="180"/>
      <c r="FR1100" s="180"/>
      <c r="FS1100" s="180"/>
      <c r="FT1100" s="180"/>
      <c r="FU1100" s="180"/>
      <c r="FV1100" s="180"/>
      <c r="FW1100" s="180"/>
      <c r="FX1100" s="180"/>
      <c r="FY1100" s="180"/>
      <c r="FZ1100" s="180"/>
      <c r="GA1100" s="180"/>
      <c r="GB1100" s="180"/>
      <c r="GC1100" s="180"/>
      <c r="GD1100" s="180"/>
      <c r="GE1100" s="180"/>
      <c r="GF1100" s="180"/>
      <c r="GG1100" s="180"/>
      <c r="GH1100" s="180"/>
      <c r="GI1100" s="180"/>
      <c r="GJ1100" s="180"/>
      <c r="GK1100" s="180"/>
      <c r="GL1100" s="180"/>
      <c r="GM1100" s="180"/>
      <c r="GN1100" s="180"/>
      <c r="GO1100" s="180"/>
      <c r="GP1100" s="180"/>
      <c r="GQ1100" s="180"/>
      <c r="GR1100" s="180"/>
      <c r="GS1100" s="180"/>
      <c r="GT1100" s="180"/>
      <c r="GU1100" s="180"/>
      <c r="GV1100" s="180"/>
      <c r="GW1100" s="180"/>
      <c r="GX1100" s="180"/>
      <c r="GY1100" s="180"/>
      <c r="GZ1100" s="180"/>
      <c r="HA1100" s="180"/>
      <c r="HB1100" s="180"/>
      <c r="HC1100" s="180"/>
      <c r="HD1100" s="180"/>
      <c r="HE1100" s="180"/>
      <c r="HF1100" s="180"/>
      <c r="HG1100" s="180"/>
      <c r="HH1100" s="180"/>
      <c r="HI1100" s="180"/>
      <c r="HJ1100" s="180"/>
      <c r="HK1100" s="180"/>
      <c r="HL1100" s="180"/>
      <c r="HM1100" s="180"/>
      <c r="HN1100" s="180"/>
      <c r="HO1100" s="180"/>
      <c r="HP1100" s="180"/>
      <c r="HQ1100" s="180"/>
      <c r="HR1100" s="180"/>
    </row>
    <row r="1101" spans="1:226" s="173" customFormat="1" ht="11.25" hidden="1" customHeight="1">
      <c r="A1101" s="97" t="s">
        <v>2345</v>
      </c>
      <c r="B1101" s="97" t="s">
        <v>368</v>
      </c>
      <c r="C1101" s="139" t="s">
        <v>367</v>
      </c>
      <c r="D1101" s="60"/>
      <c r="E1101" s="60">
        <v>-2100.36</v>
      </c>
      <c r="F1101" s="212"/>
      <c r="G1101" s="212"/>
      <c r="H1101" s="212"/>
      <c r="I1101" s="212"/>
      <c r="J1101" s="180"/>
      <c r="K1101" s="180"/>
      <c r="L1101" s="180"/>
      <c r="M1101" s="180"/>
      <c r="N1101" s="180"/>
      <c r="O1101" s="180"/>
      <c r="P1101" s="180"/>
      <c r="Q1101" s="180"/>
      <c r="R1101" s="180"/>
      <c r="S1101" s="180"/>
      <c r="T1101" s="180"/>
      <c r="U1101" s="180"/>
      <c r="V1101" s="180"/>
      <c r="W1101" s="180"/>
      <c r="X1101" s="180"/>
      <c r="Y1101" s="180"/>
      <c r="Z1101" s="180"/>
      <c r="AA1101" s="180"/>
      <c r="AB1101" s="180"/>
      <c r="AC1101" s="180"/>
      <c r="AD1101" s="180"/>
      <c r="AE1101" s="180"/>
      <c r="AF1101" s="180"/>
      <c r="AG1101" s="180"/>
      <c r="AH1101" s="180"/>
      <c r="AI1101" s="180"/>
      <c r="AJ1101" s="180"/>
      <c r="AK1101" s="180"/>
      <c r="AL1101" s="180"/>
      <c r="AM1101" s="180"/>
      <c r="AN1101" s="180"/>
      <c r="AO1101" s="180"/>
      <c r="AP1101" s="180"/>
      <c r="AQ1101" s="180"/>
      <c r="AR1101" s="180"/>
      <c r="AS1101" s="180"/>
      <c r="AT1101" s="180"/>
      <c r="AU1101" s="180"/>
      <c r="AV1101" s="180"/>
      <c r="AW1101" s="180"/>
      <c r="AX1101" s="180"/>
      <c r="AY1101" s="180"/>
      <c r="AZ1101" s="180"/>
      <c r="BA1101" s="180"/>
      <c r="BB1101" s="180"/>
      <c r="BC1101" s="180"/>
      <c r="BD1101" s="180"/>
      <c r="BE1101" s="180"/>
      <c r="BF1101" s="180"/>
      <c r="BG1101" s="180"/>
      <c r="BH1101" s="180"/>
      <c r="BI1101" s="180"/>
      <c r="BJ1101" s="180"/>
      <c r="BK1101" s="180"/>
      <c r="BL1101" s="180"/>
      <c r="BM1101" s="180"/>
      <c r="BN1101" s="180"/>
      <c r="BO1101" s="180"/>
      <c r="BP1101" s="180"/>
      <c r="BQ1101" s="180"/>
      <c r="BR1101" s="180"/>
      <c r="BS1101" s="180"/>
      <c r="BT1101" s="180"/>
      <c r="BU1101" s="180"/>
      <c r="BV1101" s="180"/>
      <c r="BW1101" s="180"/>
      <c r="BX1101" s="180"/>
      <c r="BY1101" s="180"/>
      <c r="BZ1101" s="180"/>
      <c r="CA1101" s="180"/>
      <c r="CB1101" s="180"/>
      <c r="CC1101" s="180"/>
      <c r="CD1101" s="180"/>
      <c r="CE1101" s="180"/>
      <c r="CF1101" s="180"/>
      <c r="CG1101" s="180"/>
      <c r="CH1101" s="180"/>
      <c r="CI1101" s="180"/>
      <c r="CJ1101" s="180"/>
      <c r="CK1101" s="180"/>
      <c r="CL1101" s="180"/>
      <c r="CM1101" s="180"/>
      <c r="CN1101" s="180"/>
      <c r="CO1101" s="180"/>
      <c r="CP1101" s="180"/>
      <c r="CQ1101" s="180"/>
      <c r="CR1101" s="180"/>
      <c r="CS1101" s="180"/>
      <c r="CT1101" s="180"/>
      <c r="CU1101" s="180"/>
      <c r="CV1101" s="180"/>
      <c r="CW1101" s="180"/>
      <c r="CX1101" s="180"/>
      <c r="CY1101" s="180"/>
      <c r="CZ1101" s="180"/>
      <c r="DA1101" s="180"/>
      <c r="DB1101" s="180"/>
      <c r="DC1101" s="180"/>
      <c r="DD1101" s="180"/>
      <c r="DE1101" s="180"/>
      <c r="DF1101" s="180"/>
      <c r="DG1101" s="180"/>
      <c r="DH1101" s="180"/>
      <c r="DI1101" s="180"/>
      <c r="DJ1101" s="180"/>
      <c r="DK1101" s="180"/>
      <c r="DL1101" s="180"/>
      <c r="DM1101" s="180"/>
      <c r="DN1101" s="180"/>
      <c r="DO1101" s="180"/>
      <c r="DP1101" s="180"/>
      <c r="DQ1101" s="180"/>
      <c r="DR1101" s="180"/>
      <c r="DS1101" s="180"/>
      <c r="DT1101" s="180"/>
      <c r="DU1101" s="180"/>
      <c r="DV1101" s="180"/>
      <c r="DW1101" s="180"/>
      <c r="DX1101" s="180"/>
      <c r="DY1101" s="180"/>
      <c r="DZ1101" s="180"/>
      <c r="EA1101" s="180"/>
      <c r="EB1101" s="180"/>
      <c r="EC1101" s="180"/>
      <c r="ED1101" s="180"/>
      <c r="EE1101" s="180"/>
      <c r="EF1101" s="180"/>
      <c r="EG1101" s="180"/>
      <c r="EH1101" s="180"/>
      <c r="EI1101" s="180"/>
      <c r="EJ1101" s="180"/>
      <c r="EK1101" s="180"/>
      <c r="EL1101" s="180"/>
      <c r="EM1101" s="180"/>
      <c r="EN1101" s="180"/>
      <c r="EO1101" s="180"/>
      <c r="EP1101" s="180"/>
      <c r="EQ1101" s="180"/>
      <c r="ER1101" s="180"/>
      <c r="ES1101" s="180"/>
      <c r="ET1101" s="180"/>
      <c r="EU1101" s="180"/>
      <c r="EV1101" s="180"/>
      <c r="EW1101" s="180"/>
      <c r="EX1101" s="180"/>
      <c r="EY1101" s="180"/>
      <c r="EZ1101" s="180"/>
      <c r="FA1101" s="180"/>
      <c r="FB1101" s="180"/>
      <c r="FC1101" s="180"/>
      <c r="FD1101" s="180"/>
      <c r="FE1101" s="180"/>
      <c r="FF1101" s="180"/>
      <c r="FG1101" s="180"/>
      <c r="FH1101" s="180"/>
      <c r="FI1101" s="180"/>
      <c r="FJ1101" s="180"/>
      <c r="FK1101" s="180"/>
      <c r="FL1101" s="180"/>
      <c r="FM1101" s="180"/>
      <c r="FN1101" s="180"/>
      <c r="FO1101" s="180"/>
      <c r="FP1101" s="180"/>
      <c r="FQ1101" s="180"/>
      <c r="FR1101" s="180"/>
      <c r="FS1101" s="180"/>
      <c r="FT1101" s="180"/>
      <c r="FU1101" s="180"/>
      <c r="FV1101" s="180"/>
      <c r="FW1101" s="180"/>
      <c r="FX1101" s="180"/>
      <c r="FY1101" s="180"/>
      <c r="FZ1101" s="180"/>
      <c r="GA1101" s="180"/>
      <c r="GB1101" s="180"/>
      <c r="GC1101" s="180"/>
      <c r="GD1101" s="180"/>
      <c r="GE1101" s="180"/>
      <c r="GF1101" s="180"/>
      <c r="GG1101" s="180"/>
      <c r="GH1101" s="180"/>
      <c r="GI1101" s="180"/>
      <c r="GJ1101" s="180"/>
      <c r="GK1101" s="180"/>
      <c r="GL1101" s="180"/>
      <c r="GM1101" s="180"/>
      <c r="GN1101" s="180"/>
      <c r="GO1101" s="180"/>
      <c r="GP1101" s="180"/>
      <c r="GQ1101" s="180"/>
      <c r="GR1101" s="180"/>
      <c r="GS1101" s="180"/>
      <c r="GT1101" s="180"/>
      <c r="GU1101" s="180"/>
      <c r="GV1101" s="180"/>
      <c r="GW1101" s="180"/>
      <c r="GX1101" s="180"/>
      <c r="GY1101" s="180"/>
      <c r="GZ1101" s="180"/>
      <c r="HA1101" s="180"/>
      <c r="HB1101" s="180"/>
      <c r="HC1101" s="180"/>
      <c r="HD1101" s="180"/>
      <c r="HE1101" s="180"/>
      <c r="HF1101" s="180"/>
      <c r="HG1101" s="180"/>
      <c r="HH1101" s="180"/>
      <c r="HI1101" s="180"/>
      <c r="HJ1101" s="180"/>
      <c r="HK1101" s="180"/>
      <c r="HL1101" s="180"/>
      <c r="HM1101" s="180"/>
      <c r="HN1101" s="180"/>
      <c r="HO1101" s="180"/>
      <c r="HP1101" s="180"/>
      <c r="HQ1101" s="180"/>
      <c r="HR1101" s="180"/>
    </row>
    <row r="1102" spans="1:226" s="173" customFormat="1" ht="11.25" hidden="1" customHeight="1">
      <c r="A1102" s="97" t="s">
        <v>2348</v>
      </c>
      <c r="B1102" s="97" t="s">
        <v>2349</v>
      </c>
      <c r="C1102" s="139" t="s">
        <v>385</v>
      </c>
      <c r="D1102" s="60"/>
      <c r="E1102" s="60">
        <v>-181.14</v>
      </c>
      <c r="F1102" s="212"/>
      <c r="G1102" s="212"/>
      <c r="H1102" s="212"/>
      <c r="I1102" s="212"/>
      <c r="J1102" s="180"/>
      <c r="K1102" s="180"/>
      <c r="L1102" s="180"/>
      <c r="M1102" s="180"/>
      <c r="N1102" s="180"/>
      <c r="O1102" s="180"/>
      <c r="P1102" s="180"/>
      <c r="Q1102" s="180"/>
      <c r="R1102" s="180"/>
      <c r="S1102" s="180"/>
      <c r="T1102" s="180"/>
      <c r="U1102" s="180"/>
      <c r="V1102" s="180"/>
      <c r="W1102" s="180"/>
      <c r="X1102" s="180"/>
      <c r="Y1102" s="180"/>
      <c r="Z1102" s="180"/>
      <c r="AA1102" s="180"/>
      <c r="AB1102" s="180"/>
      <c r="AC1102" s="180"/>
      <c r="AD1102" s="180"/>
      <c r="AE1102" s="180"/>
      <c r="AF1102" s="180"/>
      <c r="AG1102" s="180"/>
      <c r="AH1102" s="180"/>
      <c r="AI1102" s="180"/>
      <c r="AJ1102" s="180"/>
      <c r="AK1102" s="180"/>
      <c r="AL1102" s="180"/>
      <c r="AM1102" s="180"/>
      <c r="AN1102" s="180"/>
      <c r="AO1102" s="180"/>
      <c r="AP1102" s="180"/>
      <c r="AQ1102" s="180"/>
      <c r="AR1102" s="180"/>
      <c r="AS1102" s="180"/>
      <c r="AT1102" s="180"/>
      <c r="AU1102" s="180"/>
      <c r="AV1102" s="180"/>
      <c r="AW1102" s="180"/>
      <c r="AX1102" s="180"/>
      <c r="AY1102" s="180"/>
      <c r="AZ1102" s="180"/>
      <c r="BA1102" s="180"/>
      <c r="BB1102" s="180"/>
      <c r="BC1102" s="180"/>
      <c r="BD1102" s="180"/>
      <c r="BE1102" s="180"/>
      <c r="BF1102" s="180"/>
      <c r="BG1102" s="180"/>
      <c r="BH1102" s="180"/>
      <c r="BI1102" s="180"/>
      <c r="BJ1102" s="180"/>
      <c r="BK1102" s="180"/>
      <c r="BL1102" s="180"/>
      <c r="BM1102" s="180"/>
      <c r="BN1102" s="180"/>
      <c r="BO1102" s="180"/>
      <c r="BP1102" s="180"/>
      <c r="BQ1102" s="180"/>
      <c r="BR1102" s="180"/>
      <c r="BS1102" s="180"/>
      <c r="BT1102" s="180"/>
      <c r="BU1102" s="180"/>
      <c r="BV1102" s="180"/>
      <c r="BW1102" s="180"/>
      <c r="BX1102" s="180"/>
      <c r="BY1102" s="180"/>
      <c r="BZ1102" s="180"/>
      <c r="CA1102" s="180"/>
      <c r="CB1102" s="180"/>
      <c r="CC1102" s="180"/>
      <c r="CD1102" s="180"/>
      <c r="CE1102" s="180"/>
      <c r="CF1102" s="180"/>
      <c r="CG1102" s="180"/>
      <c r="CH1102" s="180"/>
      <c r="CI1102" s="180"/>
      <c r="CJ1102" s="180"/>
      <c r="CK1102" s="180"/>
      <c r="CL1102" s="180"/>
      <c r="CM1102" s="180"/>
      <c r="CN1102" s="180"/>
      <c r="CO1102" s="180"/>
      <c r="CP1102" s="180"/>
      <c r="CQ1102" s="180"/>
      <c r="CR1102" s="180"/>
      <c r="CS1102" s="180"/>
      <c r="CT1102" s="180"/>
      <c r="CU1102" s="180"/>
      <c r="CV1102" s="180"/>
      <c r="CW1102" s="180"/>
      <c r="CX1102" s="180"/>
      <c r="CY1102" s="180"/>
      <c r="CZ1102" s="180"/>
      <c r="DA1102" s="180"/>
      <c r="DB1102" s="180"/>
      <c r="DC1102" s="180"/>
      <c r="DD1102" s="180"/>
      <c r="DE1102" s="180"/>
      <c r="DF1102" s="180"/>
      <c r="DG1102" s="180"/>
      <c r="DH1102" s="180"/>
      <c r="DI1102" s="180"/>
      <c r="DJ1102" s="180"/>
      <c r="DK1102" s="180"/>
      <c r="DL1102" s="180"/>
      <c r="DM1102" s="180"/>
      <c r="DN1102" s="180"/>
      <c r="DO1102" s="180"/>
      <c r="DP1102" s="180"/>
      <c r="DQ1102" s="180"/>
      <c r="DR1102" s="180"/>
      <c r="DS1102" s="180"/>
      <c r="DT1102" s="180"/>
      <c r="DU1102" s="180"/>
      <c r="DV1102" s="180"/>
      <c r="DW1102" s="180"/>
      <c r="DX1102" s="180"/>
      <c r="DY1102" s="180"/>
      <c r="DZ1102" s="180"/>
      <c r="EA1102" s="180"/>
      <c r="EB1102" s="180"/>
      <c r="EC1102" s="180"/>
      <c r="ED1102" s="180"/>
      <c r="EE1102" s="180"/>
      <c r="EF1102" s="180"/>
      <c r="EG1102" s="180"/>
      <c r="EH1102" s="180"/>
      <c r="EI1102" s="180"/>
      <c r="EJ1102" s="180"/>
      <c r="EK1102" s="180"/>
      <c r="EL1102" s="180"/>
      <c r="EM1102" s="180"/>
      <c r="EN1102" s="180"/>
      <c r="EO1102" s="180"/>
      <c r="EP1102" s="180"/>
      <c r="EQ1102" s="180"/>
      <c r="ER1102" s="180"/>
      <c r="ES1102" s="180"/>
      <c r="ET1102" s="180"/>
      <c r="EU1102" s="180"/>
      <c r="EV1102" s="180"/>
      <c r="EW1102" s="180"/>
      <c r="EX1102" s="180"/>
      <c r="EY1102" s="180"/>
      <c r="EZ1102" s="180"/>
      <c r="FA1102" s="180"/>
      <c r="FB1102" s="180"/>
      <c r="FC1102" s="180"/>
      <c r="FD1102" s="180"/>
      <c r="FE1102" s="180"/>
      <c r="FF1102" s="180"/>
      <c r="FG1102" s="180"/>
      <c r="FH1102" s="180"/>
      <c r="FI1102" s="180"/>
      <c r="FJ1102" s="180"/>
      <c r="FK1102" s="180"/>
      <c r="FL1102" s="180"/>
      <c r="FM1102" s="180"/>
      <c r="FN1102" s="180"/>
      <c r="FO1102" s="180"/>
      <c r="FP1102" s="180"/>
      <c r="FQ1102" s="180"/>
      <c r="FR1102" s="180"/>
      <c r="FS1102" s="180"/>
      <c r="FT1102" s="180"/>
      <c r="FU1102" s="180"/>
      <c r="FV1102" s="180"/>
      <c r="FW1102" s="180"/>
      <c r="FX1102" s="180"/>
      <c r="FY1102" s="180"/>
      <c r="FZ1102" s="180"/>
      <c r="GA1102" s="180"/>
      <c r="GB1102" s="180"/>
      <c r="GC1102" s="180"/>
      <c r="GD1102" s="180"/>
      <c r="GE1102" s="180"/>
      <c r="GF1102" s="180"/>
      <c r="GG1102" s="180"/>
      <c r="GH1102" s="180"/>
      <c r="GI1102" s="180"/>
      <c r="GJ1102" s="180"/>
      <c r="GK1102" s="180"/>
      <c r="GL1102" s="180"/>
      <c r="GM1102" s="180"/>
      <c r="GN1102" s="180"/>
      <c r="GO1102" s="180"/>
      <c r="GP1102" s="180"/>
      <c r="GQ1102" s="180"/>
      <c r="GR1102" s="180"/>
      <c r="GS1102" s="180"/>
      <c r="GT1102" s="180"/>
      <c r="GU1102" s="180"/>
      <c r="GV1102" s="180"/>
      <c r="GW1102" s="180"/>
      <c r="GX1102" s="180"/>
      <c r="GY1102" s="180"/>
      <c r="GZ1102" s="180"/>
      <c r="HA1102" s="180"/>
      <c r="HB1102" s="180"/>
      <c r="HC1102" s="180"/>
      <c r="HD1102" s="180"/>
      <c r="HE1102" s="180"/>
      <c r="HF1102" s="180"/>
      <c r="HG1102" s="180"/>
      <c r="HH1102" s="180"/>
      <c r="HI1102" s="180"/>
      <c r="HJ1102" s="180"/>
      <c r="HK1102" s="180"/>
      <c r="HL1102" s="180"/>
      <c r="HM1102" s="180"/>
      <c r="HN1102" s="180"/>
      <c r="HO1102" s="180"/>
      <c r="HP1102" s="180"/>
      <c r="HQ1102" s="180"/>
      <c r="HR1102" s="180"/>
    </row>
    <row r="1103" spans="1:226" s="173" customFormat="1" ht="11.25" hidden="1" customHeight="1">
      <c r="A1103" s="97" t="s">
        <v>2406</v>
      </c>
      <c r="B1103" s="117" t="s">
        <v>2407</v>
      </c>
      <c r="C1103" s="139" t="s">
        <v>613</v>
      </c>
      <c r="D1103" s="60"/>
      <c r="E1103" s="60">
        <v>-39051.75</v>
      </c>
      <c r="F1103" s="212"/>
      <c r="G1103" s="212"/>
      <c r="H1103" s="212"/>
      <c r="I1103" s="212"/>
      <c r="J1103" s="180"/>
      <c r="K1103" s="180"/>
      <c r="L1103" s="180"/>
      <c r="M1103" s="180"/>
      <c r="N1103" s="180"/>
      <c r="O1103" s="180"/>
      <c r="P1103" s="180"/>
      <c r="Q1103" s="180"/>
      <c r="R1103" s="180"/>
      <c r="S1103" s="180"/>
      <c r="T1103" s="180"/>
      <c r="U1103" s="180"/>
      <c r="V1103" s="180"/>
      <c r="W1103" s="180"/>
      <c r="X1103" s="180"/>
      <c r="Y1103" s="180"/>
      <c r="Z1103" s="180"/>
      <c r="AA1103" s="180"/>
      <c r="AB1103" s="180"/>
      <c r="AC1103" s="180"/>
      <c r="AD1103" s="180"/>
      <c r="AE1103" s="180"/>
      <c r="AF1103" s="180"/>
      <c r="AG1103" s="180"/>
      <c r="AH1103" s="180"/>
      <c r="AI1103" s="180"/>
      <c r="AJ1103" s="180"/>
      <c r="AK1103" s="180"/>
      <c r="AL1103" s="180"/>
      <c r="AM1103" s="180"/>
      <c r="AN1103" s="180"/>
      <c r="AO1103" s="180"/>
      <c r="AP1103" s="180"/>
      <c r="AQ1103" s="180"/>
      <c r="AR1103" s="180"/>
      <c r="AS1103" s="180"/>
      <c r="AT1103" s="180"/>
      <c r="AU1103" s="180"/>
      <c r="AV1103" s="180"/>
      <c r="AW1103" s="180"/>
      <c r="AX1103" s="180"/>
      <c r="AY1103" s="180"/>
      <c r="AZ1103" s="180"/>
      <c r="BA1103" s="180"/>
      <c r="BB1103" s="180"/>
      <c r="BC1103" s="180"/>
      <c r="BD1103" s="180"/>
      <c r="BE1103" s="180"/>
      <c r="BF1103" s="180"/>
      <c r="BG1103" s="180"/>
      <c r="BH1103" s="180"/>
      <c r="BI1103" s="180"/>
      <c r="BJ1103" s="180"/>
      <c r="BK1103" s="180"/>
      <c r="BL1103" s="180"/>
      <c r="BM1103" s="180"/>
      <c r="BN1103" s="180"/>
      <c r="BO1103" s="180"/>
      <c r="BP1103" s="180"/>
      <c r="BQ1103" s="180"/>
      <c r="BR1103" s="180"/>
      <c r="BS1103" s="180"/>
      <c r="BT1103" s="180"/>
      <c r="BU1103" s="180"/>
      <c r="BV1103" s="180"/>
      <c r="BW1103" s="180"/>
      <c r="BX1103" s="180"/>
      <c r="BY1103" s="180"/>
      <c r="BZ1103" s="180"/>
      <c r="CA1103" s="180"/>
      <c r="CB1103" s="180"/>
      <c r="CC1103" s="180"/>
      <c r="CD1103" s="180"/>
      <c r="CE1103" s="180"/>
      <c r="CF1103" s="180"/>
      <c r="CG1103" s="180"/>
      <c r="CH1103" s="180"/>
      <c r="CI1103" s="180"/>
      <c r="CJ1103" s="180"/>
      <c r="CK1103" s="180"/>
      <c r="CL1103" s="180"/>
      <c r="CM1103" s="180"/>
      <c r="CN1103" s="180"/>
      <c r="CO1103" s="180"/>
      <c r="CP1103" s="180"/>
      <c r="CQ1103" s="180"/>
      <c r="CR1103" s="180"/>
      <c r="CS1103" s="180"/>
      <c r="CT1103" s="180"/>
      <c r="CU1103" s="180"/>
      <c r="CV1103" s="180"/>
      <c r="CW1103" s="180"/>
      <c r="CX1103" s="180"/>
      <c r="CY1103" s="180"/>
      <c r="CZ1103" s="180"/>
      <c r="DA1103" s="180"/>
      <c r="DB1103" s="180"/>
      <c r="DC1103" s="180"/>
      <c r="DD1103" s="180"/>
      <c r="DE1103" s="180"/>
      <c r="DF1103" s="180"/>
      <c r="DG1103" s="180"/>
      <c r="DH1103" s="180"/>
      <c r="DI1103" s="180"/>
      <c r="DJ1103" s="180"/>
      <c r="DK1103" s="180"/>
      <c r="DL1103" s="180"/>
      <c r="DM1103" s="180"/>
      <c r="DN1103" s="180"/>
      <c r="DO1103" s="180"/>
      <c r="DP1103" s="180"/>
      <c r="DQ1103" s="180"/>
      <c r="DR1103" s="180"/>
      <c r="DS1103" s="180"/>
      <c r="DT1103" s="180"/>
      <c r="DU1103" s="180"/>
      <c r="DV1103" s="180"/>
      <c r="DW1103" s="180"/>
      <c r="DX1103" s="180"/>
      <c r="DY1103" s="180"/>
      <c r="DZ1103" s="180"/>
      <c r="EA1103" s="180"/>
      <c r="EB1103" s="180"/>
      <c r="EC1103" s="180"/>
      <c r="ED1103" s="180"/>
      <c r="EE1103" s="180"/>
      <c r="EF1103" s="180"/>
      <c r="EG1103" s="180"/>
      <c r="EH1103" s="180"/>
      <c r="EI1103" s="180"/>
      <c r="EJ1103" s="180"/>
      <c r="EK1103" s="180"/>
      <c r="EL1103" s="180"/>
      <c r="EM1103" s="180"/>
      <c r="EN1103" s="180"/>
      <c r="EO1103" s="180"/>
      <c r="EP1103" s="180"/>
      <c r="EQ1103" s="180"/>
      <c r="ER1103" s="180"/>
      <c r="ES1103" s="180"/>
      <c r="ET1103" s="180"/>
      <c r="EU1103" s="180"/>
      <c r="EV1103" s="180"/>
      <c r="EW1103" s="180"/>
      <c r="EX1103" s="180"/>
      <c r="EY1103" s="180"/>
      <c r="EZ1103" s="180"/>
      <c r="FA1103" s="180"/>
      <c r="FB1103" s="180"/>
      <c r="FC1103" s="180"/>
      <c r="FD1103" s="180"/>
      <c r="FE1103" s="180"/>
      <c r="FF1103" s="180"/>
      <c r="FG1103" s="180"/>
      <c r="FH1103" s="180"/>
      <c r="FI1103" s="180"/>
      <c r="FJ1103" s="180"/>
      <c r="FK1103" s="180"/>
      <c r="FL1103" s="180"/>
      <c r="FM1103" s="180"/>
      <c r="FN1103" s="180"/>
      <c r="FO1103" s="180"/>
      <c r="FP1103" s="180"/>
      <c r="FQ1103" s="180"/>
      <c r="FR1103" s="180"/>
      <c r="FS1103" s="180"/>
      <c r="FT1103" s="180"/>
      <c r="FU1103" s="180"/>
      <c r="FV1103" s="180"/>
      <c r="FW1103" s="180"/>
      <c r="FX1103" s="180"/>
      <c r="FY1103" s="180"/>
      <c r="FZ1103" s="180"/>
      <c r="GA1103" s="180"/>
      <c r="GB1103" s="180"/>
      <c r="GC1103" s="180"/>
      <c r="GD1103" s="180"/>
      <c r="GE1103" s="180"/>
      <c r="GF1103" s="180"/>
      <c r="GG1103" s="180"/>
      <c r="GH1103" s="180"/>
      <c r="GI1103" s="180"/>
      <c r="GJ1103" s="180"/>
      <c r="GK1103" s="180"/>
      <c r="GL1103" s="180"/>
      <c r="GM1103" s="180"/>
      <c r="GN1103" s="180"/>
      <c r="GO1103" s="180"/>
      <c r="GP1103" s="180"/>
      <c r="GQ1103" s="180"/>
      <c r="GR1103" s="180"/>
      <c r="GS1103" s="180"/>
      <c r="GT1103" s="180"/>
      <c r="GU1103" s="180"/>
      <c r="GV1103" s="180"/>
      <c r="GW1103" s="180"/>
      <c r="GX1103" s="180"/>
      <c r="GY1103" s="180"/>
      <c r="GZ1103" s="180"/>
      <c r="HA1103" s="180"/>
      <c r="HB1103" s="180"/>
      <c r="HC1103" s="180"/>
      <c r="HD1103" s="180"/>
      <c r="HE1103" s="180"/>
      <c r="HF1103" s="180"/>
      <c r="HG1103" s="180"/>
      <c r="HH1103" s="180"/>
      <c r="HI1103" s="180"/>
      <c r="HJ1103" s="180"/>
      <c r="HK1103" s="180"/>
      <c r="HL1103" s="180"/>
      <c r="HM1103" s="180"/>
      <c r="HN1103" s="180"/>
      <c r="HO1103" s="180"/>
      <c r="HP1103" s="180"/>
      <c r="HQ1103" s="180"/>
      <c r="HR1103" s="180"/>
    </row>
    <row r="1104" spans="1:226" s="173" customFormat="1" ht="11.25" hidden="1" customHeight="1">
      <c r="A1104" s="97" t="s">
        <v>2320</v>
      </c>
      <c r="B1104" s="97" t="s">
        <v>263</v>
      </c>
      <c r="C1104" s="98" t="s">
        <v>123</v>
      </c>
      <c r="D1104" s="60">
        <v>-820.87</v>
      </c>
      <c r="E1104" s="60"/>
      <c r="F1104" s="212"/>
      <c r="G1104" s="212"/>
      <c r="H1104" s="212"/>
      <c r="I1104" s="212"/>
      <c r="J1104" s="180"/>
      <c r="K1104" s="180"/>
      <c r="L1104" s="180"/>
      <c r="M1104" s="180"/>
      <c r="N1104" s="180"/>
      <c r="O1104" s="180"/>
      <c r="P1104" s="180"/>
      <c r="Q1104" s="180"/>
      <c r="R1104" s="180"/>
      <c r="S1104" s="180"/>
      <c r="T1104" s="180"/>
      <c r="U1104" s="180"/>
      <c r="V1104" s="180"/>
      <c r="W1104" s="180"/>
      <c r="X1104" s="180"/>
      <c r="Y1104" s="180"/>
      <c r="Z1104" s="180"/>
      <c r="AA1104" s="180"/>
      <c r="AB1104" s="180"/>
      <c r="AC1104" s="180"/>
      <c r="AD1104" s="180"/>
      <c r="AE1104" s="180"/>
      <c r="AF1104" s="180"/>
      <c r="AG1104" s="180"/>
      <c r="AH1104" s="180"/>
      <c r="AI1104" s="180"/>
      <c r="AJ1104" s="180"/>
      <c r="AK1104" s="180"/>
      <c r="AL1104" s="180"/>
      <c r="AM1104" s="180"/>
      <c r="AN1104" s="180"/>
      <c r="AO1104" s="180"/>
      <c r="AP1104" s="180"/>
      <c r="AQ1104" s="180"/>
      <c r="AR1104" s="180"/>
      <c r="AS1104" s="180"/>
      <c r="AT1104" s="180"/>
      <c r="AU1104" s="180"/>
      <c r="AV1104" s="180"/>
      <c r="AW1104" s="180"/>
      <c r="AX1104" s="180"/>
      <c r="AY1104" s="180"/>
      <c r="AZ1104" s="180"/>
      <c r="BA1104" s="180"/>
      <c r="BB1104" s="180"/>
      <c r="BC1104" s="180"/>
      <c r="BD1104" s="180"/>
      <c r="BE1104" s="180"/>
      <c r="BF1104" s="180"/>
      <c r="BG1104" s="180"/>
      <c r="BH1104" s="180"/>
      <c r="BI1104" s="180"/>
      <c r="BJ1104" s="180"/>
      <c r="BK1104" s="180"/>
      <c r="BL1104" s="180"/>
      <c r="BM1104" s="180"/>
      <c r="BN1104" s="180"/>
      <c r="BO1104" s="180"/>
      <c r="BP1104" s="180"/>
      <c r="BQ1104" s="180"/>
      <c r="BR1104" s="180"/>
      <c r="BS1104" s="180"/>
      <c r="BT1104" s="180"/>
      <c r="BU1104" s="180"/>
      <c r="BV1104" s="180"/>
      <c r="BW1104" s="180"/>
      <c r="BX1104" s="180"/>
      <c r="BY1104" s="180"/>
      <c r="BZ1104" s="180"/>
      <c r="CA1104" s="180"/>
      <c r="CB1104" s="180"/>
      <c r="CC1104" s="180"/>
      <c r="CD1104" s="180"/>
      <c r="CE1104" s="180"/>
      <c r="CF1104" s="180"/>
      <c r="CG1104" s="180"/>
      <c r="CH1104" s="180"/>
      <c r="CI1104" s="180"/>
      <c r="CJ1104" s="180"/>
      <c r="CK1104" s="180"/>
      <c r="CL1104" s="180"/>
      <c r="CM1104" s="180"/>
      <c r="CN1104" s="180"/>
      <c r="CO1104" s="180"/>
      <c r="CP1104" s="180"/>
      <c r="CQ1104" s="180"/>
      <c r="CR1104" s="180"/>
      <c r="CS1104" s="180"/>
      <c r="CT1104" s="180"/>
      <c r="CU1104" s="180"/>
      <c r="CV1104" s="180"/>
      <c r="CW1104" s="180"/>
      <c r="CX1104" s="180"/>
      <c r="CY1104" s="180"/>
      <c r="CZ1104" s="180"/>
      <c r="DA1104" s="180"/>
      <c r="DB1104" s="180"/>
      <c r="DC1104" s="180"/>
      <c r="DD1104" s="180"/>
      <c r="DE1104" s="180"/>
      <c r="DF1104" s="180"/>
      <c r="DG1104" s="180"/>
      <c r="DH1104" s="180"/>
      <c r="DI1104" s="180"/>
      <c r="DJ1104" s="180"/>
      <c r="DK1104" s="180"/>
      <c r="DL1104" s="180"/>
      <c r="DM1104" s="180"/>
      <c r="DN1104" s="180"/>
      <c r="DO1104" s="180"/>
      <c r="DP1104" s="180"/>
      <c r="DQ1104" s="180"/>
      <c r="DR1104" s="180"/>
      <c r="DS1104" s="180"/>
      <c r="DT1104" s="180"/>
      <c r="DU1104" s="180"/>
      <c r="DV1104" s="180"/>
      <c r="DW1104" s="180"/>
      <c r="DX1104" s="180"/>
      <c r="DY1104" s="180"/>
      <c r="DZ1104" s="180"/>
      <c r="EA1104" s="180"/>
      <c r="EB1104" s="180"/>
      <c r="EC1104" s="180"/>
      <c r="ED1104" s="180"/>
      <c r="EE1104" s="180"/>
      <c r="EF1104" s="180"/>
      <c r="EG1104" s="180"/>
      <c r="EH1104" s="180"/>
      <c r="EI1104" s="180"/>
      <c r="EJ1104" s="180"/>
      <c r="EK1104" s="180"/>
      <c r="EL1104" s="180"/>
      <c r="EM1104" s="180"/>
      <c r="EN1104" s="180"/>
      <c r="EO1104" s="180"/>
      <c r="EP1104" s="180"/>
      <c r="EQ1104" s="180"/>
      <c r="ER1104" s="180"/>
      <c r="ES1104" s="180"/>
      <c r="ET1104" s="180"/>
      <c r="EU1104" s="180"/>
      <c r="EV1104" s="180"/>
      <c r="EW1104" s="180"/>
      <c r="EX1104" s="180"/>
      <c r="EY1104" s="180"/>
      <c r="EZ1104" s="180"/>
      <c r="FA1104" s="180"/>
      <c r="FB1104" s="180"/>
      <c r="FC1104" s="180"/>
      <c r="FD1104" s="180"/>
      <c r="FE1104" s="180"/>
      <c r="FF1104" s="180"/>
      <c r="FG1104" s="180"/>
      <c r="FH1104" s="180"/>
      <c r="FI1104" s="180"/>
      <c r="FJ1104" s="180"/>
      <c r="FK1104" s="180"/>
      <c r="FL1104" s="180"/>
      <c r="FM1104" s="180"/>
      <c r="FN1104" s="180"/>
      <c r="FO1104" s="180"/>
      <c r="FP1104" s="180"/>
      <c r="FQ1104" s="180"/>
      <c r="FR1104" s="180"/>
      <c r="FS1104" s="180"/>
      <c r="FT1104" s="180"/>
      <c r="FU1104" s="180"/>
      <c r="FV1104" s="180"/>
      <c r="FW1104" s="180"/>
      <c r="FX1104" s="180"/>
      <c r="FY1104" s="180"/>
      <c r="FZ1104" s="180"/>
      <c r="GA1104" s="180"/>
      <c r="GB1104" s="180"/>
      <c r="GC1104" s="180"/>
      <c r="GD1104" s="180"/>
      <c r="GE1104" s="180"/>
      <c r="GF1104" s="180"/>
      <c r="GG1104" s="180"/>
      <c r="GH1104" s="180"/>
      <c r="GI1104" s="180"/>
      <c r="GJ1104" s="180"/>
      <c r="GK1104" s="180"/>
      <c r="GL1104" s="180"/>
      <c r="GM1104" s="180"/>
      <c r="GN1104" s="180"/>
      <c r="GO1104" s="180"/>
      <c r="GP1104" s="180"/>
      <c r="GQ1104" s="180"/>
      <c r="GR1104" s="180"/>
      <c r="GS1104" s="180"/>
      <c r="GT1104" s="180"/>
      <c r="GU1104" s="180"/>
      <c r="GV1104" s="180"/>
      <c r="GW1104" s="180"/>
      <c r="GX1104" s="180"/>
      <c r="GY1104" s="180"/>
      <c r="GZ1104" s="180"/>
      <c r="HA1104" s="180"/>
      <c r="HB1104" s="180"/>
      <c r="HC1104" s="180"/>
      <c r="HD1104" s="180"/>
      <c r="HE1104" s="180"/>
      <c r="HF1104" s="180"/>
      <c r="HG1104" s="180"/>
      <c r="HH1104" s="180"/>
      <c r="HI1104" s="180"/>
      <c r="HJ1104" s="180"/>
      <c r="HK1104" s="180"/>
      <c r="HL1104" s="180"/>
      <c r="HM1104" s="180"/>
      <c r="HN1104" s="180"/>
      <c r="HO1104" s="180"/>
      <c r="HP1104" s="180"/>
      <c r="HQ1104" s="180"/>
      <c r="HR1104" s="180"/>
    </row>
    <row r="1105" spans="1:243" s="173" customFormat="1" ht="11.25" hidden="1" customHeight="1">
      <c r="A1105" s="97" t="s">
        <v>3241</v>
      </c>
      <c r="B1105" s="97" t="s">
        <v>317</v>
      </c>
      <c r="C1105" s="98" t="s">
        <v>316</v>
      </c>
      <c r="D1105" s="60">
        <v>-50.19</v>
      </c>
      <c r="E1105" s="212"/>
      <c r="F1105" s="212"/>
      <c r="G1105" s="212"/>
      <c r="H1105" s="212"/>
      <c r="I1105" s="212"/>
      <c r="J1105" s="180"/>
      <c r="K1105" s="180"/>
      <c r="L1105" s="180"/>
      <c r="M1105" s="180"/>
      <c r="N1105" s="180"/>
      <c r="O1105" s="180"/>
      <c r="P1105" s="180"/>
      <c r="Q1105" s="180"/>
      <c r="R1105" s="180"/>
      <c r="S1105" s="180"/>
      <c r="T1105" s="180"/>
      <c r="U1105" s="180"/>
      <c r="V1105" s="180"/>
      <c r="W1105" s="180"/>
      <c r="X1105" s="180"/>
      <c r="Y1105" s="180"/>
      <c r="Z1105" s="180"/>
      <c r="AA1105" s="180"/>
      <c r="AB1105" s="180"/>
      <c r="AC1105" s="180"/>
      <c r="AD1105" s="180"/>
      <c r="AE1105" s="180"/>
      <c r="AF1105" s="180"/>
      <c r="AG1105" s="180"/>
      <c r="AH1105" s="180"/>
      <c r="AI1105" s="180"/>
      <c r="AJ1105" s="180"/>
      <c r="AK1105" s="180"/>
      <c r="AL1105" s="180"/>
      <c r="AM1105" s="180"/>
      <c r="AN1105" s="180"/>
      <c r="AO1105" s="180"/>
      <c r="AP1105" s="180"/>
      <c r="AQ1105" s="180"/>
      <c r="AR1105" s="180"/>
      <c r="AS1105" s="180"/>
      <c r="AT1105" s="180"/>
      <c r="AU1105" s="180"/>
      <c r="AV1105" s="180"/>
      <c r="AW1105" s="180"/>
      <c r="AX1105" s="180"/>
      <c r="AY1105" s="180"/>
      <c r="AZ1105" s="180"/>
      <c r="BA1105" s="180"/>
      <c r="BB1105" s="180"/>
      <c r="BC1105" s="180"/>
      <c r="BD1105" s="180"/>
      <c r="BE1105" s="180"/>
      <c r="BF1105" s="180"/>
      <c r="BG1105" s="180"/>
      <c r="BH1105" s="180"/>
      <c r="BI1105" s="180"/>
      <c r="BJ1105" s="180"/>
      <c r="BK1105" s="180"/>
      <c r="BL1105" s="180"/>
      <c r="BM1105" s="180"/>
      <c r="BN1105" s="180"/>
      <c r="BO1105" s="180"/>
      <c r="BP1105" s="180"/>
      <c r="BQ1105" s="180"/>
      <c r="BR1105" s="180"/>
      <c r="BS1105" s="180"/>
      <c r="BT1105" s="180"/>
      <c r="BU1105" s="180"/>
      <c r="BV1105" s="180"/>
      <c r="BW1105" s="180"/>
      <c r="BX1105" s="180"/>
      <c r="BY1105" s="180"/>
      <c r="BZ1105" s="180"/>
      <c r="CA1105" s="180"/>
      <c r="CB1105" s="180"/>
      <c r="CC1105" s="180"/>
      <c r="CD1105" s="180"/>
      <c r="CE1105" s="180"/>
      <c r="CF1105" s="180"/>
      <c r="CG1105" s="180"/>
      <c r="CH1105" s="180"/>
      <c r="CI1105" s="180"/>
      <c r="CJ1105" s="180"/>
      <c r="CK1105" s="180"/>
      <c r="CL1105" s="180"/>
      <c r="CM1105" s="180"/>
      <c r="CN1105" s="180"/>
      <c r="CO1105" s="180"/>
      <c r="CP1105" s="180"/>
      <c r="CQ1105" s="180"/>
      <c r="CR1105" s="180"/>
      <c r="CS1105" s="180"/>
      <c r="CT1105" s="180"/>
      <c r="CU1105" s="180"/>
      <c r="CV1105" s="180"/>
      <c r="CW1105" s="180"/>
      <c r="CX1105" s="180"/>
      <c r="CY1105" s="180"/>
      <c r="CZ1105" s="180"/>
      <c r="DA1105" s="180"/>
      <c r="DB1105" s="180"/>
      <c r="DC1105" s="180"/>
      <c r="DD1105" s="180"/>
      <c r="DE1105" s="180"/>
      <c r="DF1105" s="180"/>
      <c r="DG1105" s="180"/>
      <c r="DH1105" s="180"/>
      <c r="DI1105" s="180"/>
      <c r="DJ1105" s="180"/>
      <c r="DK1105" s="180"/>
      <c r="DL1105" s="180"/>
      <c r="DM1105" s="180"/>
      <c r="DN1105" s="180"/>
      <c r="DO1105" s="180"/>
      <c r="DP1105" s="180"/>
      <c r="DQ1105" s="180"/>
      <c r="DR1105" s="180"/>
      <c r="DS1105" s="180"/>
      <c r="DT1105" s="180"/>
      <c r="DU1105" s="180"/>
      <c r="DV1105" s="180"/>
      <c r="DW1105" s="180"/>
      <c r="DX1105" s="180"/>
      <c r="DY1105" s="180"/>
      <c r="DZ1105" s="180"/>
      <c r="EA1105" s="180"/>
      <c r="EB1105" s="180"/>
      <c r="EC1105" s="180"/>
      <c r="ED1105" s="180"/>
      <c r="EE1105" s="180"/>
      <c r="EF1105" s="180"/>
      <c r="EG1105" s="180"/>
      <c r="EH1105" s="180"/>
      <c r="EI1105" s="180"/>
      <c r="EJ1105" s="180"/>
      <c r="EK1105" s="180"/>
      <c r="EL1105" s="180"/>
      <c r="EM1105" s="180"/>
      <c r="EN1105" s="180"/>
      <c r="EO1105" s="180"/>
      <c r="EP1105" s="180"/>
      <c r="EQ1105" s="180"/>
      <c r="ER1105" s="180"/>
      <c r="ES1105" s="180"/>
      <c r="ET1105" s="180"/>
      <c r="EU1105" s="180"/>
      <c r="EV1105" s="180"/>
      <c r="EW1105" s="180"/>
      <c r="EX1105" s="180"/>
      <c r="EY1105" s="180"/>
      <c r="EZ1105" s="180"/>
      <c r="FA1105" s="180"/>
      <c r="FB1105" s="180"/>
      <c r="FC1105" s="180"/>
      <c r="FD1105" s="180"/>
      <c r="FE1105" s="180"/>
      <c r="FF1105" s="180"/>
      <c r="FG1105" s="180"/>
      <c r="FH1105" s="180"/>
      <c r="FI1105" s="180"/>
      <c r="FJ1105" s="180"/>
      <c r="FK1105" s="180"/>
      <c r="FL1105" s="180"/>
      <c r="FM1105" s="180"/>
      <c r="FN1105" s="180"/>
      <c r="FO1105" s="180"/>
      <c r="FP1105" s="180"/>
      <c r="FQ1105" s="180"/>
      <c r="FR1105" s="180"/>
      <c r="FS1105" s="180"/>
      <c r="FT1105" s="180"/>
      <c r="FU1105" s="180"/>
      <c r="FV1105" s="180"/>
      <c r="FW1105" s="180"/>
      <c r="FX1105" s="180"/>
      <c r="FY1105" s="180"/>
      <c r="FZ1105" s="180"/>
      <c r="GA1105" s="180"/>
      <c r="GB1105" s="180"/>
      <c r="GC1105" s="180"/>
      <c r="GD1105" s="180"/>
      <c r="GE1105" s="180"/>
      <c r="GF1105" s="180"/>
      <c r="GG1105" s="180"/>
      <c r="GH1105" s="180"/>
      <c r="GI1105" s="180"/>
      <c r="GJ1105" s="180"/>
      <c r="GK1105" s="180"/>
      <c r="GL1105" s="180"/>
      <c r="GM1105" s="180"/>
      <c r="GN1105" s="180"/>
      <c r="GO1105" s="180"/>
      <c r="GP1105" s="180"/>
      <c r="GQ1105" s="180"/>
      <c r="GR1105" s="180"/>
      <c r="GS1105" s="180"/>
      <c r="GT1105" s="180"/>
      <c r="GU1105" s="180"/>
      <c r="GV1105" s="180"/>
      <c r="GW1105" s="180"/>
      <c r="GX1105" s="180"/>
      <c r="GY1105" s="180"/>
      <c r="GZ1105" s="180"/>
      <c r="HA1105" s="180"/>
      <c r="HB1105" s="180"/>
      <c r="HC1105" s="180"/>
      <c r="HD1105" s="180"/>
      <c r="HE1105" s="180"/>
      <c r="HF1105" s="180"/>
      <c r="HG1105" s="180"/>
      <c r="HH1105" s="180"/>
      <c r="HI1105" s="180"/>
      <c r="HJ1105" s="180"/>
      <c r="HK1105" s="180"/>
      <c r="HL1105" s="180"/>
      <c r="HM1105" s="180"/>
      <c r="HN1105" s="180"/>
      <c r="HO1105" s="180"/>
      <c r="HP1105" s="180"/>
      <c r="HQ1105" s="180"/>
      <c r="HR1105" s="180"/>
    </row>
    <row r="1106" spans="1:243" s="173" customFormat="1" ht="11.25" hidden="1" customHeight="1">
      <c r="A1106" s="97" t="s">
        <v>2342</v>
      </c>
      <c r="B1106" s="97" t="s">
        <v>2343</v>
      </c>
      <c r="C1106" s="139" t="s">
        <v>325</v>
      </c>
      <c r="D1106" s="60">
        <v>-2401.7199999999998</v>
      </c>
      <c r="E1106" s="212"/>
      <c r="F1106" s="212"/>
      <c r="G1106" s="212"/>
      <c r="H1106" s="212"/>
      <c r="I1106" s="212"/>
      <c r="J1106" s="180"/>
      <c r="K1106" s="180"/>
      <c r="L1106" s="180"/>
      <c r="M1106" s="180"/>
      <c r="N1106" s="180"/>
      <c r="O1106" s="180"/>
      <c r="P1106" s="180"/>
      <c r="Q1106" s="180"/>
      <c r="R1106" s="180"/>
      <c r="S1106" s="180"/>
      <c r="T1106" s="180"/>
      <c r="U1106" s="180"/>
      <c r="V1106" s="180"/>
      <c r="W1106" s="180"/>
      <c r="X1106" s="180"/>
      <c r="Y1106" s="180"/>
      <c r="Z1106" s="180"/>
      <c r="AA1106" s="180"/>
      <c r="AB1106" s="180"/>
      <c r="AC1106" s="180"/>
      <c r="AD1106" s="180"/>
      <c r="AE1106" s="180"/>
      <c r="AF1106" s="180"/>
      <c r="AG1106" s="180"/>
      <c r="AH1106" s="180"/>
      <c r="AI1106" s="180"/>
      <c r="AJ1106" s="180"/>
      <c r="AK1106" s="180"/>
      <c r="AL1106" s="180"/>
      <c r="AM1106" s="180"/>
      <c r="AN1106" s="180"/>
      <c r="AO1106" s="180"/>
      <c r="AP1106" s="180"/>
      <c r="AQ1106" s="180"/>
      <c r="AR1106" s="180"/>
      <c r="AS1106" s="180"/>
      <c r="AT1106" s="180"/>
      <c r="AU1106" s="180"/>
      <c r="AV1106" s="180"/>
      <c r="AW1106" s="180"/>
      <c r="AX1106" s="180"/>
      <c r="AY1106" s="180"/>
      <c r="AZ1106" s="180"/>
      <c r="BA1106" s="180"/>
      <c r="BB1106" s="180"/>
      <c r="BC1106" s="180"/>
      <c r="BD1106" s="180"/>
      <c r="BE1106" s="180"/>
      <c r="BF1106" s="180"/>
      <c r="BG1106" s="180"/>
      <c r="BH1106" s="180"/>
      <c r="BI1106" s="180"/>
      <c r="BJ1106" s="180"/>
      <c r="BK1106" s="180"/>
      <c r="BL1106" s="180"/>
      <c r="BM1106" s="180"/>
      <c r="BN1106" s="180"/>
      <c r="BO1106" s="180"/>
      <c r="BP1106" s="180"/>
      <c r="BQ1106" s="180"/>
      <c r="BR1106" s="180"/>
      <c r="BS1106" s="180"/>
      <c r="BT1106" s="180"/>
      <c r="BU1106" s="180"/>
      <c r="BV1106" s="180"/>
      <c r="BW1106" s="180"/>
      <c r="BX1106" s="180"/>
      <c r="BY1106" s="180"/>
      <c r="BZ1106" s="180"/>
      <c r="CA1106" s="180"/>
      <c r="CB1106" s="180"/>
      <c r="CC1106" s="180"/>
      <c r="CD1106" s="180"/>
      <c r="CE1106" s="180"/>
      <c r="CF1106" s="180"/>
      <c r="CG1106" s="180"/>
      <c r="CH1106" s="180"/>
      <c r="CI1106" s="180"/>
      <c r="CJ1106" s="180"/>
      <c r="CK1106" s="180"/>
      <c r="CL1106" s="180"/>
      <c r="CM1106" s="180"/>
      <c r="CN1106" s="180"/>
      <c r="CO1106" s="180"/>
      <c r="CP1106" s="180"/>
      <c r="CQ1106" s="180"/>
      <c r="CR1106" s="180"/>
      <c r="CS1106" s="180"/>
      <c r="CT1106" s="180"/>
      <c r="CU1106" s="180"/>
      <c r="CV1106" s="180"/>
      <c r="CW1106" s="180"/>
      <c r="CX1106" s="180"/>
      <c r="CY1106" s="180"/>
      <c r="CZ1106" s="180"/>
      <c r="DA1106" s="180"/>
      <c r="DB1106" s="180"/>
      <c r="DC1106" s="180"/>
      <c r="DD1106" s="180"/>
      <c r="DE1106" s="180"/>
      <c r="DF1106" s="180"/>
      <c r="DG1106" s="180"/>
      <c r="DH1106" s="180"/>
      <c r="DI1106" s="180"/>
      <c r="DJ1106" s="180"/>
      <c r="DK1106" s="180"/>
      <c r="DL1106" s="180"/>
      <c r="DM1106" s="180"/>
      <c r="DN1106" s="180"/>
      <c r="DO1106" s="180"/>
      <c r="DP1106" s="180"/>
      <c r="DQ1106" s="180"/>
      <c r="DR1106" s="180"/>
      <c r="DS1106" s="180"/>
      <c r="DT1106" s="180"/>
      <c r="DU1106" s="180"/>
      <c r="DV1106" s="180"/>
      <c r="DW1106" s="180"/>
      <c r="DX1106" s="180"/>
      <c r="DY1106" s="180"/>
      <c r="DZ1106" s="180"/>
      <c r="EA1106" s="180"/>
      <c r="EB1106" s="180"/>
      <c r="EC1106" s="180"/>
      <c r="ED1106" s="180"/>
      <c r="EE1106" s="180"/>
      <c r="EF1106" s="180"/>
      <c r="EG1106" s="180"/>
      <c r="EH1106" s="180"/>
      <c r="EI1106" s="180"/>
      <c r="EJ1106" s="180"/>
      <c r="EK1106" s="180"/>
      <c r="EL1106" s="180"/>
      <c r="EM1106" s="180"/>
      <c r="EN1106" s="180"/>
      <c r="EO1106" s="180"/>
      <c r="EP1106" s="180"/>
      <c r="EQ1106" s="180"/>
      <c r="ER1106" s="180"/>
      <c r="ES1106" s="180"/>
      <c r="ET1106" s="180"/>
      <c r="EU1106" s="180"/>
      <c r="EV1106" s="180"/>
      <c r="EW1106" s="180"/>
      <c r="EX1106" s="180"/>
      <c r="EY1106" s="180"/>
      <c r="EZ1106" s="180"/>
      <c r="FA1106" s="180"/>
      <c r="FB1106" s="180"/>
      <c r="FC1106" s="180"/>
      <c r="FD1106" s="180"/>
      <c r="FE1106" s="180"/>
      <c r="FF1106" s="180"/>
      <c r="FG1106" s="180"/>
      <c r="FH1106" s="180"/>
      <c r="FI1106" s="180"/>
      <c r="FJ1106" s="180"/>
      <c r="FK1106" s="180"/>
      <c r="FL1106" s="180"/>
      <c r="FM1106" s="180"/>
      <c r="FN1106" s="180"/>
      <c r="FO1106" s="180"/>
      <c r="FP1106" s="180"/>
      <c r="FQ1106" s="180"/>
      <c r="FR1106" s="180"/>
      <c r="FS1106" s="180"/>
      <c r="FT1106" s="180"/>
      <c r="FU1106" s="180"/>
      <c r="FV1106" s="180"/>
      <c r="FW1106" s="180"/>
      <c r="FX1106" s="180"/>
      <c r="FY1106" s="180"/>
      <c r="FZ1106" s="180"/>
      <c r="GA1106" s="180"/>
      <c r="GB1106" s="180"/>
      <c r="GC1106" s="180"/>
      <c r="GD1106" s="180"/>
      <c r="GE1106" s="180"/>
      <c r="GF1106" s="180"/>
      <c r="GG1106" s="180"/>
      <c r="GH1106" s="180"/>
      <c r="GI1106" s="180"/>
      <c r="GJ1106" s="180"/>
      <c r="GK1106" s="180"/>
      <c r="GL1106" s="180"/>
      <c r="GM1106" s="180"/>
      <c r="GN1106" s="180"/>
      <c r="GO1106" s="180"/>
      <c r="GP1106" s="180"/>
      <c r="GQ1106" s="180"/>
      <c r="GR1106" s="180"/>
      <c r="GS1106" s="180"/>
      <c r="GT1106" s="180"/>
      <c r="GU1106" s="180"/>
      <c r="GV1106" s="180"/>
      <c r="GW1106" s="180"/>
      <c r="GX1106" s="180"/>
      <c r="GY1106" s="180"/>
      <c r="GZ1106" s="180"/>
      <c r="HA1106" s="180"/>
      <c r="HB1106" s="180"/>
      <c r="HC1106" s="180"/>
      <c r="HD1106" s="180"/>
      <c r="HE1106" s="180"/>
      <c r="HF1106" s="180"/>
      <c r="HG1106" s="180"/>
      <c r="HH1106" s="180"/>
      <c r="HI1106" s="180"/>
      <c r="HJ1106" s="180"/>
      <c r="HK1106" s="180"/>
      <c r="HL1106" s="180"/>
      <c r="HM1106" s="180"/>
      <c r="HN1106" s="180"/>
      <c r="HO1106" s="180"/>
      <c r="HP1106" s="180"/>
      <c r="HQ1106" s="180"/>
      <c r="HR1106" s="180"/>
    </row>
    <row r="1107" spans="1:243" s="173" customFormat="1" ht="11.25" hidden="1" customHeight="1">
      <c r="A1107" s="97" t="s">
        <v>2345</v>
      </c>
      <c r="B1107" s="97" t="s">
        <v>368</v>
      </c>
      <c r="C1107" s="139" t="s">
        <v>367</v>
      </c>
      <c r="D1107" s="60">
        <v>-313.88</v>
      </c>
      <c r="E1107" s="212"/>
      <c r="F1107" s="212"/>
      <c r="G1107" s="212"/>
      <c r="H1107" s="212"/>
      <c r="I1107" s="212"/>
      <c r="J1107" s="180"/>
      <c r="K1107" s="180"/>
      <c r="L1107" s="180"/>
      <c r="M1107" s="180"/>
      <c r="N1107" s="180"/>
      <c r="O1107" s="180"/>
      <c r="P1107" s="180"/>
      <c r="Q1107" s="180"/>
      <c r="R1107" s="180"/>
      <c r="S1107" s="180"/>
      <c r="T1107" s="180"/>
      <c r="U1107" s="180"/>
      <c r="V1107" s="180"/>
      <c r="W1107" s="180"/>
      <c r="X1107" s="180"/>
      <c r="Y1107" s="180"/>
      <c r="Z1107" s="180"/>
      <c r="AA1107" s="180"/>
      <c r="AB1107" s="180"/>
      <c r="AC1107" s="180"/>
      <c r="AD1107" s="180"/>
      <c r="AE1107" s="180"/>
      <c r="AF1107" s="180"/>
      <c r="AG1107" s="180"/>
      <c r="AH1107" s="180"/>
      <c r="AI1107" s="180"/>
      <c r="AJ1107" s="180"/>
      <c r="AK1107" s="180"/>
      <c r="AL1107" s="180"/>
      <c r="AM1107" s="180"/>
      <c r="AN1107" s="180"/>
      <c r="AO1107" s="180"/>
      <c r="AP1107" s="180"/>
      <c r="AQ1107" s="180"/>
      <c r="AR1107" s="180"/>
      <c r="AS1107" s="180"/>
      <c r="AT1107" s="180"/>
      <c r="AU1107" s="180"/>
      <c r="AV1107" s="180"/>
      <c r="AW1107" s="180"/>
      <c r="AX1107" s="180"/>
      <c r="AY1107" s="180"/>
      <c r="AZ1107" s="180"/>
      <c r="BA1107" s="180"/>
      <c r="BB1107" s="180"/>
      <c r="BC1107" s="180"/>
      <c r="BD1107" s="180"/>
      <c r="BE1107" s="180"/>
      <c r="BF1107" s="180"/>
      <c r="BG1107" s="180"/>
      <c r="BH1107" s="180"/>
      <c r="BI1107" s="180"/>
      <c r="BJ1107" s="180"/>
      <c r="BK1107" s="180"/>
      <c r="BL1107" s="180"/>
      <c r="BM1107" s="180"/>
      <c r="BN1107" s="180"/>
      <c r="BO1107" s="180"/>
      <c r="BP1107" s="180"/>
      <c r="BQ1107" s="180"/>
      <c r="BR1107" s="180"/>
      <c r="BS1107" s="180"/>
      <c r="BT1107" s="180"/>
      <c r="BU1107" s="180"/>
      <c r="BV1107" s="180"/>
      <c r="BW1107" s="180"/>
      <c r="BX1107" s="180"/>
      <c r="BY1107" s="180"/>
      <c r="BZ1107" s="180"/>
      <c r="CA1107" s="180"/>
      <c r="CB1107" s="180"/>
      <c r="CC1107" s="180"/>
      <c r="CD1107" s="180"/>
      <c r="CE1107" s="180"/>
      <c r="CF1107" s="180"/>
      <c r="CG1107" s="180"/>
      <c r="CH1107" s="180"/>
      <c r="CI1107" s="180"/>
      <c r="CJ1107" s="180"/>
      <c r="CK1107" s="180"/>
      <c r="CL1107" s="180"/>
      <c r="CM1107" s="180"/>
      <c r="CN1107" s="180"/>
      <c r="CO1107" s="180"/>
      <c r="CP1107" s="180"/>
      <c r="CQ1107" s="180"/>
      <c r="CR1107" s="180"/>
      <c r="CS1107" s="180"/>
      <c r="CT1107" s="180"/>
      <c r="CU1107" s="180"/>
      <c r="CV1107" s="180"/>
      <c r="CW1107" s="180"/>
      <c r="CX1107" s="180"/>
      <c r="CY1107" s="180"/>
      <c r="CZ1107" s="180"/>
      <c r="DA1107" s="180"/>
      <c r="DB1107" s="180"/>
      <c r="DC1107" s="180"/>
      <c r="DD1107" s="180"/>
      <c r="DE1107" s="180"/>
      <c r="DF1107" s="180"/>
      <c r="DG1107" s="180"/>
      <c r="DH1107" s="180"/>
      <c r="DI1107" s="180"/>
      <c r="DJ1107" s="180"/>
      <c r="DK1107" s="180"/>
      <c r="DL1107" s="180"/>
      <c r="DM1107" s="180"/>
      <c r="DN1107" s="180"/>
      <c r="DO1107" s="180"/>
      <c r="DP1107" s="180"/>
      <c r="DQ1107" s="180"/>
      <c r="DR1107" s="180"/>
      <c r="DS1107" s="180"/>
      <c r="DT1107" s="180"/>
      <c r="DU1107" s="180"/>
      <c r="DV1107" s="180"/>
      <c r="DW1107" s="180"/>
      <c r="DX1107" s="180"/>
      <c r="DY1107" s="180"/>
      <c r="DZ1107" s="180"/>
      <c r="EA1107" s="180"/>
      <c r="EB1107" s="180"/>
      <c r="EC1107" s="180"/>
      <c r="ED1107" s="180"/>
      <c r="EE1107" s="180"/>
      <c r="EF1107" s="180"/>
      <c r="EG1107" s="180"/>
      <c r="EH1107" s="180"/>
      <c r="EI1107" s="180"/>
      <c r="EJ1107" s="180"/>
      <c r="EK1107" s="180"/>
      <c r="EL1107" s="180"/>
      <c r="EM1107" s="180"/>
      <c r="EN1107" s="180"/>
      <c r="EO1107" s="180"/>
      <c r="EP1107" s="180"/>
      <c r="EQ1107" s="180"/>
      <c r="ER1107" s="180"/>
      <c r="ES1107" s="180"/>
      <c r="ET1107" s="180"/>
      <c r="EU1107" s="180"/>
      <c r="EV1107" s="180"/>
      <c r="EW1107" s="180"/>
      <c r="EX1107" s="180"/>
      <c r="EY1107" s="180"/>
      <c r="EZ1107" s="180"/>
      <c r="FA1107" s="180"/>
      <c r="FB1107" s="180"/>
      <c r="FC1107" s="180"/>
      <c r="FD1107" s="180"/>
      <c r="FE1107" s="180"/>
      <c r="FF1107" s="180"/>
      <c r="FG1107" s="180"/>
      <c r="FH1107" s="180"/>
      <c r="FI1107" s="180"/>
      <c r="FJ1107" s="180"/>
      <c r="FK1107" s="180"/>
      <c r="FL1107" s="180"/>
      <c r="FM1107" s="180"/>
      <c r="FN1107" s="180"/>
      <c r="FO1107" s="180"/>
      <c r="FP1107" s="180"/>
      <c r="FQ1107" s="180"/>
      <c r="FR1107" s="180"/>
      <c r="FS1107" s="180"/>
      <c r="FT1107" s="180"/>
      <c r="FU1107" s="180"/>
      <c r="FV1107" s="180"/>
      <c r="FW1107" s="180"/>
      <c r="FX1107" s="180"/>
      <c r="FY1107" s="180"/>
      <c r="FZ1107" s="180"/>
      <c r="GA1107" s="180"/>
      <c r="GB1107" s="180"/>
      <c r="GC1107" s="180"/>
      <c r="GD1107" s="180"/>
      <c r="GE1107" s="180"/>
      <c r="GF1107" s="180"/>
      <c r="GG1107" s="180"/>
      <c r="GH1107" s="180"/>
      <c r="GI1107" s="180"/>
      <c r="GJ1107" s="180"/>
      <c r="GK1107" s="180"/>
      <c r="GL1107" s="180"/>
      <c r="GM1107" s="180"/>
      <c r="GN1107" s="180"/>
      <c r="GO1107" s="180"/>
      <c r="GP1107" s="180"/>
      <c r="GQ1107" s="180"/>
      <c r="GR1107" s="180"/>
      <c r="GS1107" s="180"/>
      <c r="GT1107" s="180"/>
      <c r="GU1107" s="180"/>
      <c r="GV1107" s="180"/>
      <c r="GW1107" s="180"/>
      <c r="GX1107" s="180"/>
      <c r="GY1107" s="180"/>
      <c r="GZ1107" s="180"/>
      <c r="HA1107" s="180"/>
      <c r="HB1107" s="180"/>
      <c r="HC1107" s="180"/>
      <c r="HD1107" s="180"/>
      <c r="HE1107" s="180"/>
      <c r="HF1107" s="180"/>
      <c r="HG1107" s="180"/>
      <c r="HH1107" s="180"/>
      <c r="HI1107" s="180"/>
      <c r="HJ1107" s="180"/>
      <c r="HK1107" s="180"/>
      <c r="HL1107" s="180"/>
      <c r="HM1107" s="180"/>
      <c r="HN1107" s="180"/>
      <c r="HO1107" s="180"/>
      <c r="HP1107" s="180"/>
      <c r="HQ1107" s="180"/>
      <c r="HR1107" s="180"/>
    </row>
    <row r="1108" spans="1:243" s="173" customFormat="1" ht="11.25" hidden="1" customHeight="1">
      <c r="A1108" s="97" t="s">
        <v>2347</v>
      </c>
      <c r="B1108" s="97" t="s">
        <v>383</v>
      </c>
      <c r="C1108" s="139" t="s">
        <v>1460</v>
      </c>
      <c r="D1108" s="60">
        <v>-1123.05</v>
      </c>
      <c r="E1108" s="212"/>
      <c r="F1108" s="212"/>
      <c r="G1108" s="212"/>
      <c r="H1108" s="212"/>
      <c r="I1108" s="212"/>
      <c r="J1108" s="180"/>
      <c r="K1108" s="180"/>
      <c r="L1108" s="180"/>
      <c r="M1108" s="180"/>
      <c r="N1108" s="180"/>
      <c r="O1108" s="180"/>
      <c r="P1108" s="180"/>
      <c r="Q1108" s="180"/>
      <c r="R1108" s="180"/>
      <c r="S1108" s="180"/>
      <c r="T1108" s="180"/>
      <c r="U1108" s="180"/>
      <c r="V1108" s="180"/>
      <c r="W1108" s="180"/>
      <c r="X1108" s="180"/>
      <c r="Y1108" s="180"/>
      <c r="Z1108" s="180"/>
      <c r="AA1108" s="180"/>
      <c r="AB1108" s="180"/>
      <c r="AC1108" s="180"/>
      <c r="AD1108" s="180"/>
      <c r="AE1108" s="180"/>
      <c r="AF1108" s="180"/>
      <c r="AG1108" s="180"/>
      <c r="AH1108" s="180"/>
      <c r="AI1108" s="180"/>
      <c r="AJ1108" s="180"/>
      <c r="AK1108" s="180"/>
      <c r="AL1108" s="180"/>
      <c r="AM1108" s="180"/>
      <c r="AN1108" s="180"/>
      <c r="AO1108" s="180"/>
      <c r="AP1108" s="180"/>
      <c r="AQ1108" s="180"/>
      <c r="AR1108" s="180"/>
      <c r="AS1108" s="180"/>
      <c r="AT1108" s="180"/>
      <c r="AU1108" s="180"/>
      <c r="AV1108" s="180"/>
      <c r="AW1108" s="180"/>
      <c r="AX1108" s="180"/>
      <c r="AY1108" s="180"/>
      <c r="AZ1108" s="180"/>
      <c r="BA1108" s="180"/>
      <c r="BB1108" s="180"/>
      <c r="BC1108" s="180"/>
      <c r="BD1108" s="180"/>
      <c r="BE1108" s="180"/>
      <c r="BF1108" s="180"/>
      <c r="BG1108" s="180"/>
      <c r="BH1108" s="180"/>
      <c r="BI1108" s="180"/>
      <c r="BJ1108" s="180"/>
      <c r="BK1108" s="180"/>
      <c r="BL1108" s="180"/>
      <c r="BM1108" s="180"/>
      <c r="BN1108" s="180"/>
      <c r="BO1108" s="180"/>
      <c r="BP1108" s="180"/>
      <c r="BQ1108" s="180"/>
      <c r="BR1108" s="180"/>
      <c r="BS1108" s="180"/>
      <c r="BT1108" s="180"/>
      <c r="BU1108" s="180"/>
      <c r="BV1108" s="180"/>
      <c r="BW1108" s="180"/>
      <c r="BX1108" s="180"/>
      <c r="BY1108" s="180"/>
      <c r="BZ1108" s="180"/>
      <c r="CA1108" s="180"/>
      <c r="CB1108" s="180"/>
      <c r="CC1108" s="180"/>
      <c r="CD1108" s="180"/>
      <c r="CE1108" s="180"/>
      <c r="CF1108" s="180"/>
      <c r="CG1108" s="180"/>
      <c r="CH1108" s="180"/>
      <c r="CI1108" s="180"/>
      <c r="CJ1108" s="180"/>
      <c r="CK1108" s="180"/>
      <c r="CL1108" s="180"/>
      <c r="CM1108" s="180"/>
      <c r="CN1108" s="180"/>
      <c r="CO1108" s="180"/>
      <c r="CP1108" s="180"/>
      <c r="CQ1108" s="180"/>
      <c r="CR1108" s="180"/>
      <c r="CS1108" s="180"/>
      <c r="CT1108" s="180"/>
      <c r="CU1108" s="180"/>
      <c r="CV1108" s="180"/>
      <c r="CW1108" s="180"/>
      <c r="CX1108" s="180"/>
      <c r="CY1108" s="180"/>
      <c r="CZ1108" s="180"/>
      <c r="DA1108" s="180"/>
      <c r="DB1108" s="180"/>
      <c r="DC1108" s="180"/>
      <c r="DD1108" s="180"/>
      <c r="DE1108" s="180"/>
      <c r="DF1108" s="180"/>
      <c r="DG1108" s="180"/>
      <c r="DH1108" s="180"/>
      <c r="DI1108" s="180"/>
      <c r="DJ1108" s="180"/>
      <c r="DK1108" s="180"/>
      <c r="DL1108" s="180"/>
      <c r="DM1108" s="180"/>
      <c r="DN1108" s="180"/>
      <c r="DO1108" s="180"/>
      <c r="DP1108" s="180"/>
      <c r="DQ1108" s="180"/>
      <c r="DR1108" s="180"/>
      <c r="DS1108" s="180"/>
      <c r="DT1108" s="180"/>
      <c r="DU1108" s="180"/>
      <c r="DV1108" s="180"/>
      <c r="DW1108" s="180"/>
      <c r="DX1108" s="180"/>
      <c r="DY1108" s="180"/>
      <c r="DZ1108" s="180"/>
      <c r="EA1108" s="180"/>
      <c r="EB1108" s="180"/>
      <c r="EC1108" s="180"/>
      <c r="ED1108" s="180"/>
      <c r="EE1108" s="180"/>
      <c r="EF1108" s="180"/>
      <c r="EG1108" s="180"/>
      <c r="EH1108" s="180"/>
      <c r="EI1108" s="180"/>
      <c r="EJ1108" s="180"/>
      <c r="EK1108" s="180"/>
      <c r="EL1108" s="180"/>
      <c r="EM1108" s="180"/>
      <c r="EN1108" s="180"/>
      <c r="EO1108" s="180"/>
      <c r="EP1108" s="180"/>
      <c r="EQ1108" s="180"/>
      <c r="ER1108" s="180"/>
      <c r="ES1108" s="180"/>
      <c r="ET1108" s="180"/>
      <c r="EU1108" s="180"/>
      <c r="EV1108" s="180"/>
      <c r="EW1108" s="180"/>
      <c r="EX1108" s="180"/>
      <c r="EY1108" s="180"/>
      <c r="EZ1108" s="180"/>
      <c r="FA1108" s="180"/>
      <c r="FB1108" s="180"/>
      <c r="FC1108" s="180"/>
      <c r="FD1108" s="180"/>
      <c r="FE1108" s="180"/>
      <c r="FF1108" s="180"/>
      <c r="FG1108" s="180"/>
      <c r="FH1108" s="180"/>
      <c r="FI1108" s="180"/>
      <c r="FJ1108" s="180"/>
      <c r="FK1108" s="180"/>
      <c r="FL1108" s="180"/>
      <c r="FM1108" s="180"/>
      <c r="FN1108" s="180"/>
      <c r="FO1108" s="180"/>
      <c r="FP1108" s="180"/>
      <c r="FQ1108" s="180"/>
      <c r="FR1108" s="180"/>
      <c r="FS1108" s="180"/>
      <c r="FT1108" s="180"/>
      <c r="FU1108" s="180"/>
      <c r="FV1108" s="180"/>
      <c r="FW1108" s="180"/>
      <c r="FX1108" s="180"/>
      <c r="FY1108" s="180"/>
      <c r="FZ1108" s="180"/>
      <c r="GA1108" s="180"/>
      <c r="GB1108" s="180"/>
      <c r="GC1108" s="180"/>
      <c r="GD1108" s="180"/>
      <c r="GE1108" s="180"/>
      <c r="GF1108" s="180"/>
      <c r="GG1108" s="180"/>
      <c r="GH1108" s="180"/>
      <c r="GI1108" s="180"/>
      <c r="GJ1108" s="180"/>
      <c r="GK1108" s="180"/>
      <c r="GL1108" s="180"/>
      <c r="GM1108" s="180"/>
      <c r="GN1108" s="180"/>
      <c r="GO1108" s="180"/>
      <c r="GP1108" s="180"/>
      <c r="GQ1108" s="180"/>
      <c r="GR1108" s="180"/>
      <c r="GS1108" s="180"/>
      <c r="GT1108" s="180"/>
      <c r="GU1108" s="180"/>
      <c r="GV1108" s="180"/>
      <c r="GW1108" s="180"/>
      <c r="GX1108" s="180"/>
      <c r="GY1108" s="180"/>
      <c r="GZ1108" s="180"/>
      <c r="HA1108" s="180"/>
      <c r="HB1108" s="180"/>
      <c r="HC1108" s="180"/>
      <c r="HD1108" s="180"/>
      <c r="HE1108" s="180"/>
      <c r="HF1108" s="180"/>
      <c r="HG1108" s="180"/>
      <c r="HH1108" s="180"/>
      <c r="HI1108" s="180"/>
      <c r="HJ1108" s="180"/>
      <c r="HK1108" s="180"/>
      <c r="HL1108" s="180"/>
      <c r="HM1108" s="180"/>
      <c r="HN1108" s="180"/>
      <c r="HO1108" s="180"/>
      <c r="HP1108" s="180"/>
      <c r="HQ1108" s="180"/>
      <c r="HR1108" s="180"/>
    </row>
    <row r="1109" spans="1:243" s="173" customFormat="1" ht="11.25" hidden="1" customHeight="1">
      <c r="A1109" s="97" t="s">
        <v>2348</v>
      </c>
      <c r="B1109" s="97" t="s">
        <v>2349</v>
      </c>
      <c r="C1109" s="139" t="s">
        <v>385</v>
      </c>
      <c r="D1109" s="60">
        <v>-2584.33</v>
      </c>
      <c r="E1109" s="212"/>
      <c r="F1109" s="212"/>
      <c r="G1109" s="212"/>
      <c r="H1109" s="212"/>
      <c r="I1109" s="212"/>
      <c r="J1109" s="180"/>
      <c r="K1109" s="180"/>
      <c r="L1109" s="180"/>
      <c r="M1109" s="180"/>
      <c r="N1109" s="180"/>
      <c r="O1109" s="180"/>
      <c r="P1109" s="180"/>
      <c r="Q1109" s="180"/>
      <c r="R1109" s="180"/>
      <c r="S1109" s="180"/>
      <c r="T1109" s="180"/>
      <c r="U1109" s="180"/>
      <c r="V1109" s="180"/>
      <c r="W1109" s="180"/>
      <c r="X1109" s="180"/>
      <c r="Y1109" s="180"/>
      <c r="Z1109" s="180"/>
      <c r="AA1109" s="180"/>
      <c r="AB1109" s="180"/>
      <c r="AC1109" s="180"/>
      <c r="AD1109" s="180"/>
      <c r="AE1109" s="180"/>
      <c r="AF1109" s="180"/>
      <c r="AG1109" s="180"/>
      <c r="AH1109" s="180"/>
      <c r="AI1109" s="180"/>
      <c r="AJ1109" s="180"/>
      <c r="AK1109" s="180"/>
      <c r="AL1109" s="180"/>
      <c r="AM1109" s="180"/>
      <c r="AN1109" s="180"/>
      <c r="AO1109" s="180"/>
      <c r="AP1109" s="180"/>
      <c r="AQ1109" s="180"/>
      <c r="AR1109" s="180"/>
      <c r="AS1109" s="180"/>
      <c r="AT1109" s="180"/>
      <c r="AU1109" s="180"/>
      <c r="AV1109" s="180"/>
      <c r="AW1109" s="180"/>
      <c r="AX1109" s="180"/>
      <c r="AY1109" s="180"/>
      <c r="AZ1109" s="180"/>
      <c r="BA1109" s="180"/>
      <c r="BB1109" s="180"/>
      <c r="BC1109" s="180"/>
      <c r="BD1109" s="180"/>
      <c r="BE1109" s="180"/>
      <c r="BF1109" s="180"/>
      <c r="BG1109" s="180"/>
      <c r="BH1109" s="180"/>
      <c r="BI1109" s="180"/>
      <c r="BJ1109" s="180"/>
      <c r="BK1109" s="180"/>
      <c r="BL1109" s="180"/>
      <c r="BM1109" s="180"/>
      <c r="BN1109" s="180"/>
      <c r="BO1109" s="180"/>
      <c r="BP1109" s="180"/>
      <c r="BQ1109" s="180"/>
      <c r="BR1109" s="180"/>
      <c r="BS1109" s="180"/>
      <c r="BT1109" s="180"/>
      <c r="BU1109" s="180"/>
      <c r="BV1109" s="180"/>
      <c r="BW1109" s="180"/>
      <c r="BX1109" s="180"/>
      <c r="BY1109" s="180"/>
      <c r="BZ1109" s="180"/>
      <c r="CA1109" s="180"/>
      <c r="CB1109" s="180"/>
      <c r="CC1109" s="180"/>
      <c r="CD1109" s="180"/>
      <c r="CE1109" s="180"/>
      <c r="CF1109" s="180"/>
      <c r="CG1109" s="180"/>
      <c r="CH1109" s="180"/>
      <c r="CI1109" s="180"/>
      <c r="CJ1109" s="180"/>
      <c r="CK1109" s="180"/>
      <c r="CL1109" s="180"/>
      <c r="CM1109" s="180"/>
      <c r="CN1109" s="180"/>
      <c r="CO1109" s="180"/>
      <c r="CP1109" s="180"/>
      <c r="CQ1109" s="180"/>
      <c r="CR1109" s="180"/>
      <c r="CS1109" s="180"/>
      <c r="CT1109" s="180"/>
      <c r="CU1109" s="180"/>
      <c r="CV1109" s="180"/>
      <c r="CW1109" s="180"/>
      <c r="CX1109" s="180"/>
      <c r="CY1109" s="180"/>
      <c r="CZ1109" s="180"/>
      <c r="DA1109" s="180"/>
      <c r="DB1109" s="180"/>
      <c r="DC1109" s="180"/>
      <c r="DD1109" s="180"/>
      <c r="DE1109" s="180"/>
      <c r="DF1109" s="180"/>
      <c r="DG1109" s="180"/>
      <c r="DH1109" s="180"/>
      <c r="DI1109" s="180"/>
      <c r="DJ1109" s="180"/>
      <c r="DK1109" s="180"/>
      <c r="DL1109" s="180"/>
      <c r="DM1109" s="180"/>
      <c r="DN1109" s="180"/>
      <c r="DO1109" s="180"/>
      <c r="DP1109" s="180"/>
      <c r="DQ1109" s="180"/>
      <c r="DR1109" s="180"/>
      <c r="DS1109" s="180"/>
      <c r="DT1109" s="180"/>
      <c r="DU1109" s="180"/>
      <c r="DV1109" s="180"/>
      <c r="DW1109" s="180"/>
      <c r="DX1109" s="180"/>
      <c r="DY1109" s="180"/>
      <c r="DZ1109" s="180"/>
      <c r="EA1109" s="180"/>
      <c r="EB1109" s="180"/>
      <c r="EC1109" s="180"/>
      <c r="ED1109" s="180"/>
      <c r="EE1109" s="180"/>
      <c r="EF1109" s="180"/>
      <c r="EG1109" s="180"/>
      <c r="EH1109" s="180"/>
      <c r="EI1109" s="180"/>
      <c r="EJ1109" s="180"/>
      <c r="EK1109" s="180"/>
      <c r="EL1109" s="180"/>
      <c r="EM1109" s="180"/>
      <c r="EN1109" s="180"/>
      <c r="EO1109" s="180"/>
      <c r="EP1109" s="180"/>
      <c r="EQ1109" s="180"/>
      <c r="ER1109" s="180"/>
      <c r="ES1109" s="180"/>
      <c r="ET1109" s="180"/>
      <c r="EU1109" s="180"/>
      <c r="EV1109" s="180"/>
      <c r="EW1109" s="180"/>
      <c r="EX1109" s="180"/>
      <c r="EY1109" s="180"/>
      <c r="EZ1109" s="180"/>
      <c r="FA1109" s="180"/>
      <c r="FB1109" s="180"/>
      <c r="FC1109" s="180"/>
      <c r="FD1109" s="180"/>
      <c r="FE1109" s="180"/>
      <c r="FF1109" s="180"/>
      <c r="FG1109" s="180"/>
      <c r="FH1109" s="180"/>
      <c r="FI1109" s="180"/>
      <c r="FJ1109" s="180"/>
      <c r="FK1109" s="180"/>
      <c r="FL1109" s="180"/>
      <c r="FM1109" s="180"/>
      <c r="FN1109" s="180"/>
      <c r="FO1109" s="180"/>
      <c r="FP1109" s="180"/>
      <c r="FQ1109" s="180"/>
      <c r="FR1109" s="180"/>
      <c r="FS1109" s="180"/>
      <c r="FT1109" s="180"/>
      <c r="FU1109" s="180"/>
      <c r="FV1109" s="180"/>
      <c r="FW1109" s="180"/>
      <c r="FX1109" s="180"/>
      <c r="FY1109" s="180"/>
      <c r="FZ1109" s="180"/>
      <c r="GA1109" s="180"/>
      <c r="GB1109" s="180"/>
      <c r="GC1109" s="180"/>
      <c r="GD1109" s="180"/>
      <c r="GE1109" s="180"/>
      <c r="GF1109" s="180"/>
      <c r="GG1109" s="180"/>
      <c r="GH1109" s="180"/>
      <c r="GI1109" s="180"/>
      <c r="GJ1109" s="180"/>
      <c r="GK1109" s="180"/>
      <c r="GL1109" s="180"/>
      <c r="GM1109" s="180"/>
      <c r="GN1109" s="180"/>
      <c r="GO1109" s="180"/>
      <c r="GP1109" s="180"/>
      <c r="GQ1109" s="180"/>
      <c r="GR1109" s="180"/>
      <c r="GS1109" s="180"/>
      <c r="GT1109" s="180"/>
      <c r="GU1109" s="180"/>
      <c r="GV1109" s="180"/>
      <c r="GW1109" s="180"/>
      <c r="GX1109" s="180"/>
      <c r="GY1109" s="180"/>
      <c r="GZ1109" s="180"/>
      <c r="HA1109" s="180"/>
      <c r="HB1109" s="180"/>
      <c r="HC1109" s="180"/>
      <c r="HD1109" s="180"/>
      <c r="HE1109" s="180"/>
      <c r="HF1109" s="180"/>
      <c r="HG1109" s="180"/>
      <c r="HH1109" s="180"/>
      <c r="HI1109" s="180"/>
      <c r="HJ1109" s="180"/>
      <c r="HK1109" s="180"/>
      <c r="HL1109" s="180"/>
      <c r="HM1109" s="180"/>
      <c r="HN1109" s="180"/>
      <c r="HO1109" s="180"/>
      <c r="HP1109" s="180"/>
      <c r="HQ1109" s="180"/>
      <c r="HR1109" s="180"/>
    </row>
    <row r="1110" spans="1:243" s="173" customFormat="1" ht="11.25" hidden="1" customHeight="1">
      <c r="A1110" s="97" t="s">
        <v>2376</v>
      </c>
      <c r="B1110" s="97" t="s">
        <v>2377</v>
      </c>
      <c r="C1110" s="98" t="s">
        <v>1587</v>
      </c>
      <c r="D1110" s="60">
        <v>-2706.11</v>
      </c>
      <c r="E1110" s="212"/>
      <c r="F1110" s="212"/>
      <c r="G1110" s="212"/>
      <c r="H1110" s="212"/>
      <c r="I1110" s="212"/>
      <c r="J1110" s="180"/>
      <c r="K1110" s="180"/>
      <c r="L1110" s="180"/>
      <c r="M1110" s="180"/>
      <c r="N1110" s="180"/>
      <c r="O1110" s="180"/>
      <c r="P1110" s="180"/>
      <c r="Q1110" s="180"/>
      <c r="R1110" s="180"/>
      <c r="S1110" s="180"/>
      <c r="T1110" s="180"/>
      <c r="U1110" s="180"/>
      <c r="V1110" s="180"/>
      <c r="W1110" s="180"/>
      <c r="X1110" s="180"/>
      <c r="Y1110" s="180"/>
      <c r="Z1110" s="180"/>
      <c r="AA1110" s="180"/>
      <c r="AB1110" s="180"/>
      <c r="AC1110" s="180"/>
      <c r="AD1110" s="180"/>
      <c r="AE1110" s="180"/>
      <c r="AF1110" s="180"/>
      <c r="AG1110" s="180"/>
      <c r="AH1110" s="180"/>
      <c r="AI1110" s="180"/>
      <c r="AJ1110" s="180"/>
      <c r="AK1110" s="180"/>
      <c r="AL1110" s="180"/>
      <c r="AM1110" s="180"/>
      <c r="AN1110" s="180"/>
      <c r="AO1110" s="180"/>
      <c r="AP1110" s="180"/>
      <c r="AQ1110" s="180"/>
      <c r="AR1110" s="180"/>
      <c r="AS1110" s="180"/>
      <c r="AT1110" s="180"/>
      <c r="AU1110" s="180"/>
      <c r="AV1110" s="180"/>
      <c r="AW1110" s="180"/>
      <c r="AX1110" s="180"/>
      <c r="AY1110" s="180"/>
      <c r="AZ1110" s="180"/>
      <c r="BA1110" s="180"/>
      <c r="BB1110" s="180"/>
      <c r="BC1110" s="180"/>
      <c r="BD1110" s="180"/>
      <c r="BE1110" s="180"/>
      <c r="BF1110" s="180"/>
      <c r="BG1110" s="180"/>
      <c r="BH1110" s="180"/>
      <c r="BI1110" s="180"/>
      <c r="BJ1110" s="180"/>
      <c r="BK1110" s="180"/>
      <c r="BL1110" s="180"/>
      <c r="BM1110" s="180"/>
      <c r="BN1110" s="180"/>
      <c r="BO1110" s="180"/>
      <c r="BP1110" s="180"/>
      <c r="BQ1110" s="180"/>
      <c r="BR1110" s="180"/>
      <c r="BS1110" s="180"/>
      <c r="BT1110" s="180"/>
      <c r="BU1110" s="180"/>
      <c r="BV1110" s="180"/>
      <c r="BW1110" s="180"/>
      <c r="BX1110" s="180"/>
      <c r="BY1110" s="180"/>
      <c r="BZ1110" s="180"/>
      <c r="CA1110" s="180"/>
      <c r="CB1110" s="180"/>
      <c r="CC1110" s="180"/>
      <c r="CD1110" s="180"/>
      <c r="CE1110" s="180"/>
      <c r="CF1110" s="180"/>
      <c r="CG1110" s="180"/>
      <c r="CH1110" s="180"/>
      <c r="CI1110" s="180"/>
      <c r="CJ1110" s="180"/>
      <c r="CK1110" s="180"/>
      <c r="CL1110" s="180"/>
      <c r="CM1110" s="180"/>
      <c r="CN1110" s="180"/>
      <c r="CO1110" s="180"/>
      <c r="CP1110" s="180"/>
      <c r="CQ1110" s="180"/>
      <c r="CR1110" s="180"/>
      <c r="CS1110" s="180"/>
      <c r="CT1110" s="180"/>
      <c r="CU1110" s="180"/>
      <c r="CV1110" s="180"/>
      <c r="CW1110" s="180"/>
      <c r="CX1110" s="180"/>
      <c r="CY1110" s="180"/>
      <c r="CZ1110" s="180"/>
      <c r="DA1110" s="180"/>
      <c r="DB1110" s="180"/>
      <c r="DC1110" s="180"/>
      <c r="DD1110" s="180"/>
      <c r="DE1110" s="180"/>
      <c r="DF1110" s="180"/>
      <c r="DG1110" s="180"/>
      <c r="DH1110" s="180"/>
      <c r="DI1110" s="180"/>
      <c r="DJ1110" s="180"/>
      <c r="DK1110" s="180"/>
      <c r="DL1110" s="180"/>
      <c r="DM1110" s="180"/>
      <c r="DN1110" s="180"/>
      <c r="DO1110" s="180"/>
      <c r="DP1110" s="180"/>
      <c r="DQ1110" s="180"/>
      <c r="DR1110" s="180"/>
      <c r="DS1110" s="180"/>
      <c r="DT1110" s="180"/>
      <c r="DU1110" s="180"/>
      <c r="DV1110" s="180"/>
      <c r="DW1110" s="180"/>
      <c r="DX1110" s="180"/>
      <c r="DY1110" s="180"/>
      <c r="DZ1110" s="180"/>
      <c r="EA1110" s="180"/>
      <c r="EB1110" s="180"/>
      <c r="EC1110" s="180"/>
      <c r="ED1110" s="180"/>
      <c r="EE1110" s="180"/>
      <c r="EF1110" s="180"/>
      <c r="EG1110" s="180"/>
      <c r="EH1110" s="180"/>
      <c r="EI1110" s="180"/>
      <c r="EJ1110" s="180"/>
      <c r="EK1110" s="180"/>
      <c r="EL1110" s="180"/>
      <c r="EM1110" s="180"/>
      <c r="EN1110" s="180"/>
      <c r="EO1110" s="180"/>
      <c r="EP1110" s="180"/>
      <c r="EQ1110" s="180"/>
      <c r="ER1110" s="180"/>
      <c r="ES1110" s="180"/>
      <c r="ET1110" s="180"/>
      <c r="EU1110" s="180"/>
      <c r="EV1110" s="180"/>
      <c r="EW1110" s="180"/>
      <c r="EX1110" s="180"/>
      <c r="EY1110" s="180"/>
      <c r="EZ1110" s="180"/>
      <c r="FA1110" s="180"/>
      <c r="FB1110" s="180"/>
      <c r="FC1110" s="180"/>
      <c r="FD1110" s="180"/>
      <c r="FE1110" s="180"/>
      <c r="FF1110" s="180"/>
      <c r="FG1110" s="180"/>
      <c r="FH1110" s="180"/>
      <c r="FI1110" s="180"/>
      <c r="FJ1110" s="180"/>
      <c r="FK1110" s="180"/>
      <c r="FL1110" s="180"/>
      <c r="FM1110" s="180"/>
      <c r="FN1110" s="180"/>
      <c r="FO1110" s="180"/>
      <c r="FP1110" s="180"/>
      <c r="FQ1110" s="180"/>
      <c r="FR1110" s="180"/>
      <c r="FS1110" s="180"/>
      <c r="FT1110" s="180"/>
      <c r="FU1110" s="180"/>
      <c r="FV1110" s="180"/>
      <c r="FW1110" s="180"/>
      <c r="FX1110" s="180"/>
      <c r="FY1110" s="180"/>
      <c r="FZ1110" s="180"/>
      <c r="GA1110" s="180"/>
      <c r="GB1110" s="180"/>
      <c r="GC1110" s="180"/>
      <c r="GD1110" s="180"/>
      <c r="GE1110" s="180"/>
      <c r="GF1110" s="180"/>
      <c r="GG1110" s="180"/>
      <c r="GH1110" s="180"/>
      <c r="GI1110" s="180"/>
      <c r="GJ1110" s="180"/>
      <c r="GK1110" s="180"/>
      <c r="GL1110" s="180"/>
      <c r="GM1110" s="180"/>
      <c r="GN1110" s="180"/>
      <c r="GO1110" s="180"/>
      <c r="GP1110" s="180"/>
      <c r="GQ1110" s="180"/>
      <c r="GR1110" s="180"/>
      <c r="GS1110" s="180"/>
      <c r="GT1110" s="180"/>
      <c r="GU1110" s="180"/>
      <c r="GV1110" s="180"/>
      <c r="GW1110" s="180"/>
      <c r="GX1110" s="180"/>
      <c r="GY1110" s="180"/>
      <c r="GZ1110" s="180"/>
      <c r="HA1110" s="180"/>
      <c r="HB1110" s="180"/>
      <c r="HC1110" s="180"/>
      <c r="HD1110" s="180"/>
      <c r="HE1110" s="180"/>
      <c r="HF1110" s="180"/>
      <c r="HG1110" s="180"/>
      <c r="HH1110" s="180"/>
      <c r="HI1110" s="180"/>
      <c r="HJ1110" s="180"/>
      <c r="HK1110" s="180"/>
      <c r="HL1110" s="180"/>
      <c r="HM1110" s="180"/>
      <c r="HN1110" s="180"/>
      <c r="HO1110" s="180"/>
      <c r="HP1110" s="180"/>
      <c r="HQ1110" s="180"/>
      <c r="HR1110" s="180"/>
    </row>
    <row r="1111" spans="1:243" s="173" customFormat="1" ht="11.25" hidden="1" customHeight="1">
      <c r="A1111" s="97" t="s">
        <v>2385</v>
      </c>
      <c r="B1111" s="117" t="s">
        <v>489</v>
      </c>
      <c r="C1111" s="139" t="s">
        <v>488</v>
      </c>
      <c r="D1111" s="60">
        <v>-232.12</v>
      </c>
      <c r="E1111" s="212"/>
      <c r="F1111" s="212"/>
      <c r="G1111" s="212"/>
      <c r="H1111" s="212"/>
      <c r="I1111" s="212"/>
      <c r="J1111" s="180"/>
      <c r="K1111" s="180"/>
      <c r="L1111" s="180"/>
      <c r="M1111" s="180"/>
      <c r="N1111" s="180"/>
      <c r="O1111" s="180"/>
      <c r="P1111" s="180"/>
      <c r="Q1111" s="180"/>
      <c r="R1111" s="180"/>
      <c r="S1111" s="180"/>
      <c r="T1111" s="180"/>
      <c r="U1111" s="180"/>
      <c r="V1111" s="180"/>
      <c r="W1111" s="180"/>
      <c r="X1111" s="180"/>
      <c r="Y1111" s="180"/>
      <c r="Z1111" s="180"/>
      <c r="AA1111" s="180"/>
      <c r="AB1111" s="180"/>
      <c r="AC1111" s="180"/>
      <c r="AD1111" s="180"/>
      <c r="AE1111" s="180"/>
      <c r="AF1111" s="180"/>
      <c r="AG1111" s="180"/>
      <c r="AH1111" s="180"/>
      <c r="AI1111" s="180"/>
      <c r="AJ1111" s="180"/>
      <c r="AK1111" s="180"/>
      <c r="AL1111" s="180"/>
      <c r="AM1111" s="180"/>
      <c r="AN1111" s="180"/>
      <c r="AO1111" s="180"/>
      <c r="AP1111" s="180"/>
      <c r="AQ1111" s="180"/>
      <c r="AR1111" s="180"/>
      <c r="AS1111" s="180"/>
      <c r="AT1111" s="180"/>
      <c r="AU1111" s="180"/>
      <c r="AV1111" s="180"/>
      <c r="AW1111" s="180"/>
      <c r="AX1111" s="180"/>
      <c r="AY1111" s="180"/>
      <c r="AZ1111" s="180"/>
      <c r="BA1111" s="180"/>
      <c r="BB1111" s="180"/>
      <c r="BC1111" s="180"/>
      <c r="BD1111" s="180"/>
      <c r="BE1111" s="180"/>
      <c r="BF1111" s="180"/>
      <c r="BG1111" s="180"/>
      <c r="BH1111" s="180"/>
      <c r="BI1111" s="180"/>
      <c r="BJ1111" s="180"/>
      <c r="BK1111" s="180"/>
      <c r="BL1111" s="180"/>
      <c r="BM1111" s="180"/>
      <c r="BN1111" s="180"/>
      <c r="BO1111" s="180"/>
      <c r="BP1111" s="180"/>
      <c r="BQ1111" s="180"/>
      <c r="BR1111" s="180"/>
      <c r="BS1111" s="180"/>
      <c r="BT1111" s="180"/>
      <c r="BU1111" s="180"/>
      <c r="BV1111" s="180"/>
      <c r="BW1111" s="180"/>
      <c r="BX1111" s="180"/>
      <c r="BY1111" s="180"/>
      <c r="BZ1111" s="180"/>
      <c r="CA1111" s="180"/>
      <c r="CB1111" s="180"/>
      <c r="CC1111" s="180"/>
      <c r="CD1111" s="180"/>
      <c r="CE1111" s="180"/>
      <c r="CF1111" s="180"/>
      <c r="CG1111" s="180"/>
      <c r="CH1111" s="180"/>
      <c r="CI1111" s="180"/>
      <c r="CJ1111" s="180"/>
      <c r="CK1111" s="180"/>
      <c r="CL1111" s="180"/>
      <c r="CM1111" s="180"/>
      <c r="CN1111" s="180"/>
      <c r="CO1111" s="180"/>
      <c r="CP1111" s="180"/>
      <c r="CQ1111" s="180"/>
      <c r="CR1111" s="180"/>
      <c r="CS1111" s="180"/>
      <c r="CT1111" s="180"/>
      <c r="CU1111" s="180"/>
      <c r="CV1111" s="180"/>
      <c r="CW1111" s="180"/>
      <c r="CX1111" s="180"/>
      <c r="CY1111" s="180"/>
      <c r="CZ1111" s="180"/>
      <c r="DA1111" s="180"/>
      <c r="DB1111" s="180"/>
      <c r="DC1111" s="180"/>
      <c r="DD1111" s="180"/>
      <c r="DE1111" s="180"/>
      <c r="DF1111" s="180"/>
      <c r="DG1111" s="180"/>
      <c r="DH1111" s="180"/>
      <c r="DI1111" s="180"/>
      <c r="DJ1111" s="180"/>
      <c r="DK1111" s="180"/>
      <c r="DL1111" s="180"/>
      <c r="DM1111" s="180"/>
      <c r="DN1111" s="180"/>
      <c r="DO1111" s="180"/>
      <c r="DP1111" s="180"/>
      <c r="DQ1111" s="180"/>
      <c r="DR1111" s="180"/>
      <c r="DS1111" s="180"/>
      <c r="DT1111" s="180"/>
      <c r="DU1111" s="180"/>
      <c r="DV1111" s="180"/>
      <c r="DW1111" s="180"/>
      <c r="DX1111" s="180"/>
      <c r="DY1111" s="180"/>
      <c r="DZ1111" s="180"/>
      <c r="EA1111" s="180"/>
      <c r="EB1111" s="180"/>
      <c r="EC1111" s="180"/>
      <c r="ED1111" s="180"/>
      <c r="EE1111" s="180"/>
      <c r="EF1111" s="180"/>
      <c r="EG1111" s="180"/>
      <c r="EH1111" s="180"/>
      <c r="EI1111" s="180"/>
      <c r="EJ1111" s="180"/>
      <c r="EK1111" s="180"/>
      <c r="EL1111" s="180"/>
      <c r="EM1111" s="180"/>
      <c r="EN1111" s="180"/>
      <c r="EO1111" s="180"/>
      <c r="EP1111" s="180"/>
      <c r="EQ1111" s="180"/>
      <c r="ER1111" s="180"/>
      <c r="ES1111" s="180"/>
      <c r="ET1111" s="180"/>
      <c r="EU1111" s="180"/>
      <c r="EV1111" s="180"/>
      <c r="EW1111" s="180"/>
      <c r="EX1111" s="180"/>
      <c r="EY1111" s="180"/>
      <c r="EZ1111" s="180"/>
      <c r="FA1111" s="180"/>
      <c r="FB1111" s="180"/>
      <c r="FC1111" s="180"/>
      <c r="FD1111" s="180"/>
      <c r="FE1111" s="180"/>
      <c r="FF1111" s="180"/>
      <c r="FG1111" s="180"/>
      <c r="FH1111" s="180"/>
      <c r="FI1111" s="180"/>
      <c r="FJ1111" s="180"/>
      <c r="FK1111" s="180"/>
      <c r="FL1111" s="180"/>
      <c r="FM1111" s="180"/>
      <c r="FN1111" s="180"/>
      <c r="FO1111" s="180"/>
      <c r="FP1111" s="180"/>
      <c r="FQ1111" s="180"/>
      <c r="FR1111" s="180"/>
      <c r="FS1111" s="180"/>
      <c r="FT1111" s="180"/>
      <c r="FU1111" s="180"/>
      <c r="FV1111" s="180"/>
      <c r="FW1111" s="180"/>
      <c r="FX1111" s="180"/>
      <c r="FY1111" s="180"/>
      <c r="FZ1111" s="180"/>
      <c r="GA1111" s="180"/>
      <c r="GB1111" s="180"/>
      <c r="GC1111" s="180"/>
      <c r="GD1111" s="180"/>
      <c r="GE1111" s="180"/>
      <c r="GF1111" s="180"/>
      <c r="GG1111" s="180"/>
      <c r="GH1111" s="180"/>
      <c r="GI1111" s="180"/>
      <c r="GJ1111" s="180"/>
      <c r="GK1111" s="180"/>
      <c r="GL1111" s="180"/>
      <c r="GM1111" s="180"/>
      <c r="GN1111" s="180"/>
      <c r="GO1111" s="180"/>
      <c r="GP1111" s="180"/>
      <c r="GQ1111" s="180"/>
      <c r="GR1111" s="180"/>
      <c r="GS1111" s="180"/>
      <c r="GT1111" s="180"/>
      <c r="GU1111" s="180"/>
      <c r="GV1111" s="180"/>
      <c r="GW1111" s="180"/>
      <c r="GX1111" s="180"/>
      <c r="GY1111" s="180"/>
      <c r="GZ1111" s="180"/>
      <c r="HA1111" s="180"/>
      <c r="HB1111" s="180"/>
      <c r="HC1111" s="180"/>
      <c r="HD1111" s="180"/>
      <c r="HE1111" s="180"/>
      <c r="HF1111" s="180"/>
      <c r="HG1111" s="180"/>
      <c r="HH1111" s="180"/>
      <c r="HI1111" s="180"/>
      <c r="HJ1111" s="180"/>
      <c r="HK1111" s="180"/>
      <c r="HL1111" s="180"/>
      <c r="HM1111" s="180"/>
      <c r="HN1111" s="180"/>
      <c r="HO1111" s="180"/>
      <c r="HP1111" s="180"/>
      <c r="HQ1111" s="180"/>
      <c r="HR1111" s="180"/>
    </row>
    <row r="1112" spans="1:243" s="173" customFormat="1" ht="11.25" hidden="1" customHeight="1">
      <c r="A1112" s="97" t="s">
        <v>2434</v>
      </c>
      <c r="B1112" s="117" t="s">
        <v>2435</v>
      </c>
      <c r="C1112" s="139" t="s">
        <v>564</v>
      </c>
      <c r="D1112" s="60">
        <v>-675.88</v>
      </c>
      <c r="E1112" s="212"/>
      <c r="F1112" s="212"/>
      <c r="G1112" s="212"/>
      <c r="H1112" s="212"/>
      <c r="I1112" s="212"/>
      <c r="J1112" s="180"/>
      <c r="K1112" s="180"/>
      <c r="L1112" s="180"/>
      <c r="M1112" s="180"/>
      <c r="N1112" s="180"/>
      <c r="O1112" s="180"/>
      <c r="P1112" s="180"/>
      <c r="Q1112" s="180"/>
      <c r="R1112" s="180"/>
      <c r="S1112" s="180"/>
      <c r="T1112" s="180"/>
      <c r="U1112" s="180"/>
      <c r="V1112" s="180"/>
      <c r="W1112" s="180"/>
      <c r="X1112" s="180"/>
      <c r="Y1112" s="180"/>
      <c r="Z1112" s="180"/>
      <c r="AA1112" s="180"/>
      <c r="AB1112" s="180"/>
      <c r="AC1112" s="180"/>
      <c r="AD1112" s="180"/>
      <c r="AE1112" s="180"/>
      <c r="AF1112" s="180"/>
      <c r="AG1112" s="180"/>
      <c r="AH1112" s="180"/>
      <c r="AI1112" s="180"/>
      <c r="AJ1112" s="180"/>
      <c r="AK1112" s="180"/>
      <c r="AL1112" s="180"/>
      <c r="AM1112" s="180"/>
      <c r="AN1112" s="180"/>
      <c r="AO1112" s="180"/>
      <c r="AP1112" s="180"/>
      <c r="AQ1112" s="180"/>
      <c r="AR1112" s="180"/>
      <c r="AS1112" s="180"/>
      <c r="AT1112" s="180"/>
      <c r="AU1112" s="180"/>
      <c r="AV1112" s="180"/>
      <c r="AW1112" s="180"/>
      <c r="AX1112" s="180"/>
      <c r="AY1112" s="180"/>
      <c r="AZ1112" s="180"/>
      <c r="BA1112" s="180"/>
      <c r="BB1112" s="180"/>
      <c r="BC1112" s="180"/>
      <c r="BD1112" s="180"/>
      <c r="BE1112" s="180"/>
      <c r="BF1112" s="180"/>
      <c r="BG1112" s="180"/>
      <c r="BH1112" s="180"/>
      <c r="BI1112" s="180"/>
      <c r="BJ1112" s="180"/>
      <c r="BK1112" s="180"/>
      <c r="BL1112" s="180"/>
      <c r="BM1112" s="180"/>
      <c r="BN1112" s="180"/>
      <c r="BO1112" s="180"/>
      <c r="BP1112" s="180"/>
      <c r="BQ1112" s="180"/>
      <c r="BR1112" s="180"/>
      <c r="BS1112" s="180"/>
      <c r="BT1112" s="180"/>
      <c r="BU1112" s="180"/>
      <c r="BV1112" s="180"/>
      <c r="BW1112" s="180"/>
      <c r="BX1112" s="180"/>
      <c r="BY1112" s="180"/>
      <c r="BZ1112" s="180"/>
      <c r="CA1112" s="180"/>
      <c r="CB1112" s="180"/>
      <c r="CC1112" s="180"/>
      <c r="CD1112" s="180"/>
      <c r="CE1112" s="180"/>
      <c r="CF1112" s="180"/>
      <c r="CG1112" s="180"/>
      <c r="CH1112" s="180"/>
      <c r="CI1112" s="180"/>
      <c r="CJ1112" s="180"/>
      <c r="CK1112" s="180"/>
      <c r="CL1112" s="180"/>
      <c r="CM1112" s="180"/>
      <c r="CN1112" s="180"/>
      <c r="CO1112" s="180"/>
      <c r="CP1112" s="180"/>
      <c r="CQ1112" s="180"/>
      <c r="CR1112" s="180"/>
      <c r="CS1112" s="180"/>
      <c r="CT1112" s="180"/>
      <c r="CU1112" s="180"/>
      <c r="CV1112" s="180"/>
      <c r="CW1112" s="180"/>
      <c r="CX1112" s="180"/>
      <c r="CY1112" s="180"/>
      <c r="CZ1112" s="180"/>
      <c r="DA1112" s="180"/>
      <c r="DB1112" s="180"/>
      <c r="DC1112" s="180"/>
      <c r="DD1112" s="180"/>
      <c r="DE1112" s="180"/>
      <c r="DF1112" s="180"/>
      <c r="DG1112" s="180"/>
      <c r="DH1112" s="180"/>
      <c r="DI1112" s="180"/>
      <c r="DJ1112" s="180"/>
      <c r="DK1112" s="180"/>
      <c r="DL1112" s="180"/>
      <c r="DM1112" s="180"/>
      <c r="DN1112" s="180"/>
      <c r="DO1112" s="180"/>
      <c r="DP1112" s="180"/>
      <c r="DQ1112" s="180"/>
      <c r="DR1112" s="180"/>
      <c r="DS1112" s="180"/>
      <c r="DT1112" s="180"/>
      <c r="DU1112" s="180"/>
      <c r="DV1112" s="180"/>
      <c r="DW1112" s="180"/>
      <c r="DX1112" s="180"/>
      <c r="DY1112" s="180"/>
      <c r="DZ1112" s="180"/>
      <c r="EA1112" s="180"/>
      <c r="EB1112" s="180"/>
      <c r="EC1112" s="180"/>
      <c r="ED1112" s="180"/>
      <c r="EE1112" s="180"/>
      <c r="EF1112" s="180"/>
      <c r="EG1112" s="180"/>
      <c r="EH1112" s="180"/>
      <c r="EI1112" s="180"/>
      <c r="EJ1112" s="180"/>
      <c r="EK1112" s="180"/>
      <c r="EL1112" s="180"/>
      <c r="EM1112" s="180"/>
      <c r="EN1112" s="180"/>
      <c r="EO1112" s="180"/>
      <c r="EP1112" s="180"/>
      <c r="EQ1112" s="180"/>
      <c r="ER1112" s="180"/>
      <c r="ES1112" s="180"/>
      <c r="ET1112" s="180"/>
      <c r="EU1112" s="180"/>
      <c r="EV1112" s="180"/>
      <c r="EW1112" s="180"/>
      <c r="EX1112" s="180"/>
      <c r="EY1112" s="180"/>
      <c r="EZ1112" s="180"/>
      <c r="FA1112" s="180"/>
      <c r="FB1112" s="180"/>
      <c r="FC1112" s="180"/>
      <c r="FD1112" s="180"/>
      <c r="FE1112" s="180"/>
      <c r="FF1112" s="180"/>
      <c r="FG1112" s="180"/>
      <c r="FH1112" s="180"/>
      <c r="FI1112" s="180"/>
      <c r="FJ1112" s="180"/>
      <c r="FK1112" s="180"/>
      <c r="FL1112" s="180"/>
      <c r="FM1112" s="180"/>
      <c r="FN1112" s="180"/>
      <c r="FO1112" s="180"/>
      <c r="FP1112" s="180"/>
      <c r="FQ1112" s="180"/>
      <c r="FR1112" s="180"/>
      <c r="FS1112" s="180"/>
      <c r="FT1112" s="180"/>
      <c r="FU1112" s="180"/>
      <c r="FV1112" s="180"/>
      <c r="FW1112" s="180"/>
      <c r="FX1112" s="180"/>
      <c r="FY1112" s="180"/>
      <c r="FZ1112" s="180"/>
      <c r="GA1112" s="180"/>
      <c r="GB1112" s="180"/>
      <c r="GC1112" s="180"/>
      <c r="GD1112" s="180"/>
      <c r="GE1112" s="180"/>
      <c r="GF1112" s="180"/>
      <c r="GG1112" s="180"/>
      <c r="GH1112" s="180"/>
      <c r="GI1112" s="180"/>
      <c r="GJ1112" s="180"/>
      <c r="GK1112" s="180"/>
      <c r="GL1112" s="180"/>
      <c r="GM1112" s="180"/>
      <c r="GN1112" s="180"/>
      <c r="GO1112" s="180"/>
      <c r="GP1112" s="180"/>
      <c r="GQ1112" s="180"/>
      <c r="GR1112" s="180"/>
      <c r="GS1112" s="180"/>
      <c r="GT1112" s="180"/>
      <c r="GU1112" s="180"/>
      <c r="GV1112" s="180"/>
      <c r="GW1112" s="180"/>
      <c r="GX1112" s="180"/>
      <c r="GY1112" s="180"/>
      <c r="GZ1112" s="180"/>
      <c r="HA1112" s="180"/>
      <c r="HB1112" s="180"/>
      <c r="HC1112" s="180"/>
      <c r="HD1112" s="180"/>
      <c r="HE1112" s="180"/>
      <c r="HF1112" s="180"/>
      <c r="HG1112" s="180"/>
      <c r="HH1112" s="180"/>
      <c r="HI1112" s="180"/>
      <c r="HJ1112" s="180"/>
      <c r="HK1112" s="180"/>
      <c r="HL1112" s="180"/>
      <c r="HM1112" s="180"/>
      <c r="HN1112" s="180"/>
      <c r="HO1112" s="180"/>
      <c r="HP1112" s="180"/>
      <c r="HQ1112" s="180"/>
      <c r="HR1112" s="180"/>
    </row>
    <row r="1113" spans="1:243" s="173" customFormat="1" ht="11.25" hidden="1" customHeight="1">
      <c r="A1113" s="97" t="s">
        <v>2439</v>
      </c>
      <c r="B1113" s="97" t="s">
        <v>2440</v>
      </c>
      <c r="C1113" s="98" t="s">
        <v>624</v>
      </c>
      <c r="D1113" s="60">
        <v>-4385.33</v>
      </c>
      <c r="E1113" s="212"/>
      <c r="F1113" s="212"/>
      <c r="G1113" s="212"/>
      <c r="H1113" s="212"/>
      <c r="I1113" s="212"/>
      <c r="J1113" s="180"/>
      <c r="K1113" s="180"/>
      <c r="L1113" s="180"/>
      <c r="M1113" s="180"/>
      <c r="N1113" s="180"/>
      <c r="O1113" s="180"/>
      <c r="P1113" s="180"/>
      <c r="Q1113" s="180"/>
      <c r="R1113" s="180"/>
      <c r="S1113" s="180"/>
      <c r="T1113" s="180"/>
      <c r="U1113" s="180"/>
      <c r="V1113" s="180"/>
      <c r="W1113" s="180"/>
      <c r="X1113" s="180"/>
      <c r="Y1113" s="180"/>
      <c r="Z1113" s="180"/>
      <c r="AA1113" s="180"/>
      <c r="AB1113" s="180"/>
      <c r="AC1113" s="180"/>
      <c r="AD1113" s="180"/>
      <c r="AE1113" s="180"/>
      <c r="AF1113" s="180"/>
      <c r="AG1113" s="180"/>
      <c r="AH1113" s="180"/>
      <c r="AI1113" s="180"/>
      <c r="AJ1113" s="180"/>
      <c r="AK1113" s="180"/>
      <c r="AL1113" s="180"/>
      <c r="AM1113" s="180"/>
      <c r="AN1113" s="180"/>
      <c r="AO1113" s="180"/>
      <c r="AP1113" s="180"/>
      <c r="AQ1113" s="180"/>
      <c r="AR1113" s="180"/>
      <c r="AS1113" s="180"/>
      <c r="AT1113" s="180"/>
      <c r="AU1113" s="180"/>
      <c r="AV1113" s="180"/>
      <c r="AW1113" s="180"/>
      <c r="AX1113" s="180"/>
      <c r="AY1113" s="180"/>
      <c r="AZ1113" s="180"/>
      <c r="BA1113" s="180"/>
      <c r="BB1113" s="180"/>
      <c r="BC1113" s="180"/>
      <c r="BD1113" s="180"/>
      <c r="BE1113" s="180"/>
      <c r="BF1113" s="180"/>
      <c r="BG1113" s="180"/>
      <c r="BH1113" s="180"/>
      <c r="BI1113" s="180"/>
      <c r="BJ1113" s="180"/>
      <c r="BK1113" s="180"/>
      <c r="BL1113" s="180"/>
      <c r="BM1113" s="180"/>
      <c r="BN1113" s="180"/>
      <c r="BO1113" s="180"/>
      <c r="BP1113" s="180"/>
      <c r="BQ1113" s="180"/>
      <c r="BR1113" s="180"/>
      <c r="BS1113" s="180"/>
      <c r="BT1113" s="180"/>
      <c r="BU1113" s="180"/>
      <c r="BV1113" s="180"/>
      <c r="BW1113" s="180"/>
      <c r="BX1113" s="180"/>
      <c r="BY1113" s="180"/>
      <c r="BZ1113" s="180"/>
      <c r="CA1113" s="180"/>
      <c r="CB1113" s="180"/>
      <c r="CC1113" s="180"/>
      <c r="CD1113" s="180"/>
      <c r="CE1113" s="180"/>
      <c r="CF1113" s="180"/>
      <c r="CG1113" s="180"/>
      <c r="CH1113" s="180"/>
      <c r="CI1113" s="180"/>
      <c r="CJ1113" s="180"/>
      <c r="CK1113" s="180"/>
      <c r="CL1113" s="180"/>
      <c r="CM1113" s="180"/>
      <c r="CN1113" s="180"/>
      <c r="CO1113" s="180"/>
      <c r="CP1113" s="180"/>
      <c r="CQ1113" s="180"/>
      <c r="CR1113" s="180"/>
      <c r="CS1113" s="180"/>
      <c r="CT1113" s="180"/>
      <c r="CU1113" s="180"/>
      <c r="CV1113" s="180"/>
      <c r="CW1113" s="180"/>
      <c r="CX1113" s="180"/>
      <c r="CY1113" s="180"/>
      <c r="CZ1113" s="180"/>
      <c r="DA1113" s="180"/>
      <c r="DB1113" s="180"/>
      <c r="DC1113" s="180"/>
      <c r="DD1113" s="180"/>
      <c r="DE1113" s="180"/>
      <c r="DF1113" s="180"/>
      <c r="DG1113" s="180"/>
      <c r="DH1113" s="180"/>
      <c r="DI1113" s="180"/>
      <c r="DJ1113" s="180"/>
      <c r="DK1113" s="180"/>
      <c r="DL1113" s="180"/>
      <c r="DM1113" s="180"/>
      <c r="DN1113" s="180"/>
      <c r="DO1113" s="180"/>
      <c r="DP1113" s="180"/>
      <c r="DQ1113" s="180"/>
      <c r="DR1113" s="180"/>
      <c r="DS1113" s="180"/>
      <c r="DT1113" s="180"/>
      <c r="DU1113" s="180"/>
      <c r="DV1113" s="180"/>
      <c r="DW1113" s="180"/>
      <c r="DX1113" s="180"/>
      <c r="DY1113" s="180"/>
      <c r="DZ1113" s="180"/>
      <c r="EA1113" s="180"/>
      <c r="EB1113" s="180"/>
      <c r="EC1113" s="180"/>
      <c r="ED1113" s="180"/>
      <c r="EE1113" s="180"/>
      <c r="EF1113" s="180"/>
      <c r="EG1113" s="180"/>
      <c r="EH1113" s="180"/>
      <c r="EI1113" s="180"/>
      <c r="EJ1113" s="180"/>
      <c r="EK1113" s="180"/>
      <c r="EL1113" s="180"/>
      <c r="EM1113" s="180"/>
      <c r="EN1113" s="180"/>
      <c r="EO1113" s="180"/>
      <c r="EP1113" s="180"/>
      <c r="EQ1113" s="180"/>
      <c r="ER1113" s="180"/>
      <c r="ES1113" s="180"/>
      <c r="ET1113" s="180"/>
      <c r="EU1113" s="180"/>
      <c r="EV1113" s="180"/>
      <c r="EW1113" s="180"/>
      <c r="EX1113" s="180"/>
      <c r="EY1113" s="180"/>
      <c r="EZ1113" s="180"/>
      <c r="FA1113" s="180"/>
      <c r="FB1113" s="180"/>
      <c r="FC1113" s="180"/>
      <c r="FD1113" s="180"/>
      <c r="FE1113" s="180"/>
      <c r="FF1113" s="180"/>
      <c r="FG1113" s="180"/>
      <c r="FH1113" s="180"/>
      <c r="FI1113" s="180"/>
      <c r="FJ1113" s="180"/>
      <c r="FK1113" s="180"/>
      <c r="FL1113" s="180"/>
      <c r="FM1113" s="180"/>
      <c r="FN1113" s="180"/>
      <c r="FO1113" s="180"/>
      <c r="FP1113" s="180"/>
      <c r="FQ1113" s="180"/>
      <c r="FR1113" s="180"/>
      <c r="FS1113" s="180"/>
      <c r="FT1113" s="180"/>
      <c r="FU1113" s="180"/>
      <c r="FV1113" s="180"/>
      <c r="FW1113" s="180"/>
      <c r="FX1113" s="180"/>
      <c r="FY1113" s="180"/>
      <c r="FZ1113" s="180"/>
      <c r="GA1113" s="180"/>
      <c r="GB1113" s="180"/>
      <c r="GC1113" s="180"/>
      <c r="GD1113" s="180"/>
      <c r="GE1113" s="180"/>
      <c r="GF1113" s="180"/>
      <c r="GG1113" s="180"/>
      <c r="GH1113" s="180"/>
      <c r="GI1113" s="180"/>
      <c r="GJ1113" s="180"/>
      <c r="GK1113" s="180"/>
      <c r="GL1113" s="180"/>
      <c r="GM1113" s="180"/>
      <c r="GN1113" s="180"/>
      <c r="GO1113" s="180"/>
      <c r="GP1113" s="180"/>
      <c r="GQ1113" s="180"/>
      <c r="GR1113" s="180"/>
      <c r="GS1113" s="180"/>
      <c r="GT1113" s="180"/>
      <c r="GU1113" s="180"/>
      <c r="GV1113" s="180"/>
      <c r="GW1113" s="180"/>
      <c r="GX1113" s="180"/>
      <c r="GY1113" s="180"/>
      <c r="GZ1113" s="180"/>
      <c r="HA1113" s="180"/>
      <c r="HB1113" s="180"/>
      <c r="HC1113" s="180"/>
      <c r="HD1113" s="180"/>
      <c r="HE1113" s="180"/>
      <c r="HF1113" s="180"/>
      <c r="HG1113" s="180"/>
      <c r="HH1113" s="180"/>
      <c r="HI1113" s="180"/>
      <c r="HJ1113" s="180"/>
      <c r="HK1113" s="180"/>
      <c r="HL1113" s="180"/>
      <c r="HM1113" s="180"/>
      <c r="HN1113" s="180"/>
      <c r="HO1113" s="180"/>
      <c r="HP1113" s="180"/>
      <c r="HQ1113" s="180"/>
      <c r="HR1113" s="180"/>
    </row>
    <row r="1114" spans="1:243" s="173" customFormat="1" ht="11.25" hidden="1" customHeight="1">
      <c r="A1114" s="97" t="s">
        <v>2441</v>
      </c>
      <c r="B1114" s="97" t="s">
        <v>634</v>
      </c>
      <c r="C1114" s="98" t="s">
        <v>633</v>
      </c>
      <c r="D1114" s="60">
        <v>-376.49</v>
      </c>
      <c r="E1114" s="212"/>
      <c r="F1114" s="212"/>
      <c r="G1114" s="212"/>
      <c r="H1114" s="212"/>
      <c r="I1114" s="212"/>
      <c r="J1114" s="180"/>
      <c r="K1114" s="180"/>
      <c r="L1114" s="180"/>
      <c r="M1114" s="180"/>
      <c r="N1114" s="180"/>
      <c r="O1114" s="180"/>
      <c r="P1114" s="180"/>
      <c r="Q1114" s="180"/>
      <c r="R1114" s="180"/>
      <c r="S1114" s="180"/>
      <c r="T1114" s="180"/>
      <c r="U1114" s="180"/>
      <c r="V1114" s="180"/>
      <c r="W1114" s="180"/>
      <c r="X1114" s="180"/>
      <c r="Y1114" s="180"/>
      <c r="Z1114" s="180"/>
      <c r="AA1114" s="180"/>
      <c r="AB1114" s="180"/>
      <c r="AC1114" s="180"/>
      <c r="AD1114" s="180"/>
      <c r="AE1114" s="180"/>
      <c r="AF1114" s="180"/>
      <c r="AG1114" s="180"/>
      <c r="AH1114" s="180"/>
      <c r="AI1114" s="180"/>
      <c r="AJ1114" s="180"/>
      <c r="AK1114" s="180"/>
      <c r="AL1114" s="180"/>
      <c r="AM1114" s="180"/>
      <c r="AN1114" s="180"/>
      <c r="AO1114" s="180"/>
      <c r="AP1114" s="180"/>
      <c r="AQ1114" s="180"/>
      <c r="AR1114" s="180"/>
      <c r="AS1114" s="180"/>
      <c r="AT1114" s="180"/>
      <c r="AU1114" s="180"/>
      <c r="AV1114" s="180"/>
      <c r="AW1114" s="180"/>
      <c r="AX1114" s="180"/>
      <c r="AY1114" s="180"/>
      <c r="AZ1114" s="180"/>
      <c r="BA1114" s="180"/>
      <c r="BB1114" s="180"/>
      <c r="BC1114" s="180"/>
      <c r="BD1114" s="180"/>
      <c r="BE1114" s="180"/>
      <c r="BF1114" s="180"/>
      <c r="BG1114" s="180"/>
      <c r="BH1114" s="180"/>
      <c r="BI1114" s="180"/>
      <c r="BJ1114" s="180"/>
      <c r="BK1114" s="180"/>
      <c r="BL1114" s="180"/>
      <c r="BM1114" s="180"/>
      <c r="BN1114" s="180"/>
      <c r="BO1114" s="180"/>
      <c r="BP1114" s="180"/>
      <c r="BQ1114" s="180"/>
      <c r="BR1114" s="180"/>
      <c r="BS1114" s="180"/>
      <c r="BT1114" s="180"/>
      <c r="BU1114" s="180"/>
      <c r="BV1114" s="180"/>
      <c r="BW1114" s="180"/>
      <c r="BX1114" s="180"/>
      <c r="BY1114" s="180"/>
      <c r="BZ1114" s="180"/>
      <c r="CA1114" s="180"/>
      <c r="CB1114" s="180"/>
      <c r="CC1114" s="180"/>
      <c r="CD1114" s="180"/>
      <c r="CE1114" s="180"/>
      <c r="CF1114" s="180"/>
      <c r="CG1114" s="180"/>
      <c r="CH1114" s="180"/>
      <c r="CI1114" s="180"/>
      <c r="CJ1114" s="180"/>
      <c r="CK1114" s="180"/>
      <c r="CL1114" s="180"/>
      <c r="CM1114" s="180"/>
      <c r="CN1114" s="180"/>
      <c r="CO1114" s="180"/>
      <c r="CP1114" s="180"/>
      <c r="CQ1114" s="180"/>
      <c r="CR1114" s="180"/>
      <c r="CS1114" s="180"/>
      <c r="CT1114" s="180"/>
      <c r="CU1114" s="180"/>
      <c r="CV1114" s="180"/>
      <c r="CW1114" s="180"/>
      <c r="CX1114" s="180"/>
      <c r="CY1114" s="180"/>
      <c r="CZ1114" s="180"/>
      <c r="DA1114" s="180"/>
      <c r="DB1114" s="180"/>
      <c r="DC1114" s="180"/>
      <c r="DD1114" s="180"/>
      <c r="DE1114" s="180"/>
      <c r="DF1114" s="180"/>
      <c r="DG1114" s="180"/>
      <c r="DH1114" s="180"/>
      <c r="DI1114" s="180"/>
      <c r="DJ1114" s="180"/>
      <c r="DK1114" s="180"/>
      <c r="DL1114" s="180"/>
      <c r="DM1114" s="180"/>
      <c r="DN1114" s="180"/>
      <c r="DO1114" s="180"/>
      <c r="DP1114" s="180"/>
      <c r="DQ1114" s="180"/>
      <c r="DR1114" s="180"/>
      <c r="DS1114" s="180"/>
      <c r="DT1114" s="180"/>
      <c r="DU1114" s="180"/>
      <c r="DV1114" s="180"/>
      <c r="DW1114" s="180"/>
      <c r="DX1114" s="180"/>
      <c r="DY1114" s="180"/>
      <c r="DZ1114" s="180"/>
      <c r="EA1114" s="180"/>
      <c r="EB1114" s="180"/>
      <c r="EC1114" s="180"/>
      <c r="ED1114" s="180"/>
      <c r="EE1114" s="180"/>
      <c r="EF1114" s="180"/>
      <c r="EG1114" s="180"/>
      <c r="EH1114" s="180"/>
      <c r="EI1114" s="180"/>
      <c r="EJ1114" s="180"/>
      <c r="EK1114" s="180"/>
      <c r="EL1114" s="180"/>
      <c r="EM1114" s="180"/>
      <c r="EN1114" s="180"/>
      <c r="EO1114" s="180"/>
      <c r="EP1114" s="180"/>
      <c r="EQ1114" s="180"/>
      <c r="ER1114" s="180"/>
      <c r="ES1114" s="180"/>
      <c r="ET1114" s="180"/>
      <c r="EU1114" s="180"/>
      <c r="EV1114" s="180"/>
      <c r="EW1114" s="180"/>
      <c r="EX1114" s="180"/>
      <c r="EY1114" s="180"/>
      <c r="EZ1114" s="180"/>
      <c r="FA1114" s="180"/>
      <c r="FB1114" s="180"/>
      <c r="FC1114" s="180"/>
      <c r="FD1114" s="180"/>
      <c r="FE1114" s="180"/>
      <c r="FF1114" s="180"/>
      <c r="FG1114" s="180"/>
      <c r="FH1114" s="180"/>
      <c r="FI1114" s="180"/>
      <c r="FJ1114" s="180"/>
      <c r="FK1114" s="180"/>
      <c r="FL1114" s="180"/>
      <c r="FM1114" s="180"/>
      <c r="FN1114" s="180"/>
      <c r="FO1114" s="180"/>
      <c r="FP1114" s="180"/>
      <c r="FQ1114" s="180"/>
      <c r="FR1114" s="180"/>
      <c r="FS1114" s="180"/>
      <c r="FT1114" s="180"/>
      <c r="FU1114" s="180"/>
      <c r="FV1114" s="180"/>
      <c r="FW1114" s="180"/>
      <c r="FX1114" s="180"/>
      <c r="FY1114" s="180"/>
      <c r="FZ1114" s="180"/>
      <c r="GA1114" s="180"/>
      <c r="GB1114" s="180"/>
      <c r="GC1114" s="180"/>
      <c r="GD1114" s="180"/>
      <c r="GE1114" s="180"/>
      <c r="GF1114" s="180"/>
      <c r="GG1114" s="180"/>
      <c r="GH1114" s="180"/>
      <c r="GI1114" s="180"/>
      <c r="GJ1114" s="180"/>
      <c r="GK1114" s="180"/>
      <c r="GL1114" s="180"/>
      <c r="GM1114" s="180"/>
      <c r="GN1114" s="180"/>
      <c r="GO1114" s="180"/>
      <c r="GP1114" s="180"/>
      <c r="GQ1114" s="180"/>
      <c r="GR1114" s="180"/>
      <c r="GS1114" s="180"/>
      <c r="GT1114" s="180"/>
      <c r="GU1114" s="180"/>
      <c r="GV1114" s="180"/>
      <c r="GW1114" s="180"/>
      <c r="GX1114" s="180"/>
      <c r="GY1114" s="180"/>
      <c r="GZ1114" s="180"/>
      <c r="HA1114" s="180"/>
      <c r="HB1114" s="180"/>
      <c r="HC1114" s="180"/>
      <c r="HD1114" s="180"/>
      <c r="HE1114" s="180"/>
      <c r="HF1114" s="180"/>
      <c r="HG1114" s="180"/>
      <c r="HH1114" s="180"/>
      <c r="HI1114" s="180"/>
      <c r="HJ1114" s="180"/>
      <c r="HK1114" s="180"/>
      <c r="HL1114" s="180"/>
      <c r="HM1114" s="180"/>
      <c r="HN1114" s="180"/>
      <c r="HO1114" s="180"/>
      <c r="HP1114" s="180"/>
      <c r="HQ1114" s="180"/>
      <c r="HR1114" s="180"/>
    </row>
    <row r="1115" spans="1:243" s="172" customFormat="1" ht="11.25" hidden="1" customHeight="1">
      <c r="A1115" s="97" t="s">
        <v>2444</v>
      </c>
      <c r="B1115" s="97" t="s">
        <v>2445</v>
      </c>
      <c r="C1115" s="98" t="s">
        <v>651</v>
      </c>
      <c r="D1115" s="60"/>
      <c r="E1115" s="60">
        <v>-1021.45</v>
      </c>
      <c r="F1115" s="212"/>
      <c r="G1115" s="212"/>
      <c r="H1115" s="212"/>
      <c r="I1115" s="60"/>
      <c r="HS1115" s="173"/>
      <c r="HT1115" s="173"/>
      <c r="HU1115" s="173"/>
      <c r="HV1115" s="173"/>
      <c r="HW1115" s="173"/>
      <c r="HX1115" s="173"/>
      <c r="HY1115" s="173"/>
      <c r="HZ1115" s="173"/>
      <c r="IA1115" s="173"/>
      <c r="IB1115" s="173"/>
      <c r="IC1115" s="173"/>
      <c r="ID1115" s="173"/>
      <c r="IE1115" s="173"/>
      <c r="IF1115" s="173"/>
      <c r="IG1115" s="173"/>
      <c r="IH1115" s="173"/>
      <c r="II1115" s="173"/>
    </row>
    <row r="1116" spans="1:243" s="172" customFormat="1" ht="11.25" hidden="1" customHeight="1">
      <c r="A1116" s="97" t="s">
        <v>2448</v>
      </c>
      <c r="B1116" s="97" t="s">
        <v>2449</v>
      </c>
      <c r="C1116" s="98" t="s">
        <v>1603</v>
      </c>
      <c r="D1116" s="60"/>
      <c r="E1116" s="60">
        <v>-4138.41</v>
      </c>
      <c r="F1116" s="212"/>
      <c r="G1116" s="212"/>
      <c r="H1116" s="212"/>
      <c r="I1116" s="60"/>
      <c r="HS1116" s="173"/>
      <c r="HT1116" s="173"/>
      <c r="HU1116" s="173"/>
      <c r="HV1116" s="173"/>
      <c r="HW1116" s="173"/>
      <c r="HX1116" s="173"/>
      <c r="HY1116" s="173"/>
      <c r="HZ1116" s="173"/>
      <c r="IA1116" s="173"/>
      <c r="IB1116" s="173"/>
      <c r="IC1116" s="173"/>
      <c r="ID1116" s="173"/>
      <c r="IE1116" s="173"/>
      <c r="IF1116" s="173"/>
      <c r="IG1116" s="173"/>
      <c r="IH1116" s="173"/>
      <c r="II1116" s="173"/>
    </row>
    <row r="1117" spans="1:243" s="172" customFormat="1" ht="11.25" hidden="1" customHeight="1">
      <c r="A1117" s="97" t="s">
        <v>2452</v>
      </c>
      <c r="B1117" s="97" t="s">
        <v>2453</v>
      </c>
      <c r="C1117" s="98" t="s">
        <v>1625</v>
      </c>
      <c r="D1117" s="60">
        <v>-2545.2399999999998</v>
      </c>
      <c r="E1117" s="212"/>
      <c r="F1117" s="212"/>
      <c r="G1117" s="212"/>
      <c r="H1117" s="212"/>
      <c r="I1117" s="60"/>
      <c r="HS1117" s="173"/>
      <c r="HT1117" s="173"/>
      <c r="HU1117" s="173"/>
      <c r="HV1117" s="173"/>
      <c r="HW1117" s="173"/>
      <c r="HX1117" s="173"/>
      <c r="HY1117" s="173"/>
      <c r="HZ1117" s="173"/>
      <c r="IA1117" s="173"/>
      <c r="IB1117" s="173"/>
      <c r="IC1117" s="173"/>
      <c r="ID1117" s="173"/>
      <c r="IE1117" s="173"/>
      <c r="IF1117" s="173"/>
      <c r="IG1117" s="173"/>
      <c r="IH1117" s="173"/>
      <c r="II1117" s="173"/>
    </row>
    <row r="1118" spans="1:243" s="172" customFormat="1" ht="11.25" hidden="1" customHeight="1">
      <c r="A1118" s="97" t="s">
        <v>2459</v>
      </c>
      <c r="B1118" s="97" t="s">
        <v>2460</v>
      </c>
      <c r="C1118" s="98" t="s">
        <v>1649</v>
      </c>
      <c r="D1118" s="60">
        <v>-484.34</v>
      </c>
      <c r="E1118" s="212"/>
      <c r="F1118" s="212"/>
      <c r="G1118" s="212"/>
      <c r="H1118" s="212"/>
      <c r="I1118" s="60"/>
      <c r="HS1118" s="173"/>
      <c r="HT1118" s="173"/>
      <c r="HU1118" s="173"/>
      <c r="HV1118" s="173"/>
      <c r="HW1118" s="173"/>
      <c r="HX1118" s="173"/>
      <c r="HY1118" s="173"/>
      <c r="HZ1118" s="173"/>
      <c r="IA1118" s="173"/>
      <c r="IB1118" s="173"/>
      <c r="IC1118" s="173"/>
      <c r="ID1118" s="173"/>
      <c r="IE1118" s="173"/>
      <c r="IF1118" s="173"/>
      <c r="IG1118" s="173"/>
      <c r="IH1118" s="173"/>
      <c r="II1118" s="173"/>
    </row>
    <row r="1119" spans="1:243" s="172" customFormat="1" ht="11.25" hidden="1" customHeight="1">
      <c r="A1119" s="97" t="s">
        <v>2467</v>
      </c>
      <c r="B1119" s="97" t="s">
        <v>2468</v>
      </c>
      <c r="C1119" s="98" t="s">
        <v>1613</v>
      </c>
      <c r="D1119" s="60">
        <v>-2761.01</v>
      </c>
      <c r="E1119" s="212"/>
      <c r="F1119" s="212"/>
      <c r="G1119" s="212"/>
      <c r="H1119" s="212"/>
      <c r="I1119" s="60"/>
      <c r="HS1119" s="173"/>
      <c r="HT1119" s="173"/>
      <c r="HU1119" s="173"/>
      <c r="HV1119" s="173"/>
      <c r="HW1119" s="173"/>
      <c r="HX1119" s="173"/>
      <c r="HY1119" s="173"/>
      <c r="HZ1119" s="173"/>
      <c r="IA1119" s="173"/>
      <c r="IB1119" s="173"/>
      <c r="IC1119" s="173"/>
      <c r="ID1119" s="173"/>
      <c r="IE1119" s="173"/>
      <c r="IF1119" s="173"/>
      <c r="IG1119" s="173"/>
      <c r="IH1119" s="173"/>
      <c r="II1119" s="173"/>
    </row>
    <row r="1120" spans="1:243" s="172" customFormat="1" ht="11.25" hidden="1" customHeight="1">
      <c r="A1120" s="97" t="s">
        <v>2469</v>
      </c>
      <c r="B1120" s="97" t="s">
        <v>2470</v>
      </c>
      <c r="C1120" s="98" t="s">
        <v>1352</v>
      </c>
      <c r="D1120" s="60">
        <v>-0.05</v>
      </c>
      <c r="E1120" s="212"/>
      <c r="F1120" s="212"/>
      <c r="G1120" s="212"/>
      <c r="H1120" s="212"/>
      <c r="I1120" s="60"/>
      <c r="HS1120" s="173"/>
      <c r="HT1120" s="173"/>
      <c r="HU1120" s="173"/>
      <c r="HV1120" s="173"/>
      <c r="HW1120" s="173"/>
      <c r="HX1120" s="173"/>
      <c r="HY1120" s="173"/>
      <c r="HZ1120" s="173"/>
      <c r="IA1120" s="173"/>
      <c r="IB1120" s="173"/>
      <c r="IC1120" s="173"/>
      <c r="ID1120" s="173"/>
      <c r="IE1120" s="173"/>
      <c r="IF1120" s="173"/>
      <c r="IG1120" s="173"/>
      <c r="IH1120" s="173"/>
      <c r="II1120" s="173"/>
    </row>
    <row r="1121" spans="1:243" s="214" customFormat="1" ht="11.25" hidden="1">
      <c r="A1121" s="97" t="s">
        <v>2473</v>
      </c>
      <c r="B1121" s="97" t="s">
        <v>2474</v>
      </c>
      <c r="C1121" s="98" t="s">
        <v>2475</v>
      </c>
      <c r="D1121" s="60"/>
      <c r="E1121" s="60">
        <v>-136.9</v>
      </c>
      <c r="F1121" s="212"/>
      <c r="G1121" s="212"/>
      <c r="H1121" s="212"/>
      <c r="I1121" s="128"/>
      <c r="HS1121" s="215"/>
      <c r="HT1121" s="215"/>
      <c r="HU1121" s="215"/>
      <c r="HV1121" s="215"/>
      <c r="HW1121" s="215"/>
      <c r="HX1121" s="215"/>
      <c r="HY1121" s="215"/>
      <c r="HZ1121" s="215"/>
      <c r="IA1121" s="215"/>
      <c r="IB1121" s="215"/>
      <c r="IC1121" s="215"/>
      <c r="ID1121" s="215"/>
      <c r="IE1121" s="215"/>
      <c r="IF1121" s="215"/>
      <c r="IG1121" s="215"/>
      <c r="IH1121" s="215"/>
      <c r="II1121" s="215"/>
    </row>
    <row r="1122" spans="1:243" s="20" customFormat="1" ht="11.25" hidden="1" customHeight="1">
      <c r="A1122" s="97" t="s">
        <v>2476</v>
      </c>
      <c r="B1122" s="97" t="s">
        <v>2477</v>
      </c>
      <c r="C1122" s="98" t="s">
        <v>2478</v>
      </c>
      <c r="D1122" s="60"/>
      <c r="E1122" s="60">
        <v>-1210.1199999999999</v>
      </c>
      <c r="F1122" s="212"/>
      <c r="G1122" s="212"/>
      <c r="H1122" s="212"/>
      <c r="I1122" s="60"/>
      <c r="HS1122" s="106"/>
      <c r="HT1122" s="106"/>
      <c r="HU1122" s="106"/>
      <c r="HV1122" s="106"/>
      <c r="HW1122" s="106"/>
      <c r="HX1122" s="106"/>
      <c r="HY1122" s="106"/>
      <c r="HZ1122" s="106"/>
      <c r="IA1122" s="106"/>
      <c r="IB1122" s="106"/>
      <c r="IC1122" s="106"/>
      <c r="ID1122" s="106"/>
      <c r="IE1122" s="106"/>
      <c r="IF1122" s="106"/>
      <c r="IG1122" s="106"/>
      <c r="IH1122" s="106"/>
      <c r="II1122" s="106"/>
    </row>
    <row r="1123" spans="1:243" s="20" customFormat="1" ht="11.25" hidden="1" customHeight="1">
      <c r="A1123" s="97" t="s">
        <v>2485</v>
      </c>
      <c r="B1123" s="97" t="s">
        <v>2486</v>
      </c>
      <c r="C1123" s="98" t="s">
        <v>2487</v>
      </c>
      <c r="D1123" s="60"/>
      <c r="E1123" s="60">
        <v>-6145.36</v>
      </c>
      <c r="F1123" s="212"/>
      <c r="G1123" s="212"/>
      <c r="H1123" s="212"/>
      <c r="I1123" s="60"/>
      <c r="HS1123" s="106"/>
      <c r="HT1123" s="106"/>
      <c r="HU1123" s="106"/>
      <c r="HV1123" s="106"/>
      <c r="HW1123" s="106"/>
      <c r="HX1123" s="106"/>
      <c r="HY1123" s="106"/>
      <c r="HZ1123" s="106"/>
      <c r="IA1123" s="106"/>
      <c r="IB1123" s="106"/>
      <c r="IC1123" s="106"/>
      <c r="ID1123" s="106"/>
      <c r="IE1123" s="106"/>
      <c r="IF1123" s="106"/>
      <c r="IG1123" s="106"/>
      <c r="IH1123" s="106"/>
      <c r="II1123" s="106"/>
    </row>
    <row r="1124" spans="1:243" s="20" customFormat="1" ht="11.25" hidden="1" customHeight="1">
      <c r="A1124" s="97" t="s">
        <v>2488</v>
      </c>
      <c r="B1124" s="97" t="s">
        <v>2489</v>
      </c>
      <c r="C1124" s="98" t="s">
        <v>2490</v>
      </c>
      <c r="D1124" s="60"/>
      <c r="E1124" s="60">
        <v>-123.15</v>
      </c>
      <c r="F1124" s="212"/>
      <c r="G1124" s="212"/>
      <c r="H1124" s="212"/>
      <c r="I1124" s="60"/>
      <c r="HS1124" s="106"/>
      <c r="HT1124" s="106"/>
      <c r="HU1124" s="106"/>
      <c r="HV1124" s="106"/>
      <c r="HW1124" s="106"/>
      <c r="HX1124" s="106"/>
      <c r="HY1124" s="106"/>
      <c r="HZ1124" s="106"/>
      <c r="IA1124" s="106"/>
      <c r="IB1124" s="106"/>
      <c r="IC1124" s="106"/>
      <c r="ID1124" s="106"/>
      <c r="IE1124" s="106"/>
      <c r="IF1124" s="106"/>
      <c r="IG1124" s="106"/>
      <c r="IH1124" s="106"/>
      <c r="II1124" s="106"/>
    </row>
    <row r="1125" spans="1:243" s="20" customFormat="1" ht="11.25" hidden="1" customHeight="1">
      <c r="A1125" s="97" t="s">
        <v>2491</v>
      </c>
      <c r="B1125" s="97" t="s">
        <v>2492</v>
      </c>
      <c r="C1125" s="98" t="s">
        <v>2493</v>
      </c>
      <c r="D1125" s="60"/>
      <c r="E1125" s="60">
        <v>-267.77999999999997</v>
      </c>
      <c r="F1125" s="212"/>
      <c r="G1125" s="212"/>
      <c r="H1125" s="212"/>
      <c r="I1125" s="60"/>
      <c r="HS1125" s="106"/>
      <c r="HT1125" s="106"/>
      <c r="HU1125" s="106"/>
      <c r="HV1125" s="106"/>
      <c r="HW1125" s="106"/>
      <c r="HX1125" s="106"/>
      <c r="HY1125" s="106"/>
      <c r="HZ1125" s="106"/>
      <c r="IA1125" s="106"/>
      <c r="IB1125" s="106"/>
      <c r="IC1125" s="106"/>
      <c r="ID1125" s="106"/>
      <c r="IE1125" s="106"/>
      <c r="IF1125" s="106"/>
      <c r="IG1125" s="106"/>
      <c r="IH1125" s="106"/>
      <c r="II1125" s="106"/>
    </row>
    <row r="1126" spans="1:243" s="20" customFormat="1" ht="11.25" hidden="1" customHeight="1">
      <c r="A1126" s="97" t="s">
        <v>3603</v>
      </c>
      <c r="B1126" s="97" t="s">
        <v>3604</v>
      </c>
      <c r="C1126" s="98" t="s">
        <v>3484</v>
      </c>
      <c r="D1126" s="60"/>
      <c r="E1126" s="60">
        <v>-151.88999999999999</v>
      </c>
      <c r="F1126" s="60"/>
      <c r="G1126" s="212"/>
      <c r="H1126" s="212"/>
      <c r="I1126" s="60"/>
      <c r="HS1126" s="106"/>
      <c r="HT1126" s="106"/>
      <c r="HU1126" s="106"/>
      <c r="HV1126" s="106"/>
      <c r="HW1126" s="106"/>
      <c r="HX1126" s="106"/>
      <c r="HY1126" s="106"/>
      <c r="HZ1126" s="106"/>
      <c r="IA1126" s="106"/>
      <c r="IB1126" s="106"/>
      <c r="IC1126" s="106"/>
      <c r="ID1126" s="106"/>
      <c r="IE1126" s="106"/>
      <c r="IF1126" s="106"/>
      <c r="IG1126" s="106"/>
      <c r="IH1126" s="106"/>
      <c r="II1126" s="106"/>
    </row>
    <row r="1127" spans="1:243" s="20" customFormat="1" ht="11.25" hidden="1" customHeight="1">
      <c r="A1127" s="97" t="s">
        <v>3478</v>
      </c>
      <c r="B1127" s="97" t="s">
        <v>3607</v>
      </c>
      <c r="C1127" s="98" t="s">
        <v>3455</v>
      </c>
      <c r="D1127" s="60"/>
      <c r="E1127" s="60">
        <v>-733.93</v>
      </c>
      <c r="F1127" s="60"/>
      <c r="G1127" s="212"/>
      <c r="H1127" s="212"/>
      <c r="I1127" s="60"/>
      <c r="HS1127" s="106"/>
      <c r="HT1127" s="106"/>
      <c r="HU1127" s="106"/>
      <c r="HV1127" s="106"/>
      <c r="HW1127" s="106"/>
      <c r="HX1127" s="106"/>
      <c r="HY1127" s="106"/>
      <c r="HZ1127" s="106"/>
      <c r="IA1127" s="106"/>
      <c r="IB1127" s="106"/>
      <c r="IC1127" s="106"/>
      <c r="ID1127" s="106"/>
      <c r="IE1127" s="106"/>
      <c r="IF1127" s="106"/>
      <c r="IG1127" s="106"/>
      <c r="IH1127" s="106"/>
      <c r="II1127" s="106"/>
    </row>
    <row r="1128" spans="1:243" s="20" customFormat="1" ht="11.25" hidden="1" customHeight="1">
      <c r="A1128" s="97" t="s">
        <v>3456</v>
      </c>
      <c r="B1128" s="97" t="s">
        <v>3608</v>
      </c>
      <c r="C1128" s="98" t="s">
        <v>3457</v>
      </c>
      <c r="D1128" s="60"/>
      <c r="E1128" s="60">
        <v>-368.41</v>
      </c>
      <c r="F1128" s="60"/>
      <c r="G1128" s="212"/>
      <c r="H1128" s="212"/>
      <c r="I1128" s="60"/>
      <c r="HS1128" s="106"/>
      <c r="HT1128" s="106"/>
      <c r="HU1128" s="106"/>
      <c r="HV1128" s="106"/>
      <c r="HW1128" s="106"/>
      <c r="HX1128" s="106"/>
      <c r="HY1128" s="106"/>
      <c r="HZ1128" s="106"/>
      <c r="IA1128" s="106"/>
      <c r="IB1128" s="106"/>
      <c r="IC1128" s="106"/>
      <c r="ID1128" s="106"/>
      <c r="IE1128" s="106"/>
      <c r="IF1128" s="106"/>
      <c r="IG1128" s="106"/>
      <c r="IH1128" s="106"/>
      <c r="II1128" s="106"/>
    </row>
    <row r="1129" spans="1:243" s="20" customFormat="1" ht="11.25" hidden="1" customHeight="1">
      <c r="A1129" s="97" t="s">
        <v>3611</v>
      </c>
      <c r="B1129" s="97" t="s">
        <v>3612</v>
      </c>
      <c r="C1129" s="98" t="s">
        <v>3529</v>
      </c>
      <c r="D1129" s="60"/>
      <c r="E1129" s="60">
        <v>-104.09</v>
      </c>
      <c r="F1129" s="60"/>
      <c r="G1129" s="212"/>
      <c r="H1129" s="212"/>
      <c r="I1129" s="60"/>
      <c r="HS1129" s="106"/>
      <c r="HT1129" s="106"/>
      <c r="HU1129" s="106"/>
      <c r="HV1129" s="106"/>
      <c r="HW1129" s="106"/>
      <c r="HX1129" s="106"/>
      <c r="HY1129" s="106"/>
      <c r="HZ1129" s="106"/>
      <c r="IA1129" s="106"/>
      <c r="IB1129" s="106"/>
      <c r="IC1129" s="106"/>
      <c r="ID1129" s="106"/>
      <c r="IE1129" s="106"/>
      <c r="IF1129" s="106"/>
      <c r="IG1129" s="106"/>
      <c r="IH1129" s="106"/>
      <c r="II1129" s="106"/>
    </row>
    <row r="1130" spans="1:243" s="20" customFormat="1" ht="11.25" hidden="1" customHeight="1">
      <c r="A1130" s="97" t="s">
        <v>2508</v>
      </c>
      <c r="B1130" s="97" t="s">
        <v>702</v>
      </c>
      <c r="C1130" s="98" t="s">
        <v>29</v>
      </c>
      <c r="D1130" s="60">
        <v>-140603.03</v>
      </c>
      <c r="E1130" s="60">
        <v>-70977.84</v>
      </c>
      <c r="F1130" s="60">
        <v>-72.11</v>
      </c>
      <c r="G1130" s="212"/>
      <c r="H1130" s="212"/>
      <c r="I1130" s="60"/>
      <c r="HS1130" s="106"/>
      <c r="HT1130" s="106"/>
      <c r="HU1130" s="106"/>
      <c r="HV1130" s="106"/>
      <c r="HW1130" s="106"/>
      <c r="HX1130" s="106"/>
      <c r="HY1130" s="106"/>
      <c r="HZ1130" s="106"/>
      <c r="IA1130" s="106"/>
      <c r="IB1130" s="106"/>
      <c r="IC1130" s="106"/>
      <c r="ID1130" s="106"/>
      <c r="IE1130" s="106"/>
      <c r="IF1130" s="106"/>
      <c r="IG1130" s="106"/>
      <c r="IH1130" s="106"/>
      <c r="II1130" s="106"/>
    </row>
    <row r="1131" spans="1:243" s="20" customFormat="1" ht="11.25" hidden="1" customHeight="1">
      <c r="A1131" s="97" t="s">
        <v>3697</v>
      </c>
      <c r="B1131" s="97" t="s">
        <v>3776</v>
      </c>
      <c r="C1131" s="98" t="s">
        <v>29</v>
      </c>
      <c r="D1131" s="60"/>
      <c r="E1131" s="60"/>
      <c r="F1131" s="60">
        <v>-5220</v>
      </c>
      <c r="G1131" s="212"/>
      <c r="H1131" s="212"/>
      <c r="I1131" s="60"/>
      <c r="HS1131" s="106"/>
      <c r="HT1131" s="106"/>
      <c r="HU1131" s="106"/>
      <c r="HV1131" s="106"/>
      <c r="HW1131" s="106"/>
      <c r="HX1131" s="106"/>
      <c r="HY1131" s="106"/>
      <c r="HZ1131" s="106"/>
      <c r="IA1131" s="106"/>
      <c r="IB1131" s="106"/>
      <c r="IC1131" s="106"/>
      <c r="ID1131" s="106"/>
      <c r="IE1131" s="106"/>
      <c r="IF1131" s="106"/>
      <c r="IG1131" s="106"/>
      <c r="IH1131" s="106"/>
      <c r="II1131" s="106"/>
    </row>
    <row r="1132" spans="1:243" s="20" customFormat="1" ht="11.25" hidden="1" customHeight="1">
      <c r="A1132" s="97" t="s">
        <v>2826</v>
      </c>
      <c r="B1132" s="117" t="s">
        <v>2827</v>
      </c>
      <c r="C1132" s="139" t="s">
        <v>2828</v>
      </c>
      <c r="D1132" s="60"/>
      <c r="E1132" s="60">
        <v>-4.91</v>
      </c>
      <c r="F1132" s="60"/>
      <c r="G1132" s="212"/>
      <c r="H1132" s="212"/>
      <c r="I1132" s="60"/>
      <c r="HS1132" s="106"/>
      <c r="HT1132" s="106"/>
      <c r="HU1132" s="106"/>
      <c r="HV1132" s="106"/>
      <c r="HW1132" s="106"/>
      <c r="HX1132" s="106"/>
      <c r="HY1132" s="106"/>
      <c r="HZ1132" s="106"/>
      <c r="IA1132" s="106"/>
      <c r="IB1132" s="106"/>
      <c r="IC1132" s="106"/>
      <c r="ID1132" s="106"/>
      <c r="IE1132" s="106"/>
      <c r="IF1132" s="106"/>
      <c r="IG1132" s="106"/>
      <c r="IH1132" s="106"/>
      <c r="II1132" s="106"/>
    </row>
    <row r="1133" spans="1:243" s="20" customFormat="1" ht="11.25" hidden="1" customHeight="1">
      <c r="A1133" s="97" t="s">
        <v>2864</v>
      </c>
      <c r="B1133" s="117" t="s">
        <v>2865</v>
      </c>
      <c r="C1133" s="139" t="s">
        <v>542</v>
      </c>
      <c r="D1133" s="60">
        <v>-872.05</v>
      </c>
      <c r="E1133" s="60">
        <v>-998.98</v>
      </c>
      <c r="F1133" s="60">
        <v>-156.18</v>
      </c>
      <c r="G1133" s="212"/>
      <c r="H1133" s="212"/>
      <c r="I1133" s="60"/>
      <c r="HS1133" s="106"/>
      <c r="HT1133" s="106"/>
      <c r="HU1133" s="106"/>
      <c r="HV1133" s="106"/>
      <c r="HW1133" s="106"/>
      <c r="HX1133" s="106"/>
      <c r="HY1133" s="106"/>
      <c r="HZ1133" s="106"/>
      <c r="IA1133" s="106"/>
      <c r="IB1133" s="106"/>
      <c r="IC1133" s="106"/>
      <c r="ID1133" s="106"/>
      <c r="IE1133" s="106"/>
      <c r="IF1133" s="106"/>
      <c r="IG1133" s="106"/>
      <c r="IH1133" s="106"/>
      <c r="II1133" s="106"/>
    </row>
    <row r="1134" spans="1:243" s="20" customFormat="1" ht="11.25" hidden="1" customHeight="1">
      <c r="A1134" s="97" t="s">
        <v>2956</v>
      </c>
      <c r="B1134" s="117" t="s">
        <v>2957</v>
      </c>
      <c r="C1134" s="139" t="s">
        <v>482</v>
      </c>
      <c r="D1134" s="60">
        <v>-2303.7600000000002</v>
      </c>
      <c r="E1134" s="60"/>
      <c r="F1134" s="60"/>
      <c r="G1134" s="212"/>
      <c r="H1134" s="212"/>
      <c r="I1134" s="60"/>
      <c r="HS1134" s="106"/>
      <c r="HT1134" s="106"/>
      <c r="HU1134" s="106"/>
      <c r="HV1134" s="106"/>
      <c r="HW1134" s="106"/>
      <c r="HX1134" s="106"/>
      <c r="HY1134" s="106"/>
      <c r="HZ1134" s="106"/>
      <c r="IA1134" s="106"/>
      <c r="IB1134" s="106"/>
      <c r="IC1134" s="106"/>
      <c r="ID1134" s="106"/>
      <c r="IE1134" s="106"/>
      <c r="IF1134" s="106"/>
      <c r="IG1134" s="106"/>
      <c r="IH1134" s="106"/>
      <c r="II1134" s="106"/>
    </row>
    <row r="1135" spans="1:243" s="20" customFormat="1" ht="11.25" hidden="1" customHeight="1">
      <c r="A1135" s="97" t="s">
        <v>2973</v>
      </c>
      <c r="B1135" s="97" t="s">
        <v>1836</v>
      </c>
      <c r="C1135" s="98" t="s">
        <v>29</v>
      </c>
      <c r="D1135" s="60">
        <v>-6461.45</v>
      </c>
      <c r="E1135" s="60"/>
      <c r="F1135" s="212">
        <v>-213</v>
      </c>
      <c r="G1135" s="212"/>
      <c r="H1135" s="212"/>
      <c r="I1135" s="60"/>
      <c r="HS1135" s="106"/>
      <c r="HT1135" s="106"/>
      <c r="HU1135" s="106"/>
      <c r="HV1135" s="106"/>
      <c r="HW1135" s="106"/>
      <c r="HX1135" s="106"/>
      <c r="HY1135" s="106"/>
      <c r="HZ1135" s="106"/>
      <c r="IA1135" s="106"/>
      <c r="IB1135" s="106"/>
      <c r="IC1135" s="106"/>
      <c r="ID1135" s="106"/>
      <c r="IE1135" s="106"/>
      <c r="IF1135" s="106"/>
      <c r="IG1135" s="106"/>
      <c r="IH1135" s="106"/>
      <c r="II1135" s="106"/>
    </row>
    <row r="1136" spans="1:243" s="20" customFormat="1" ht="11.25" hidden="1" customHeight="1">
      <c r="A1136" s="97" t="s">
        <v>2983</v>
      </c>
      <c r="B1136" s="97" t="s">
        <v>2977</v>
      </c>
      <c r="C1136" s="98" t="s">
        <v>29</v>
      </c>
      <c r="D1136" s="60">
        <v>-2073.94</v>
      </c>
      <c r="E1136" s="60"/>
      <c r="F1136" s="212">
        <v>-1293.72</v>
      </c>
      <c r="G1136" s="212"/>
      <c r="H1136" s="212"/>
      <c r="I1136" s="60"/>
      <c r="HS1136" s="106"/>
      <c r="HT1136" s="106"/>
      <c r="HU1136" s="106"/>
      <c r="HV1136" s="106"/>
      <c r="HW1136" s="106"/>
      <c r="HX1136" s="106"/>
      <c r="HY1136" s="106"/>
      <c r="HZ1136" s="106"/>
      <c r="IA1136" s="106"/>
      <c r="IB1136" s="106"/>
      <c r="IC1136" s="106"/>
      <c r="ID1136" s="106"/>
      <c r="IE1136" s="106"/>
      <c r="IF1136" s="106"/>
      <c r="IG1136" s="106"/>
      <c r="IH1136" s="106"/>
      <c r="II1136" s="106"/>
    </row>
    <row r="1137" spans="1:243" s="20" customFormat="1" ht="11.25" hidden="1" customHeight="1">
      <c r="A1137" s="97" t="s">
        <v>3777</v>
      </c>
      <c r="B1137" s="97" t="s">
        <v>2977</v>
      </c>
      <c r="C1137" s="98" t="s">
        <v>29</v>
      </c>
      <c r="D1137" s="60"/>
      <c r="E1137" s="60"/>
      <c r="F1137" s="212">
        <v>-19.600000000000001</v>
      </c>
      <c r="G1137" s="212"/>
      <c r="H1137" s="212"/>
      <c r="I1137" s="60"/>
      <c r="HS1137" s="106"/>
      <c r="HT1137" s="106"/>
      <c r="HU1137" s="106"/>
      <c r="HV1137" s="106"/>
      <c r="HW1137" s="106"/>
      <c r="HX1137" s="106"/>
      <c r="HY1137" s="106"/>
      <c r="HZ1137" s="106"/>
      <c r="IA1137" s="106"/>
      <c r="IB1137" s="106"/>
      <c r="IC1137" s="106"/>
      <c r="ID1137" s="106"/>
      <c r="IE1137" s="106"/>
      <c r="IF1137" s="106"/>
      <c r="IG1137" s="106"/>
      <c r="IH1137" s="106"/>
      <c r="II1137" s="106"/>
    </row>
    <row r="1138" spans="1:243" s="20" customFormat="1" ht="11.25" hidden="1" customHeight="1">
      <c r="A1138" s="97" t="s">
        <v>2978</v>
      </c>
      <c r="B1138" s="97" t="s">
        <v>1842</v>
      </c>
      <c r="C1138" s="98" t="s">
        <v>494</v>
      </c>
      <c r="D1138" s="60">
        <v>-1668.05</v>
      </c>
      <c r="E1138" s="60"/>
      <c r="F1138" s="212"/>
      <c r="G1138" s="212"/>
      <c r="H1138" s="212"/>
      <c r="I1138" s="60"/>
      <c r="HS1138" s="106"/>
      <c r="HT1138" s="106"/>
      <c r="HU1138" s="106"/>
      <c r="HV1138" s="106"/>
      <c r="HW1138" s="106"/>
      <c r="HX1138" s="106"/>
      <c r="HY1138" s="106"/>
      <c r="HZ1138" s="106"/>
      <c r="IA1138" s="106"/>
      <c r="IB1138" s="106"/>
      <c r="IC1138" s="106"/>
      <c r="ID1138" s="106"/>
      <c r="IE1138" s="106"/>
      <c r="IF1138" s="106"/>
      <c r="IG1138" s="106"/>
      <c r="IH1138" s="106"/>
      <c r="II1138" s="106"/>
    </row>
    <row r="1139" spans="1:243" s="20" customFormat="1" ht="11.25" hidden="1" customHeight="1">
      <c r="A1139" s="97" t="s">
        <v>3351</v>
      </c>
      <c r="B1139" s="97" t="s">
        <v>2977</v>
      </c>
      <c r="C1139" s="98" t="s">
        <v>29</v>
      </c>
      <c r="D1139" s="60"/>
      <c r="E1139" s="60">
        <v>-2785.78</v>
      </c>
      <c r="F1139" s="212"/>
      <c r="G1139" s="212"/>
      <c r="H1139" s="212"/>
      <c r="I1139" s="60"/>
      <c r="HS1139" s="106"/>
      <c r="HT1139" s="106"/>
      <c r="HU1139" s="106"/>
      <c r="HV1139" s="106"/>
      <c r="HW1139" s="106"/>
      <c r="HX1139" s="106"/>
      <c r="HY1139" s="106"/>
      <c r="HZ1139" s="106"/>
      <c r="IA1139" s="106"/>
      <c r="IB1139" s="106"/>
      <c r="IC1139" s="106"/>
      <c r="ID1139" s="106"/>
      <c r="IE1139" s="106"/>
      <c r="IF1139" s="106"/>
      <c r="IG1139" s="106"/>
      <c r="IH1139" s="106"/>
      <c r="II1139" s="106"/>
    </row>
    <row r="1140" spans="1:243" s="20" customFormat="1" hidden="1">
      <c r="A1140" s="97" t="s">
        <v>3352</v>
      </c>
      <c r="B1140" s="117" t="s">
        <v>1836</v>
      </c>
      <c r="C1140" s="139" t="s">
        <v>29</v>
      </c>
      <c r="D1140" s="60"/>
      <c r="E1140" s="60">
        <v>-2602.16</v>
      </c>
      <c r="F1140" s="212"/>
      <c r="G1140" s="212"/>
      <c r="H1140" s="212"/>
      <c r="I1140" s="60"/>
      <c r="HS1140" s="106"/>
      <c r="HT1140" s="106"/>
      <c r="HU1140" s="106"/>
      <c r="HV1140" s="106"/>
      <c r="HW1140" s="106"/>
      <c r="HX1140" s="106"/>
      <c r="HY1140" s="106"/>
      <c r="HZ1140" s="106"/>
      <c r="IA1140" s="106"/>
      <c r="IB1140" s="106"/>
      <c r="IC1140" s="106"/>
      <c r="ID1140" s="106"/>
      <c r="IE1140" s="106"/>
      <c r="IF1140" s="106"/>
      <c r="IG1140" s="106"/>
      <c r="IH1140" s="106"/>
      <c r="II1140" s="106"/>
    </row>
    <row r="1141" spans="1:243" s="20" customFormat="1" hidden="1">
      <c r="A1141" s="97" t="s">
        <v>3027</v>
      </c>
      <c r="B1141" s="97" t="s">
        <v>1328</v>
      </c>
      <c r="C1141" s="98" t="s">
        <v>29</v>
      </c>
      <c r="D1141" s="60">
        <v>-17829.02</v>
      </c>
      <c r="E1141" s="60">
        <v>-2416.06</v>
      </c>
      <c r="F1141" s="60">
        <v>-6287.85</v>
      </c>
      <c r="G1141" s="60"/>
      <c r="H1141" s="60"/>
      <c r="I1141" s="60"/>
      <c r="HS1141" s="106"/>
      <c r="HT1141" s="106"/>
      <c r="HU1141" s="106"/>
      <c r="HV1141" s="106"/>
      <c r="HW1141" s="106"/>
      <c r="HX1141" s="106"/>
      <c r="HY1141" s="106"/>
      <c r="HZ1141" s="106"/>
      <c r="IA1141" s="106"/>
      <c r="IB1141" s="106"/>
      <c r="IC1141" s="106"/>
      <c r="ID1141" s="106"/>
      <c r="IE1141" s="106"/>
      <c r="IF1141" s="106"/>
      <c r="IG1141" s="106"/>
      <c r="IH1141" s="106"/>
      <c r="II1141" s="106"/>
    </row>
    <row r="1142" spans="1:243" s="20" customFormat="1" hidden="1">
      <c r="A1142" s="97" t="s">
        <v>3043</v>
      </c>
      <c r="B1142" s="97" t="s">
        <v>3778</v>
      </c>
      <c r="C1142" s="98" t="s">
        <v>173</v>
      </c>
      <c r="D1142" s="60"/>
      <c r="E1142" s="60"/>
      <c r="F1142" s="60">
        <v>-865.63</v>
      </c>
      <c r="G1142" s="60"/>
      <c r="H1142" s="60"/>
      <c r="I1142" s="60"/>
      <c r="HS1142" s="106"/>
      <c r="HT1142" s="106"/>
      <c r="HU1142" s="106"/>
      <c r="HV1142" s="106"/>
      <c r="HW1142" s="106"/>
      <c r="HX1142" s="106"/>
      <c r="HY1142" s="106"/>
      <c r="HZ1142" s="106"/>
      <c r="IA1142" s="106"/>
      <c r="IB1142" s="106"/>
      <c r="IC1142" s="106"/>
      <c r="ID1142" s="106"/>
      <c r="IE1142" s="106"/>
      <c r="IF1142" s="106"/>
      <c r="IG1142" s="106"/>
      <c r="IH1142" s="106"/>
      <c r="II1142" s="106"/>
    </row>
    <row r="1143" spans="1:243" s="20" customFormat="1" hidden="1">
      <c r="A1143" s="97" t="s">
        <v>3242</v>
      </c>
      <c r="B1143" s="97" t="s">
        <v>3045</v>
      </c>
      <c r="C1143" s="98" t="s">
        <v>488</v>
      </c>
      <c r="D1143" s="60">
        <v>-906.99</v>
      </c>
      <c r="E1143" s="60"/>
      <c r="F1143" s="60"/>
      <c r="G1143" s="60"/>
      <c r="H1143" s="60"/>
      <c r="I1143" s="60"/>
      <c r="HS1143" s="106"/>
      <c r="HT1143" s="106"/>
      <c r="HU1143" s="106"/>
      <c r="HV1143" s="106"/>
      <c r="HW1143" s="106"/>
      <c r="HX1143" s="106"/>
      <c r="HY1143" s="106"/>
      <c r="HZ1143" s="106"/>
      <c r="IA1143" s="106"/>
      <c r="IB1143" s="106"/>
      <c r="IC1143" s="106"/>
      <c r="ID1143" s="106"/>
      <c r="IE1143" s="106"/>
      <c r="IF1143" s="106"/>
      <c r="IG1143" s="106"/>
      <c r="IH1143" s="106"/>
      <c r="II1143" s="106"/>
    </row>
    <row r="1144" spans="1:243" s="20" customFormat="1" hidden="1">
      <c r="A1144" s="97" t="s">
        <v>3046</v>
      </c>
      <c r="B1144" s="97" t="s">
        <v>3047</v>
      </c>
      <c r="C1144" s="98" t="s">
        <v>29</v>
      </c>
      <c r="D1144" s="60">
        <v>-171.92</v>
      </c>
      <c r="E1144" s="60">
        <v>-2622.66</v>
      </c>
      <c r="F1144" s="60"/>
      <c r="G1144" s="60"/>
      <c r="H1144" s="60"/>
      <c r="I1144" s="60"/>
      <c r="HS1144" s="106"/>
      <c r="HT1144" s="106"/>
      <c r="HU1144" s="106"/>
      <c r="HV1144" s="106"/>
      <c r="HW1144" s="106"/>
      <c r="HX1144" s="106"/>
      <c r="HY1144" s="106"/>
      <c r="HZ1144" s="106"/>
      <c r="IA1144" s="106"/>
      <c r="IB1144" s="106"/>
      <c r="IC1144" s="106"/>
      <c r="ID1144" s="106"/>
      <c r="IE1144" s="106"/>
      <c r="IF1144" s="106"/>
      <c r="IG1144" s="106"/>
      <c r="IH1144" s="106"/>
      <c r="II1144" s="106"/>
    </row>
    <row r="1145" spans="1:243" s="20" customFormat="1" hidden="1">
      <c r="A1145" s="97" t="s">
        <v>3472</v>
      </c>
      <c r="B1145" s="117" t="s">
        <v>3473</v>
      </c>
      <c r="C1145" s="139" t="s">
        <v>537</v>
      </c>
      <c r="D1145" s="60"/>
      <c r="E1145" s="60">
        <v>-179.33</v>
      </c>
      <c r="F1145" s="60"/>
      <c r="G1145" s="60"/>
      <c r="H1145" s="60"/>
      <c r="I1145" s="60"/>
      <c r="HS1145" s="106"/>
      <c r="HT1145" s="106"/>
      <c r="HU1145" s="106"/>
      <c r="HV1145" s="106"/>
      <c r="HW1145" s="106"/>
      <c r="HX1145" s="106"/>
      <c r="HY1145" s="106"/>
      <c r="HZ1145" s="106"/>
      <c r="IA1145" s="106"/>
      <c r="IB1145" s="106"/>
      <c r="IC1145" s="106"/>
      <c r="ID1145" s="106"/>
      <c r="IE1145" s="106"/>
      <c r="IF1145" s="106"/>
      <c r="IG1145" s="106"/>
      <c r="IH1145" s="106"/>
      <c r="II1145" s="106"/>
    </row>
    <row r="1146" spans="1:243" s="20" customFormat="1" hidden="1">
      <c r="A1146" s="97" t="s">
        <v>3179</v>
      </c>
      <c r="B1146" s="97" t="s">
        <v>3180</v>
      </c>
      <c r="C1146" s="98" t="s">
        <v>1613</v>
      </c>
      <c r="D1146" s="60">
        <v>-27306.71</v>
      </c>
      <c r="E1146" s="60"/>
      <c r="F1146" s="60"/>
      <c r="G1146" s="60"/>
      <c r="H1146" s="60"/>
      <c r="I1146" s="60"/>
      <c r="HS1146" s="106"/>
      <c r="HT1146" s="106"/>
      <c r="HU1146" s="106"/>
      <c r="HV1146" s="106"/>
      <c r="HW1146" s="106"/>
      <c r="HX1146" s="106"/>
      <c r="HY1146" s="106"/>
      <c r="HZ1146" s="106"/>
      <c r="IA1146" s="106"/>
      <c r="IB1146" s="106"/>
      <c r="IC1146" s="106"/>
      <c r="ID1146" s="106"/>
      <c r="IE1146" s="106"/>
      <c r="IF1146" s="106"/>
      <c r="IG1146" s="106"/>
      <c r="IH1146" s="106"/>
      <c r="II1146" s="106"/>
    </row>
    <row r="1147" spans="1:243" s="20" customFormat="1" hidden="1">
      <c r="A1147" s="97" t="s">
        <v>3181</v>
      </c>
      <c r="B1147" s="97" t="s">
        <v>3182</v>
      </c>
      <c r="C1147" s="98" t="s">
        <v>1649</v>
      </c>
      <c r="D1147" s="60">
        <v>-23691.06</v>
      </c>
      <c r="E1147" s="60"/>
      <c r="F1147" s="60"/>
      <c r="G1147" s="60"/>
      <c r="H1147" s="60"/>
      <c r="I1147" s="60"/>
      <c r="HS1147" s="106"/>
      <c r="HT1147" s="106"/>
      <c r="HU1147" s="106"/>
      <c r="HV1147" s="106"/>
      <c r="HW1147" s="106"/>
      <c r="HX1147" s="106"/>
      <c r="HY1147" s="106"/>
      <c r="HZ1147" s="106"/>
      <c r="IA1147" s="106"/>
      <c r="IB1147" s="106"/>
      <c r="IC1147" s="106"/>
      <c r="ID1147" s="106"/>
      <c r="IE1147" s="106"/>
      <c r="IF1147" s="106"/>
      <c r="IG1147" s="106"/>
      <c r="IH1147" s="106"/>
      <c r="II1147" s="106"/>
    </row>
    <row r="1148" spans="1:243" s="20" customFormat="1" hidden="1">
      <c r="A1148" s="97" t="s">
        <v>3476</v>
      </c>
      <c r="B1148" s="97" t="s">
        <v>3477</v>
      </c>
      <c r="C1148" s="98" t="s">
        <v>3455</v>
      </c>
      <c r="D1148" s="60"/>
      <c r="E1148" s="60">
        <v>-37206</v>
      </c>
      <c r="F1148" s="60"/>
      <c r="G1148" s="60"/>
      <c r="H1148" s="60"/>
      <c r="I1148" s="60"/>
      <c r="HS1148" s="106"/>
      <c r="HT1148" s="106"/>
      <c r="HU1148" s="106"/>
      <c r="HV1148" s="106"/>
      <c r="HW1148" s="106"/>
      <c r="HX1148" s="106"/>
      <c r="HY1148" s="106"/>
      <c r="HZ1148" s="106"/>
      <c r="IA1148" s="106"/>
      <c r="IB1148" s="106"/>
      <c r="IC1148" s="106"/>
      <c r="ID1148" s="106"/>
      <c r="IE1148" s="106"/>
      <c r="IF1148" s="106"/>
      <c r="IG1148" s="106"/>
      <c r="IH1148" s="106"/>
      <c r="II1148" s="106"/>
    </row>
    <row r="1149" spans="1:243" s="20" customFormat="1" hidden="1">
      <c r="A1149" s="97" t="s">
        <v>3452</v>
      </c>
      <c r="B1149" s="97" t="s">
        <v>1496</v>
      </c>
      <c r="C1149" s="98" t="s">
        <v>173</v>
      </c>
      <c r="D1149" s="60"/>
      <c r="E1149" s="60"/>
      <c r="F1149" s="60">
        <v>-806.96</v>
      </c>
      <c r="G1149" s="60"/>
      <c r="H1149" s="60"/>
      <c r="I1149" s="60"/>
      <c r="HS1149" s="106"/>
      <c r="HT1149" s="106"/>
      <c r="HU1149" s="106"/>
      <c r="HV1149" s="106"/>
      <c r="HW1149" s="106"/>
      <c r="HX1149" s="106"/>
      <c r="HY1149" s="106"/>
      <c r="HZ1149" s="106"/>
      <c r="IA1149" s="106"/>
      <c r="IB1149" s="106"/>
      <c r="IC1149" s="106"/>
      <c r="ID1149" s="106"/>
      <c r="IE1149" s="106"/>
      <c r="IF1149" s="106"/>
      <c r="IG1149" s="106"/>
      <c r="IH1149" s="106"/>
      <c r="II1149" s="106"/>
    </row>
    <row r="1150" spans="1:243" s="20" customFormat="1">
      <c r="A1150" s="129"/>
      <c r="B1150" s="158" t="s">
        <v>1526</v>
      </c>
      <c r="C1150" s="242"/>
      <c r="D1150" s="128">
        <f>SUM(D1151:D1269)</f>
        <v>-3326225.9899999998</v>
      </c>
      <c r="E1150" s="128">
        <f>SUM(E1151:E1269)</f>
        <v>-2805286.8400000008</v>
      </c>
      <c r="F1150" s="128">
        <f>SUM(F1151:F1269)</f>
        <v>-2192473.3000000021</v>
      </c>
      <c r="G1150" s="128">
        <f>SUM(G1151:G1269)</f>
        <v>0</v>
      </c>
      <c r="H1150" s="128">
        <f>SUM(H1151:H1269)</f>
        <v>0</v>
      </c>
      <c r="I1150" s="60"/>
      <c r="HS1150" s="106"/>
      <c r="HT1150" s="106"/>
      <c r="HU1150" s="106"/>
      <c r="HV1150" s="106"/>
      <c r="HW1150" s="106"/>
      <c r="HX1150" s="106"/>
      <c r="HY1150" s="106"/>
      <c r="HZ1150" s="106"/>
      <c r="IA1150" s="106"/>
      <c r="IB1150" s="106"/>
      <c r="IC1150" s="106"/>
      <c r="ID1150" s="106"/>
      <c r="IE1150" s="106"/>
      <c r="IF1150" s="106"/>
      <c r="IG1150" s="106"/>
      <c r="IH1150" s="106"/>
      <c r="II1150" s="106"/>
    </row>
    <row r="1151" spans="1:243" s="20" customFormat="1" hidden="1">
      <c r="A1151" s="97" t="s">
        <v>2057</v>
      </c>
      <c r="B1151" s="117" t="s">
        <v>2058</v>
      </c>
      <c r="C1151" s="139" t="s">
        <v>29</v>
      </c>
      <c r="D1151" s="60">
        <v>-1364087.29</v>
      </c>
      <c r="E1151" s="60">
        <v>-1114615.3899999999</v>
      </c>
      <c r="F1151" s="60">
        <v>-1144977.6100000001</v>
      </c>
      <c r="G1151" s="60"/>
      <c r="H1151" s="60"/>
      <c r="I1151" s="60"/>
      <c r="HS1151" s="106"/>
      <c r="HT1151" s="106"/>
      <c r="HU1151" s="106"/>
      <c r="HV1151" s="106"/>
      <c r="HW1151" s="106"/>
      <c r="HX1151" s="106"/>
      <c r="HY1151" s="106"/>
      <c r="HZ1151" s="106"/>
      <c r="IA1151" s="106"/>
      <c r="IB1151" s="106"/>
      <c r="IC1151" s="106"/>
      <c r="ID1151" s="106"/>
      <c r="IE1151" s="106"/>
      <c r="IF1151" s="106"/>
      <c r="IG1151" s="106"/>
      <c r="IH1151" s="106"/>
      <c r="II1151" s="106"/>
    </row>
    <row r="1152" spans="1:243" s="20" customFormat="1" hidden="1">
      <c r="A1152" s="97" t="s">
        <v>2059</v>
      </c>
      <c r="B1152" s="117" t="s">
        <v>3234</v>
      </c>
      <c r="C1152" s="139" t="s">
        <v>32</v>
      </c>
      <c r="D1152" s="60">
        <v>-568462.34</v>
      </c>
      <c r="E1152" s="60">
        <v>-464507.46</v>
      </c>
      <c r="F1152" s="60">
        <v>-477156.13</v>
      </c>
      <c r="G1152" s="60"/>
      <c r="H1152" s="60"/>
      <c r="I1152" s="60"/>
      <c r="HS1152" s="106"/>
      <c r="HT1152" s="106"/>
      <c r="HU1152" s="106"/>
      <c r="HV1152" s="106"/>
      <c r="HW1152" s="106"/>
      <c r="HX1152" s="106"/>
      <c r="HY1152" s="106"/>
      <c r="HZ1152" s="106"/>
      <c r="IA1152" s="106"/>
      <c r="IB1152" s="106"/>
      <c r="IC1152" s="106"/>
      <c r="ID1152" s="106"/>
      <c r="IE1152" s="106"/>
      <c r="IF1152" s="106"/>
      <c r="IG1152" s="106"/>
      <c r="IH1152" s="106"/>
      <c r="II1152" s="106"/>
    </row>
    <row r="1153" spans="1:243" s="20" customFormat="1" hidden="1">
      <c r="A1153" s="97" t="s">
        <v>2061</v>
      </c>
      <c r="B1153" s="117" t="s">
        <v>3235</v>
      </c>
      <c r="C1153" s="139" t="s">
        <v>35</v>
      </c>
      <c r="D1153" s="60">
        <v>-340929.39</v>
      </c>
      <c r="E1153" s="60">
        <v>-278572.13</v>
      </c>
      <c r="F1153" s="60">
        <v>-286157.39</v>
      </c>
      <c r="G1153" s="60"/>
      <c r="H1153" s="60"/>
      <c r="I1153" s="60"/>
      <c r="HS1153" s="106"/>
      <c r="HT1153" s="106"/>
      <c r="HU1153" s="106"/>
      <c r="HV1153" s="106"/>
      <c r="HW1153" s="106"/>
      <c r="HX1153" s="106"/>
      <c r="HY1153" s="106"/>
      <c r="HZ1153" s="106"/>
      <c r="IA1153" s="106"/>
      <c r="IB1153" s="106"/>
      <c r="IC1153" s="106"/>
      <c r="ID1153" s="106"/>
      <c r="IE1153" s="106"/>
      <c r="IF1153" s="106"/>
      <c r="IG1153" s="106"/>
      <c r="IH1153" s="106"/>
      <c r="II1153" s="106"/>
    </row>
    <row r="1154" spans="1:243" s="20" customFormat="1" hidden="1">
      <c r="A1154" s="97" t="s">
        <v>2065</v>
      </c>
      <c r="B1154" s="117" t="s">
        <v>2066</v>
      </c>
      <c r="C1154" s="139" t="s">
        <v>29</v>
      </c>
      <c r="D1154" s="60">
        <v>-3850.28</v>
      </c>
      <c r="E1154" s="60">
        <v>-11868.96</v>
      </c>
      <c r="F1154" s="60">
        <v>-2193.5300000000002</v>
      </c>
      <c r="G1154" s="60"/>
      <c r="H1154" s="60"/>
      <c r="I1154" s="60"/>
      <c r="HS1154" s="106"/>
      <c r="HT1154" s="106"/>
      <c r="HU1154" s="106"/>
      <c r="HV1154" s="106"/>
      <c r="HW1154" s="106"/>
      <c r="HX1154" s="106"/>
      <c r="HY1154" s="106"/>
      <c r="HZ1154" s="106"/>
      <c r="IA1154" s="106"/>
      <c r="IB1154" s="106"/>
      <c r="IC1154" s="106"/>
      <c r="ID1154" s="106"/>
      <c r="IE1154" s="106"/>
      <c r="IF1154" s="106"/>
      <c r="IG1154" s="106"/>
      <c r="IH1154" s="106"/>
      <c r="II1154" s="106"/>
    </row>
    <row r="1155" spans="1:243" s="20" customFormat="1" hidden="1">
      <c r="A1155" s="97" t="s">
        <v>2067</v>
      </c>
      <c r="B1155" s="117" t="s">
        <v>3243</v>
      </c>
      <c r="C1155" s="139" t="s">
        <v>32</v>
      </c>
      <c r="D1155" s="60">
        <v>-1616.02</v>
      </c>
      <c r="E1155" s="60">
        <v>-4959.75</v>
      </c>
      <c r="F1155" s="60">
        <v>-916.96</v>
      </c>
      <c r="G1155" s="60"/>
      <c r="H1155" s="60"/>
      <c r="I1155" s="60"/>
      <c r="HS1155" s="106"/>
      <c r="HT1155" s="106"/>
      <c r="HU1155" s="106"/>
      <c r="HV1155" s="106"/>
      <c r="HW1155" s="106"/>
      <c r="HX1155" s="106"/>
      <c r="HY1155" s="106"/>
      <c r="HZ1155" s="106"/>
      <c r="IA1155" s="106"/>
      <c r="IB1155" s="106"/>
      <c r="IC1155" s="106"/>
      <c r="ID1155" s="106"/>
      <c r="IE1155" s="106"/>
      <c r="IF1155" s="106"/>
      <c r="IG1155" s="106"/>
      <c r="IH1155" s="106"/>
      <c r="II1155" s="106"/>
    </row>
    <row r="1156" spans="1:243" s="20" customFormat="1" hidden="1">
      <c r="A1156" s="97" t="s">
        <v>2069</v>
      </c>
      <c r="B1156" s="117" t="s">
        <v>3244</v>
      </c>
      <c r="C1156" s="139" t="s">
        <v>35</v>
      </c>
      <c r="D1156" s="60">
        <v>-952.91</v>
      </c>
      <c r="E1156" s="60">
        <v>-2956.11</v>
      </c>
      <c r="F1156" s="60">
        <v>-545.79</v>
      </c>
      <c r="G1156" s="60"/>
      <c r="H1156" s="60"/>
      <c r="I1156" s="60"/>
      <c r="HS1156" s="106"/>
      <c r="HT1156" s="106"/>
      <c r="HU1156" s="106"/>
      <c r="HV1156" s="106"/>
      <c r="HW1156" s="106"/>
      <c r="HX1156" s="106"/>
      <c r="HY1156" s="106"/>
      <c r="HZ1156" s="106"/>
      <c r="IA1156" s="106"/>
      <c r="IB1156" s="106"/>
      <c r="IC1156" s="106"/>
      <c r="ID1156" s="106"/>
      <c r="IE1156" s="106"/>
      <c r="IF1156" s="106"/>
      <c r="IG1156" s="106"/>
      <c r="IH1156" s="106"/>
      <c r="II1156" s="106"/>
    </row>
    <row r="1157" spans="1:243" s="20" customFormat="1" hidden="1">
      <c r="A1157" s="97" t="s">
        <v>2073</v>
      </c>
      <c r="B1157" s="117" t="s">
        <v>2074</v>
      </c>
      <c r="C1157" s="139" t="s">
        <v>29</v>
      </c>
      <c r="D1157" s="60">
        <v>-12921.22</v>
      </c>
      <c r="E1157" s="60">
        <v>-9593.2000000000007</v>
      </c>
      <c r="F1157" s="60">
        <v>-756.53</v>
      </c>
      <c r="G1157" s="60"/>
      <c r="H1157" s="60"/>
      <c r="I1157" s="60"/>
      <c r="HS1157" s="106"/>
      <c r="HT1157" s="106"/>
      <c r="HU1157" s="106"/>
      <c r="HV1157" s="106"/>
      <c r="HW1157" s="106"/>
      <c r="HX1157" s="106"/>
      <c r="HY1157" s="106"/>
      <c r="HZ1157" s="106"/>
      <c r="IA1157" s="106"/>
      <c r="IB1157" s="106"/>
      <c r="IC1157" s="106"/>
      <c r="ID1157" s="106"/>
      <c r="IE1157" s="106"/>
      <c r="IF1157" s="106"/>
      <c r="IG1157" s="106"/>
      <c r="IH1157" s="106"/>
      <c r="II1157" s="106"/>
    </row>
    <row r="1158" spans="1:243" s="20" customFormat="1" hidden="1">
      <c r="A1158" s="97" t="s">
        <v>2075</v>
      </c>
      <c r="B1158" s="117" t="s">
        <v>2076</v>
      </c>
      <c r="C1158" s="139" t="s">
        <v>32</v>
      </c>
      <c r="D1158" s="60">
        <v>-5387.34</v>
      </c>
      <c r="E1158" s="60">
        <v>-3997.75</v>
      </c>
      <c r="F1158" s="60">
        <v>-315.3</v>
      </c>
      <c r="G1158" s="60"/>
      <c r="H1158" s="60"/>
      <c r="I1158" s="60"/>
      <c r="HS1158" s="106"/>
      <c r="HT1158" s="106"/>
      <c r="HU1158" s="106"/>
      <c r="HV1158" s="106"/>
      <c r="HW1158" s="106"/>
      <c r="HX1158" s="106"/>
      <c r="HY1158" s="106"/>
      <c r="HZ1158" s="106"/>
      <c r="IA1158" s="106"/>
      <c r="IB1158" s="106"/>
      <c r="IC1158" s="106"/>
      <c r="ID1158" s="106"/>
      <c r="IE1158" s="106"/>
      <c r="IF1158" s="106"/>
      <c r="IG1158" s="106"/>
      <c r="IH1158" s="106"/>
      <c r="II1158" s="106"/>
    </row>
    <row r="1159" spans="1:243" s="20" customFormat="1" hidden="1">
      <c r="A1159" s="97" t="s">
        <v>2077</v>
      </c>
      <c r="B1159" s="117" t="s">
        <v>2078</v>
      </c>
      <c r="C1159" s="139" t="s">
        <v>35</v>
      </c>
      <c r="D1159" s="60">
        <v>-3230.9</v>
      </c>
      <c r="E1159" s="60">
        <v>-2397.27</v>
      </c>
      <c r="F1159" s="60">
        <v>-189.02</v>
      </c>
      <c r="G1159" s="60"/>
      <c r="H1159" s="60"/>
      <c r="I1159" s="60"/>
      <c r="HS1159" s="106"/>
      <c r="HT1159" s="106"/>
      <c r="HU1159" s="106"/>
      <c r="HV1159" s="106"/>
      <c r="HW1159" s="106"/>
      <c r="HX1159" s="106"/>
      <c r="HY1159" s="106"/>
      <c r="HZ1159" s="106"/>
      <c r="IA1159" s="106"/>
      <c r="IB1159" s="106"/>
      <c r="IC1159" s="106"/>
      <c r="ID1159" s="106"/>
      <c r="IE1159" s="106"/>
      <c r="IF1159" s="106"/>
      <c r="IG1159" s="106"/>
      <c r="IH1159" s="106"/>
      <c r="II1159" s="106"/>
    </row>
    <row r="1160" spans="1:243" s="20" customFormat="1" hidden="1">
      <c r="A1160" s="97" t="s">
        <v>2081</v>
      </c>
      <c r="B1160" s="117" t="s">
        <v>2082</v>
      </c>
      <c r="C1160" s="139" t="s">
        <v>29</v>
      </c>
      <c r="D1160" s="60">
        <v>-312428.27</v>
      </c>
      <c r="E1160" s="60">
        <v>-240648.16</v>
      </c>
      <c r="F1160" s="60">
        <v>-103959.89</v>
      </c>
      <c r="G1160" s="60"/>
      <c r="H1160" s="60"/>
      <c r="I1160" s="60"/>
      <c r="HS1160" s="106"/>
      <c r="HT1160" s="106"/>
      <c r="HU1160" s="106"/>
      <c r="HV1160" s="106"/>
      <c r="HW1160" s="106"/>
      <c r="HX1160" s="106"/>
      <c r="HY1160" s="106"/>
      <c r="HZ1160" s="106"/>
      <c r="IA1160" s="106"/>
      <c r="IB1160" s="106"/>
      <c r="IC1160" s="106"/>
      <c r="ID1160" s="106"/>
      <c r="IE1160" s="106"/>
      <c r="IF1160" s="106"/>
      <c r="IG1160" s="106"/>
      <c r="IH1160" s="106"/>
      <c r="II1160" s="106"/>
    </row>
    <row r="1161" spans="1:243" s="20" customFormat="1" hidden="1">
      <c r="A1161" s="97" t="s">
        <v>2083</v>
      </c>
      <c r="B1161" s="117" t="s">
        <v>2084</v>
      </c>
      <c r="C1161" s="139" t="s">
        <v>32</v>
      </c>
      <c r="D1161" s="60">
        <v>-130527.23</v>
      </c>
      <c r="E1161" s="60">
        <v>-100520</v>
      </c>
      <c r="F1161" s="60">
        <v>-43409.19</v>
      </c>
      <c r="G1161" s="60"/>
      <c r="H1161" s="60"/>
      <c r="I1161" s="60"/>
      <c r="HS1161" s="106"/>
      <c r="HT1161" s="106"/>
      <c r="HU1161" s="106"/>
      <c r="HV1161" s="106"/>
      <c r="HW1161" s="106"/>
      <c r="HX1161" s="106"/>
      <c r="HY1161" s="106"/>
      <c r="HZ1161" s="106"/>
      <c r="IA1161" s="106"/>
      <c r="IB1161" s="106"/>
      <c r="IC1161" s="106"/>
      <c r="ID1161" s="106"/>
      <c r="IE1161" s="106"/>
      <c r="IF1161" s="106"/>
      <c r="IG1161" s="106"/>
      <c r="IH1161" s="106"/>
      <c r="II1161" s="106"/>
    </row>
    <row r="1162" spans="1:243" s="20" customFormat="1" hidden="1">
      <c r="A1162" s="97" t="s">
        <v>2085</v>
      </c>
      <c r="B1162" s="117" t="s">
        <v>3245</v>
      </c>
      <c r="C1162" s="139" t="s">
        <v>35</v>
      </c>
      <c r="D1162" s="60">
        <v>-77777.94</v>
      </c>
      <c r="E1162" s="60">
        <v>-59919.1</v>
      </c>
      <c r="F1162" s="60">
        <v>-25892.76</v>
      </c>
      <c r="G1162" s="60"/>
      <c r="H1162" s="60"/>
      <c r="I1162" s="60"/>
      <c r="HS1162" s="106"/>
      <c r="HT1162" s="106"/>
      <c r="HU1162" s="106"/>
      <c r="HV1162" s="106"/>
      <c r="HW1162" s="106"/>
      <c r="HX1162" s="106"/>
      <c r="HY1162" s="106"/>
      <c r="HZ1162" s="106"/>
      <c r="IA1162" s="106"/>
      <c r="IB1162" s="106"/>
      <c r="IC1162" s="106"/>
      <c r="ID1162" s="106"/>
      <c r="IE1162" s="106"/>
      <c r="IF1162" s="106"/>
      <c r="IG1162" s="106"/>
      <c r="IH1162" s="106"/>
      <c r="II1162" s="106"/>
    </row>
    <row r="1163" spans="1:243" s="20" customFormat="1" hidden="1">
      <c r="A1163" s="97" t="s">
        <v>3314</v>
      </c>
      <c r="B1163" s="97" t="s">
        <v>2091</v>
      </c>
      <c r="C1163" s="98" t="s">
        <v>29</v>
      </c>
      <c r="D1163" s="60"/>
      <c r="E1163" s="60">
        <v>-532.79999999999995</v>
      </c>
      <c r="F1163" s="60"/>
      <c r="G1163" s="60"/>
      <c r="H1163" s="60"/>
      <c r="I1163" s="60"/>
      <c r="HS1163" s="106"/>
      <c r="HT1163" s="106"/>
      <c r="HU1163" s="106"/>
      <c r="HV1163" s="106"/>
      <c r="HW1163" s="106"/>
      <c r="HX1163" s="106"/>
      <c r="HY1163" s="106"/>
      <c r="HZ1163" s="106"/>
      <c r="IA1163" s="106"/>
      <c r="IB1163" s="106"/>
      <c r="IC1163" s="106"/>
      <c r="ID1163" s="106"/>
      <c r="IE1163" s="106"/>
      <c r="IF1163" s="106"/>
      <c r="IG1163" s="106"/>
      <c r="IH1163" s="106"/>
      <c r="II1163" s="106"/>
    </row>
    <row r="1164" spans="1:243" s="20" customFormat="1" hidden="1">
      <c r="A1164" s="97" t="s">
        <v>3315</v>
      </c>
      <c r="B1164" s="97" t="s">
        <v>2093</v>
      </c>
      <c r="C1164" s="98" t="s">
        <v>32</v>
      </c>
      <c r="D1164" s="60"/>
      <c r="E1164" s="60">
        <v>-222</v>
      </c>
      <c r="F1164" s="60"/>
      <c r="G1164" s="60"/>
      <c r="H1164" s="60"/>
      <c r="I1164" s="60"/>
      <c r="HS1164" s="106"/>
      <c r="HT1164" s="106"/>
      <c r="HU1164" s="106"/>
      <c r="HV1164" s="106"/>
      <c r="HW1164" s="106"/>
      <c r="HX1164" s="106"/>
      <c r="HY1164" s="106"/>
      <c r="HZ1164" s="106"/>
      <c r="IA1164" s="106"/>
      <c r="IB1164" s="106"/>
      <c r="IC1164" s="106"/>
      <c r="ID1164" s="106"/>
      <c r="IE1164" s="106"/>
      <c r="IF1164" s="106"/>
      <c r="IG1164" s="106"/>
      <c r="IH1164" s="106"/>
      <c r="II1164" s="106"/>
    </row>
    <row r="1165" spans="1:243" s="20" customFormat="1" hidden="1">
      <c r="A1165" s="97" t="s">
        <v>3316</v>
      </c>
      <c r="B1165" s="97" t="s">
        <v>2095</v>
      </c>
      <c r="C1165" s="98" t="s">
        <v>35</v>
      </c>
      <c r="D1165" s="60"/>
      <c r="E1165" s="60">
        <v>-133.21</v>
      </c>
      <c r="F1165" s="60"/>
      <c r="G1165" s="60"/>
      <c r="H1165" s="60"/>
      <c r="I1165" s="60"/>
      <c r="HS1165" s="106"/>
      <c r="HT1165" s="106"/>
      <c r="HU1165" s="106"/>
      <c r="HV1165" s="106"/>
      <c r="HW1165" s="106"/>
      <c r="HX1165" s="106"/>
      <c r="HY1165" s="106"/>
      <c r="HZ1165" s="106"/>
      <c r="IA1165" s="106"/>
      <c r="IB1165" s="106"/>
      <c r="IC1165" s="106"/>
      <c r="ID1165" s="106"/>
      <c r="IE1165" s="106"/>
      <c r="IF1165" s="106"/>
      <c r="IG1165" s="106"/>
      <c r="IH1165" s="106"/>
      <c r="II1165" s="106"/>
    </row>
    <row r="1166" spans="1:243" s="20" customFormat="1" ht="12.75" hidden="1" customHeight="1">
      <c r="A1166" s="97" t="s">
        <v>2109</v>
      </c>
      <c r="B1166" s="117" t="s">
        <v>2110</v>
      </c>
      <c r="C1166" s="139" t="s">
        <v>29</v>
      </c>
      <c r="D1166" s="60">
        <v>-7.52</v>
      </c>
      <c r="E1166" s="60">
        <v>-13685.66</v>
      </c>
      <c r="F1166" s="60"/>
      <c r="G1166" s="60"/>
      <c r="H1166" s="60"/>
      <c r="I1166" s="60"/>
      <c r="HS1166" s="106"/>
      <c r="HT1166" s="106"/>
      <c r="HU1166" s="106"/>
      <c r="HV1166" s="106"/>
      <c r="HW1166" s="106"/>
      <c r="HX1166" s="106"/>
      <c r="HY1166" s="106"/>
      <c r="HZ1166" s="106"/>
      <c r="IA1166" s="106"/>
      <c r="IB1166" s="106"/>
      <c r="IC1166" s="106"/>
      <c r="ID1166" s="106"/>
      <c r="IE1166" s="106"/>
      <c r="IF1166" s="106"/>
      <c r="IG1166" s="106"/>
      <c r="IH1166" s="106"/>
      <c r="II1166" s="106"/>
    </row>
    <row r="1167" spans="1:243" s="20" customFormat="1" hidden="1">
      <c r="A1167" s="97" t="s">
        <v>2111</v>
      </c>
      <c r="B1167" s="117" t="s">
        <v>2112</v>
      </c>
      <c r="C1167" s="139" t="s">
        <v>32</v>
      </c>
      <c r="D1167" s="60">
        <v>-3.14</v>
      </c>
      <c r="E1167" s="60">
        <v>-5702.36</v>
      </c>
      <c r="F1167" s="60"/>
      <c r="G1167" s="60"/>
      <c r="H1167" s="60"/>
      <c r="I1167" s="60"/>
      <c r="HS1167" s="106"/>
      <c r="HT1167" s="106"/>
      <c r="HU1167" s="106"/>
      <c r="HV1167" s="106"/>
      <c r="HW1167" s="106"/>
      <c r="HX1167" s="106"/>
      <c r="HY1167" s="106"/>
      <c r="HZ1167" s="106"/>
      <c r="IA1167" s="106"/>
      <c r="IB1167" s="106"/>
      <c r="IC1167" s="106"/>
      <c r="ID1167" s="106"/>
      <c r="IE1167" s="106"/>
      <c r="IF1167" s="106"/>
      <c r="IG1167" s="106"/>
      <c r="IH1167" s="106"/>
      <c r="II1167" s="106"/>
    </row>
    <row r="1168" spans="1:243" s="20" customFormat="1" hidden="1">
      <c r="A1168" s="97" t="s">
        <v>2113</v>
      </c>
      <c r="B1168" s="117" t="s">
        <v>2114</v>
      </c>
      <c r="C1168" s="139" t="s">
        <v>35</v>
      </c>
      <c r="D1168" s="60">
        <v>-1.88</v>
      </c>
      <c r="E1168" s="60">
        <v>-3421.42</v>
      </c>
      <c r="F1168" s="60"/>
      <c r="G1168" s="60"/>
      <c r="H1168" s="60"/>
      <c r="I1168" s="60"/>
      <c r="HS1168" s="106"/>
      <c r="HT1168" s="106"/>
      <c r="HU1168" s="106"/>
      <c r="HV1168" s="106"/>
      <c r="HW1168" s="106"/>
      <c r="HX1168" s="106"/>
      <c r="HY1168" s="106"/>
      <c r="HZ1168" s="106"/>
      <c r="IA1168" s="106"/>
      <c r="IB1168" s="106"/>
      <c r="IC1168" s="106"/>
      <c r="ID1168" s="106"/>
      <c r="IE1168" s="106"/>
      <c r="IF1168" s="106"/>
      <c r="IG1168" s="106"/>
      <c r="IH1168" s="106"/>
      <c r="II1168" s="106"/>
    </row>
    <row r="1169" spans="1:243" s="20" customFormat="1" hidden="1">
      <c r="A1169" s="97" t="s">
        <v>2117</v>
      </c>
      <c r="B1169" s="117" t="s">
        <v>2118</v>
      </c>
      <c r="C1169" s="139" t="s">
        <v>29</v>
      </c>
      <c r="D1169" s="60">
        <v>-637.29</v>
      </c>
      <c r="E1169" s="60">
        <v>-60.87</v>
      </c>
      <c r="F1169" s="60">
        <v>-2.12</v>
      </c>
      <c r="G1169" s="60"/>
      <c r="H1169" s="60"/>
      <c r="I1169" s="60"/>
      <c r="HS1169" s="106"/>
      <c r="HT1169" s="106"/>
      <c r="HU1169" s="106"/>
      <c r="HV1169" s="106"/>
      <c r="HW1169" s="106"/>
      <c r="HX1169" s="106"/>
      <c r="HY1169" s="106"/>
      <c r="HZ1169" s="106"/>
      <c r="IA1169" s="106"/>
      <c r="IB1169" s="106"/>
      <c r="IC1169" s="106"/>
      <c r="ID1169" s="106"/>
      <c r="IE1169" s="106"/>
      <c r="IF1169" s="106"/>
      <c r="IG1169" s="106"/>
      <c r="IH1169" s="106"/>
      <c r="II1169" s="106"/>
    </row>
    <row r="1170" spans="1:243" s="20" customFormat="1" hidden="1">
      <c r="A1170" s="97" t="s">
        <v>2119</v>
      </c>
      <c r="B1170" s="117" t="s">
        <v>2120</v>
      </c>
      <c r="C1170" s="139" t="s">
        <v>32</v>
      </c>
      <c r="D1170" s="60">
        <v>-265.55</v>
      </c>
      <c r="E1170" s="60">
        <v>-25.39</v>
      </c>
      <c r="F1170" s="60">
        <v>-0.89</v>
      </c>
      <c r="G1170" s="60"/>
      <c r="H1170" s="60"/>
      <c r="I1170" s="60"/>
      <c r="HS1170" s="106"/>
      <c r="HT1170" s="106"/>
      <c r="HU1170" s="106"/>
      <c r="HV1170" s="106"/>
      <c r="HW1170" s="106"/>
      <c r="HX1170" s="106"/>
      <c r="HY1170" s="106"/>
      <c r="HZ1170" s="106"/>
      <c r="IA1170" s="106"/>
      <c r="IB1170" s="106"/>
      <c r="IC1170" s="106"/>
      <c r="ID1170" s="106"/>
      <c r="IE1170" s="106"/>
      <c r="IF1170" s="106"/>
      <c r="IG1170" s="106"/>
      <c r="IH1170" s="106"/>
      <c r="II1170" s="106"/>
    </row>
    <row r="1171" spans="1:243" s="20" customFormat="1" hidden="1">
      <c r="A1171" s="97" t="s">
        <v>2121</v>
      </c>
      <c r="B1171" s="117" t="s">
        <v>2122</v>
      </c>
      <c r="C1171" s="139" t="s">
        <v>35</v>
      </c>
      <c r="D1171" s="60">
        <v>-159.33000000000001</v>
      </c>
      <c r="E1171" s="60">
        <v>-15.18</v>
      </c>
      <c r="F1171" s="60">
        <v>-0.53</v>
      </c>
      <c r="G1171" s="60"/>
      <c r="H1171" s="60"/>
      <c r="I1171" s="60"/>
      <c r="HS1171" s="106"/>
      <c r="HT1171" s="106"/>
      <c r="HU1171" s="106"/>
      <c r="HV1171" s="106"/>
      <c r="HW1171" s="106"/>
      <c r="HX1171" s="106"/>
      <c r="HY1171" s="106"/>
      <c r="HZ1171" s="106"/>
      <c r="IA1171" s="106"/>
      <c r="IB1171" s="106"/>
      <c r="IC1171" s="106"/>
      <c r="ID1171" s="106"/>
      <c r="IE1171" s="106"/>
      <c r="IF1171" s="106"/>
      <c r="IG1171" s="106"/>
      <c r="IH1171" s="106"/>
      <c r="II1171" s="106"/>
    </row>
    <row r="1172" spans="1:243" s="20" customFormat="1" hidden="1">
      <c r="A1172" s="97" t="s">
        <v>2125</v>
      </c>
      <c r="B1172" s="117" t="s">
        <v>3246</v>
      </c>
      <c r="C1172" s="139" t="s">
        <v>29</v>
      </c>
      <c r="D1172" s="60">
        <v>-1869.81</v>
      </c>
      <c r="E1172" s="60">
        <v>-5830.35</v>
      </c>
      <c r="F1172" s="60">
        <v>-919.74</v>
      </c>
      <c r="G1172" s="60"/>
      <c r="H1172" s="60"/>
      <c r="I1172" s="60"/>
      <c r="HS1172" s="106"/>
      <c r="HT1172" s="106"/>
      <c r="HU1172" s="106"/>
      <c r="HV1172" s="106"/>
      <c r="HW1172" s="106"/>
      <c r="HX1172" s="106"/>
      <c r="HY1172" s="106"/>
      <c r="HZ1172" s="106"/>
      <c r="IA1172" s="106"/>
      <c r="IB1172" s="106"/>
      <c r="IC1172" s="106"/>
      <c r="ID1172" s="106"/>
      <c r="IE1172" s="106"/>
      <c r="IF1172" s="106"/>
      <c r="IG1172" s="106"/>
      <c r="IH1172" s="106"/>
      <c r="II1172" s="106"/>
    </row>
    <row r="1173" spans="1:243" s="20" customFormat="1" hidden="1">
      <c r="A1173" s="97" t="s">
        <v>2127</v>
      </c>
      <c r="B1173" s="117" t="s">
        <v>2128</v>
      </c>
      <c r="C1173" s="139" t="s">
        <v>32</v>
      </c>
      <c r="D1173" s="60">
        <v>-779.11</v>
      </c>
      <c r="E1173" s="60">
        <v>-2429.36</v>
      </c>
      <c r="F1173" s="60">
        <v>-383.22</v>
      </c>
      <c r="G1173" s="60"/>
      <c r="H1173" s="60"/>
      <c r="I1173" s="60"/>
      <c r="HS1173" s="106"/>
      <c r="HT1173" s="106"/>
      <c r="HU1173" s="106"/>
      <c r="HV1173" s="106"/>
      <c r="HW1173" s="106"/>
      <c r="HX1173" s="106"/>
      <c r="HY1173" s="106"/>
      <c r="HZ1173" s="106"/>
      <c r="IA1173" s="106"/>
      <c r="IB1173" s="106"/>
      <c r="IC1173" s="106"/>
      <c r="ID1173" s="106"/>
      <c r="IE1173" s="106"/>
      <c r="IF1173" s="106"/>
      <c r="IG1173" s="106"/>
      <c r="IH1173" s="106"/>
      <c r="II1173" s="106"/>
    </row>
    <row r="1174" spans="1:243" s="20" customFormat="1" hidden="1">
      <c r="A1174" s="97" t="s">
        <v>2129</v>
      </c>
      <c r="B1174" s="117" t="s">
        <v>2130</v>
      </c>
      <c r="C1174" s="139" t="s">
        <v>35</v>
      </c>
      <c r="D1174" s="60">
        <v>-467.55</v>
      </c>
      <c r="E1174" s="60">
        <v>-1457.6</v>
      </c>
      <c r="F1174" s="60">
        <v>-229.91</v>
      </c>
      <c r="G1174" s="60"/>
      <c r="H1174" s="60"/>
      <c r="I1174" s="60"/>
      <c r="HS1174" s="106"/>
      <c r="HT1174" s="106"/>
      <c r="HU1174" s="106"/>
      <c r="HV1174" s="106"/>
      <c r="HW1174" s="106"/>
      <c r="HX1174" s="106"/>
      <c r="HY1174" s="106"/>
      <c r="HZ1174" s="106"/>
      <c r="IA1174" s="106"/>
      <c r="IB1174" s="106"/>
      <c r="IC1174" s="106"/>
      <c r="ID1174" s="106"/>
      <c r="IE1174" s="106"/>
      <c r="IF1174" s="106"/>
      <c r="IG1174" s="106"/>
      <c r="IH1174" s="106"/>
      <c r="II1174" s="106"/>
    </row>
    <row r="1175" spans="1:243" s="20" customFormat="1" hidden="1">
      <c r="A1175" s="97" t="s">
        <v>2133</v>
      </c>
      <c r="B1175" s="117" t="s">
        <v>3247</v>
      </c>
      <c r="C1175" s="139" t="s">
        <v>29</v>
      </c>
      <c r="D1175" s="60">
        <v>-43962.36</v>
      </c>
      <c r="E1175" s="60">
        <v>-115068.62</v>
      </c>
      <c r="F1175" s="60">
        <v>-11918.16</v>
      </c>
      <c r="G1175" s="60"/>
      <c r="H1175" s="60"/>
      <c r="I1175" s="60"/>
      <c r="HS1175" s="106"/>
      <c r="HT1175" s="106"/>
      <c r="HU1175" s="106"/>
      <c r="HV1175" s="106"/>
      <c r="HW1175" s="106"/>
      <c r="HX1175" s="106"/>
      <c r="HY1175" s="106"/>
      <c r="HZ1175" s="106"/>
      <c r="IA1175" s="106"/>
      <c r="IB1175" s="106"/>
      <c r="IC1175" s="106"/>
      <c r="ID1175" s="106"/>
      <c r="IE1175" s="106"/>
      <c r="IF1175" s="106"/>
      <c r="IG1175" s="106"/>
      <c r="IH1175" s="106"/>
      <c r="II1175" s="106"/>
    </row>
    <row r="1176" spans="1:243" s="20" customFormat="1" hidden="1">
      <c r="A1176" s="97" t="s">
        <v>2135</v>
      </c>
      <c r="B1176" s="117" t="s">
        <v>2136</v>
      </c>
      <c r="C1176" s="139" t="s">
        <v>32</v>
      </c>
      <c r="D1176" s="60">
        <v>-18332.59</v>
      </c>
      <c r="E1176" s="60">
        <v>-47950.28</v>
      </c>
      <c r="F1176" s="60">
        <v>-4969.1499999999996</v>
      </c>
      <c r="G1176" s="60"/>
      <c r="H1176" s="60"/>
      <c r="I1176" s="60"/>
      <c r="HS1176" s="106"/>
      <c r="HT1176" s="106"/>
      <c r="HU1176" s="106"/>
      <c r="HV1176" s="106"/>
      <c r="HW1176" s="106"/>
      <c r="HX1176" s="106"/>
      <c r="HY1176" s="106"/>
      <c r="HZ1176" s="106"/>
      <c r="IA1176" s="106"/>
      <c r="IB1176" s="106"/>
      <c r="IC1176" s="106"/>
      <c r="ID1176" s="106"/>
      <c r="IE1176" s="106"/>
      <c r="IF1176" s="106"/>
      <c r="IG1176" s="106"/>
      <c r="IH1176" s="106"/>
      <c r="II1176" s="106"/>
    </row>
    <row r="1177" spans="1:243" s="20" customFormat="1" hidden="1">
      <c r="A1177" s="97" t="s">
        <v>2137</v>
      </c>
      <c r="B1177" s="117" t="s">
        <v>2138</v>
      </c>
      <c r="C1177" s="139" t="s">
        <v>35</v>
      </c>
      <c r="D1177" s="60">
        <v>-10992.03</v>
      </c>
      <c r="E1177" s="60">
        <v>-28760.97</v>
      </c>
      <c r="F1177" s="60">
        <v>-2974.42</v>
      </c>
      <c r="G1177" s="60"/>
      <c r="H1177" s="60"/>
      <c r="I1177" s="60"/>
      <c r="HS1177" s="106"/>
      <c r="HT1177" s="106"/>
      <c r="HU1177" s="106"/>
      <c r="HV1177" s="106"/>
      <c r="HW1177" s="106"/>
      <c r="HX1177" s="106"/>
      <c r="HY1177" s="106"/>
      <c r="HZ1177" s="106"/>
      <c r="IA1177" s="106"/>
      <c r="IB1177" s="106"/>
      <c r="IC1177" s="106"/>
      <c r="ID1177" s="106"/>
      <c r="IE1177" s="106"/>
      <c r="IF1177" s="106"/>
      <c r="IG1177" s="106"/>
      <c r="IH1177" s="106"/>
      <c r="II1177" s="106"/>
    </row>
    <row r="1178" spans="1:243" s="20" customFormat="1" hidden="1">
      <c r="A1178" s="97" t="s">
        <v>2177</v>
      </c>
      <c r="B1178" s="117" t="s">
        <v>124</v>
      </c>
      <c r="C1178" s="139" t="s">
        <v>123</v>
      </c>
      <c r="D1178" s="60">
        <v>-15.7</v>
      </c>
      <c r="E1178" s="60">
        <v>-7.56</v>
      </c>
      <c r="F1178" s="60">
        <v>-2.64</v>
      </c>
      <c r="G1178" s="60"/>
      <c r="H1178" s="60"/>
      <c r="I1178" s="60"/>
      <c r="HS1178" s="106"/>
      <c r="HT1178" s="106"/>
      <c r="HU1178" s="106"/>
      <c r="HV1178" s="106"/>
      <c r="HW1178" s="106"/>
      <c r="HX1178" s="106"/>
      <c r="HY1178" s="106"/>
      <c r="HZ1178" s="106"/>
      <c r="IA1178" s="106"/>
      <c r="IB1178" s="106"/>
      <c r="IC1178" s="106"/>
      <c r="ID1178" s="106"/>
      <c r="IE1178" s="106"/>
      <c r="IF1178" s="106"/>
      <c r="IG1178" s="106"/>
      <c r="IH1178" s="106"/>
      <c r="II1178" s="106"/>
    </row>
    <row r="1179" spans="1:243" s="20" customFormat="1" hidden="1">
      <c r="A1179" s="97" t="s">
        <v>2179</v>
      </c>
      <c r="B1179" s="117" t="s">
        <v>124</v>
      </c>
      <c r="C1179" s="139" t="s">
        <v>123</v>
      </c>
      <c r="D1179" s="60">
        <v>-317.98</v>
      </c>
      <c r="E1179" s="60">
        <v>-410.82</v>
      </c>
      <c r="F1179" s="60">
        <v>-45.57</v>
      </c>
      <c r="G1179" s="60"/>
      <c r="H1179" s="60"/>
      <c r="I1179" s="60"/>
      <c r="HS1179" s="106"/>
      <c r="HT1179" s="106"/>
      <c r="HU1179" s="106"/>
      <c r="HV1179" s="106"/>
      <c r="HW1179" s="106"/>
      <c r="HX1179" s="106"/>
      <c r="HY1179" s="106"/>
      <c r="HZ1179" s="106"/>
      <c r="IA1179" s="106"/>
      <c r="IB1179" s="106"/>
      <c r="IC1179" s="106"/>
      <c r="ID1179" s="106"/>
      <c r="IE1179" s="106"/>
      <c r="IF1179" s="106"/>
      <c r="IG1179" s="106"/>
      <c r="IH1179" s="106"/>
      <c r="II1179" s="106"/>
    </row>
    <row r="1180" spans="1:243" s="20" customFormat="1" hidden="1">
      <c r="A1180" s="97" t="s">
        <v>2183</v>
      </c>
      <c r="B1180" s="117" t="s">
        <v>124</v>
      </c>
      <c r="C1180" s="139" t="s">
        <v>123</v>
      </c>
      <c r="D1180" s="60"/>
      <c r="E1180" s="60">
        <v>-566.73</v>
      </c>
      <c r="F1180" s="60">
        <v>-1490.47</v>
      </c>
      <c r="G1180" s="60"/>
      <c r="H1180" s="60"/>
      <c r="I1180" s="60"/>
      <c r="HS1180" s="106"/>
      <c r="HT1180" s="106"/>
      <c r="HU1180" s="106"/>
      <c r="HV1180" s="106"/>
      <c r="HW1180" s="106"/>
      <c r="HX1180" s="106"/>
      <c r="HY1180" s="106"/>
      <c r="HZ1180" s="106"/>
      <c r="IA1180" s="106"/>
      <c r="IB1180" s="106"/>
      <c r="IC1180" s="106"/>
      <c r="ID1180" s="106"/>
      <c r="IE1180" s="106"/>
      <c r="IF1180" s="106"/>
      <c r="IG1180" s="106"/>
      <c r="IH1180" s="106"/>
      <c r="II1180" s="106"/>
    </row>
    <row r="1181" spans="1:243" s="20" customFormat="1" ht="18" hidden="1">
      <c r="A1181" s="97" t="s">
        <v>3236</v>
      </c>
      <c r="B1181" s="117" t="s">
        <v>1551</v>
      </c>
      <c r="C1181" s="139" t="s">
        <v>29</v>
      </c>
      <c r="D1181" s="60">
        <v>-48.66</v>
      </c>
      <c r="E1181" s="60"/>
      <c r="F1181" s="60">
        <v>-5.72</v>
      </c>
      <c r="G1181" s="60"/>
      <c r="H1181" s="60"/>
      <c r="I1181" s="60"/>
      <c r="HS1181" s="106"/>
      <c r="HT1181" s="106"/>
      <c r="HU1181" s="106"/>
      <c r="HV1181" s="106"/>
      <c r="HW1181" s="106"/>
      <c r="HX1181" s="106"/>
      <c r="HY1181" s="106"/>
      <c r="HZ1181" s="106"/>
      <c r="IA1181" s="106"/>
      <c r="IB1181" s="106"/>
      <c r="IC1181" s="106"/>
      <c r="ID1181" s="106"/>
      <c r="IE1181" s="106"/>
      <c r="IF1181" s="106"/>
      <c r="IG1181" s="106"/>
      <c r="IH1181" s="106"/>
      <c r="II1181" s="106"/>
    </row>
    <row r="1182" spans="1:243" s="20" customFormat="1" hidden="1">
      <c r="A1182" s="97" t="s">
        <v>3248</v>
      </c>
      <c r="B1182" s="117" t="s">
        <v>3249</v>
      </c>
      <c r="C1182" s="139" t="s">
        <v>29</v>
      </c>
      <c r="D1182" s="60">
        <v>-130.32</v>
      </c>
      <c r="E1182" s="60"/>
      <c r="F1182" s="60"/>
      <c r="G1182" s="60"/>
      <c r="H1182" s="60"/>
      <c r="I1182" s="60"/>
      <c r="HS1182" s="106"/>
      <c r="HT1182" s="106"/>
      <c r="HU1182" s="106"/>
      <c r="HV1182" s="106"/>
      <c r="HW1182" s="106"/>
      <c r="HX1182" s="106"/>
      <c r="HY1182" s="106"/>
      <c r="HZ1182" s="106"/>
      <c r="IA1182" s="106"/>
      <c r="IB1182" s="106"/>
      <c r="IC1182" s="106"/>
      <c r="ID1182" s="106"/>
      <c r="IE1182" s="106"/>
      <c r="IF1182" s="106"/>
      <c r="IG1182" s="106"/>
      <c r="IH1182" s="106"/>
      <c r="II1182" s="106"/>
    </row>
    <row r="1183" spans="1:243" s="20" customFormat="1" ht="18" hidden="1">
      <c r="A1183" s="97" t="s">
        <v>3250</v>
      </c>
      <c r="B1183" s="117" t="s">
        <v>1551</v>
      </c>
      <c r="C1183" s="139" t="s">
        <v>29</v>
      </c>
      <c r="D1183" s="60">
        <v>-4309.59</v>
      </c>
      <c r="E1183" s="60"/>
      <c r="F1183" s="60"/>
      <c r="G1183" s="60"/>
      <c r="H1183" s="60"/>
      <c r="I1183" s="60"/>
      <c r="HS1183" s="106"/>
      <c r="HT1183" s="106"/>
      <c r="HU1183" s="106"/>
      <c r="HV1183" s="106"/>
      <c r="HW1183" s="106"/>
      <c r="HX1183" s="106"/>
      <c r="HY1183" s="106"/>
      <c r="HZ1183" s="106"/>
      <c r="IA1183" s="106"/>
      <c r="IB1183" s="106"/>
      <c r="IC1183" s="106"/>
      <c r="ID1183" s="106"/>
      <c r="IE1183" s="106"/>
      <c r="IF1183" s="106"/>
      <c r="IG1183" s="106"/>
      <c r="IH1183" s="106"/>
      <c r="II1183" s="106"/>
    </row>
    <row r="1184" spans="1:243" s="20" customFormat="1" hidden="1">
      <c r="A1184" s="97" t="s">
        <v>3251</v>
      </c>
      <c r="B1184" s="117" t="s">
        <v>3252</v>
      </c>
      <c r="C1184" s="139" t="s">
        <v>29</v>
      </c>
      <c r="D1184" s="60">
        <v>-18.309999999999999</v>
      </c>
      <c r="E1184" s="60"/>
      <c r="F1184" s="60"/>
      <c r="G1184" s="60"/>
      <c r="H1184" s="60"/>
      <c r="I1184" s="60"/>
      <c r="HS1184" s="106"/>
      <c r="HT1184" s="106"/>
      <c r="HU1184" s="106"/>
      <c r="HV1184" s="106"/>
      <c r="HW1184" s="106"/>
      <c r="HX1184" s="106"/>
      <c r="HY1184" s="106"/>
      <c r="HZ1184" s="106"/>
      <c r="IA1184" s="106"/>
      <c r="IB1184" s="106"/>
      <c r="IC1184" s="106"/>
      <c r="ID1184" s="106"/>
      <c r="IE1184" s="106"/>
      <c r="IF1184" s="106"/>
      <c r="IG1184" s="106"/>
      <c r="IH1184" s="106"/>
      <c r="II1184" s="106"/>
    </row>
    <row r="1185" spans="1:243" s="20" customFormat="1" hidden="1">
      <c r="A1185" s="97" t="s">
        <v>3253</v>
      </c>
      <c r="B1185" s="117" t="s">
        <v>3254</v>
      </c>
      <c r="C1185" s="139" t="s">
        <v>29</v>
      </c>
      <c r="D1185" s="60">
        <v>-1.85</v>
      </c>
      <c r="E1185" s="60"/>
      <c r="F1185" s="60"/>
      <c r="G1185" s="60"/>
      <c r="H1185" s="60"/>
      <c r="I1185" s="60"/>
      <c r="HS1185" s="106"/>
      <c r="HT1185" s="106"/>
      <c r="HU1185" s="106"/>
      <c r="HV1185" s="106"/>
      <c r="HW1185" s="106"/>
      <c r="HX1185" s="106"/>
      <c r="HY1185" s="106"/>
      <c r="HZ1185" s="106"/>
      <c r="IA1185" s="106"/>
      <c r="IB1185" s="106"/>
      <c r="IC1185" s="106"/>
      <c r="ID1185" s="106"/>
      <c r="IE1185" s="106"/>
      <c r="IF1185" s="106"/>
      <c r="IG1185" s="106"/>
      <c r="IH1185" s="106"/>
      <c r="II1185" s="106"/>
    </row>
    <row r="1186" spans="1:243" s="20" customFormat="1" hidden="1">
      <c r="A1186" s="97" t="s">
        <v>3255</v>
      </c>
      <c r="B1186" s="117" t="s">
        <v>3256</v>
      </c>
      <c r="C1186" s="139" t="s">
        <v>29</v>
      </c>
      <c r="D1186" s="60">
        <v>-46.65</v>
      </c>
      <c r="E1186" s="60"/>
      <c r="F1186" s="60"/>
      <c r="G1186" s="60"/>
      <c r="H1186" s="60"/>
      <c r="I1186" s="60"/>
      <c r="HS1186" s="106"/>
      <c r="HT1186" s="106"/>
      <c r="HU1186" s="106"/>
      <c r="HV1186" s="106"/>
      <c r="HW1186" s="106"/>
      <c r="HX1186" s="106"/>
      <c r="HY1186" s="106"/>
      <c r="HZ1186" s="106"/>
      <c r="IA1186" s="106"/>
      <c r="IB1186" s="106"/>
      <c r="IC1186" s="106"/>
      <c r="ID1186" s="106"/>
      <c r="IE1186" s="106"/>
      <c r="IF1186" s="106"/>
      <c r="IG1186" s="106"/>
      <c r="IH1186" s="106"/>
      <c r="II1186" s="106"/>
    </row>
    <row r="1187" spans="1:243" s="20" customFormat="1" hidden="1">
      <c r="A1187" s="97" t="s">
        <v>2142</v>
      </c>
      <c r="B1187" s="117" t="s">
        <v>153</v>
      </c>
      <c r="C1187" s="139" t="s">
        <v>29</v>
      </c>
      <c r="D1187" s="60"/>
      <c r="E1187" s="60">
        <v>-8.16</v>
      </c>
      <c r="F1187" s="60"/>
      <c r="G1187" s="60"/>
      <c r="H1187" s="60"/>
      <c r="I1187" s="60"/>
      <c r="HS1187" s="106"/>
      <c r="HT1187" s="106"/>
      <c r="HU1187" s="106"/>
      <c r="HV1187" s="106"/>
      <c r="HW1187" s="106"/>
      <c r="HX1187" s="106"/>
      <c r="HY1187" s="106"/>
      <c r="HZ1187" s="106"/>
      <c r="IA1187" s="106"/>
      <c r="IB1187" s="106"/>
      <c r="IC1187" s="106"/>
      <c r="ID1187" s="106"/>
      <c r="IE1187" s="106"/>
      <c r="IF1187" s="106"/>
      <c r="IG1187" s="106"/>
      <c r="IH1187" s="106"/>
      <c r="II1187" s="106"/>
    </row>
    <row r="1188" spans="1:243" s="20" customFormat="1" hidden="1">
      <c r="A1188" s="97" t="s">
        <v>2144</v>
      </c>
      <c r="B1188" s="117" t="s">
        <v>2145</v>
      </c>
      <c r="C1188" s="139" t="s">
        <v>29</v>
      </c>
      <c r="D1188" s="60"/>
      <c r="E1188" s="60">
        <v>-8.76</v>
      </c>
      <c r="F1188" s="60"/>
      <c r="G1188" s="60"/>
      <c r="H1188" s="60"/>
      <c r="I1188" s="60"/>
      <c r="HS1188" s="106"/>
      <c r="HT1188" s="106"/>
      <c r="HU1188" s="106"/>
      <c r="HV1188" s="106"/>
      <c r="HW1188" s="106"/>
      <c r="HX1188" s="106"/>
      <c r="HY1188" s="106"/>
      <c r="HZ1188" s="106"/>
      <c r="IA1188" s="106"/>
      <c r="IB1188" s="106"/>
      <c r="IC1188" s="106"/>
      <c r="ID1188" s="106"/>
      <c r="IE1188" s="106"/>
      <c r="IF1188" s="106"/>
      <c r="IG1188" s="106"/>
      <c r="IH1188" s="106"/>
      <c r="II1188" s="106"/>
    </row>
    <row r="1189" spans="1:243" s="20" customFormat="1" hidden="1">
      <c r="A1189" s="97" t="s">
        <v>2146</v>
      </c>
      <c r="B1189" s="117" t="s">
        <v>2147</v>
      </c>
      <c r="C1189" s="139" t="s">
        <v>29</v>
      </c>
      <c r="D1189" s="60"/>
      <c r="E1189" s="60">
        <v>-5807.44</v>
      </c>
      <c r="F1189" s="60"/>
      <c r="G1189" s="60"/>
      <c r="H1189" s="60"/>
      <c r="I1189" s="60"/>
      <c r="HS1189" s="106"/>
      <c r="HT1189" s="106"/>
      <c r="HU1189" s="106"/>
      <c r="HV1189" s="106"/>
      <c r="HW1189" s="106"/>
      <c r="HX1189" s="106"/>
      <c r="HY1189" s="106"/>
      <c r="HZ1189" s="106"/>
      <c r="IA1189" s="106"/>
      <c r="IB1189" s="106"/>
      <c r="IC1189" s="106"/>
      <c r="ID1189" s="106"/>
      <c r="IE1189" s="106"/>
      <c r="IF1189" s="106"/>
      <c r="IG1189" s="106"/>
      <c r="IH1189" s="106"/>
      <c r="II1189" s="106"/>
    </row>
    <row r="1190" spans="1:243" s="20" customFormat="1" hidden="1">
      <c r="A1190" s="97" t="s">
        <v>2148</v>
      </c>
      <c r="B1190" s="117" t="s">
        <v>2149</v>
      </c>
      <c r="C1190" s="139" t="s">
        <v>29</v>
      </c>
      <c r="D1190" s="60"/>
      <c r="E1190" s="60">
        <v>-20.39</v>
      </c>
      <c r="F1190" s="60"/>
      <c r="G1190" s="60"/>
      <c r="H1190" s="60"/>
      <c r="I1190" s="60"/>
      <c r="HS1190" s="106"/>
      <c r="HT1190" s="106"/>
      <c r="HU1190" s="106"/>
      <c r="HV1190" s="106"/>
      <c r="HW1190" s="106"/>
      <c r="HX1190" s="106"/>
      <c r="HY1190" s="106"/>
      <c r="HZ1190" s="106"/>
      <c r="IA1190" s="106"/>
      <c r="IB1190" s="106"/>
      <c r="IC1190" s="106"/>
      <c r="ID1190" s="106"/>
      <c r="IE1190" s="106"/>
      <c r="IF1190" s="106"/>
      <c r="IG1190" s="106"/>
      <c r="IH1190" s="106"/>
      <c r="II1190" s="106"/>
    </row>
    <row r="1191" spans="1:243" s="20" customFormat="1" hidden="1">
      <c r="A1191" s="97" t="s">
        <v>2153</v>
      </c>
      <c r="B1191" s="117" t="s">
        <v>2154</v>
      </c>
      <c r="C1191" s="139" t="s">
        <v>29</v>
      </c>
      <c r="D1191" s="60"/>
      <c r="E1191" s="60">
        <v>-3.63</v>
      </c>
      <c r="F1191" s="60"/>
      <c r="G1191" s="60"/>
      <c r="H1191" s="60"/>
      <c r="I1191" s="60"/>
      <c r="HS1191" s="106"/>
      <c r="HT1191" s="106"/>
      <c r="HU1191" s="106"/>
      <c r="HV1191" s="106"/>
      <c r="HW1191" s="106"/>
      <c r="HX1191" s="106"/>
      <c r="HY1191" s="106"/>
      <c r="HZ1191" s="106"/>
      <c r="IA1191" s="106"/>
      <c r="IB1191" s="106"/>
      <c r="IC1191" s="106"/>
      <c r="ID1191" s="106"/>
      <c r="IE1191" s="106"/>
      <c r="IF1191" s="106"/>
      <c r="IG1191" s="106"/>
      <c r="IH1191" s="106"/>
      <c r="II1191" s="106"/>
    </row>
    <row r="1192" spans="1:243" s="20" customFormat="1" hidden="1">
      <c r="A1192" s="97" t="s">
        <v>2155</v>
      </c>
      <c r="B1192" s="117" t="s">
        <v>2145</v>
      </c>
      <c r="C1192" s="139" t="s">
        <v>29</v>
      </c>
      <c r="D1192" s="60"/>
      <c r="E1192" s="60">
        <v>-17.649999999999999</v>
      </c>
      <c r="F1192" s="60"/>
      <c r="G1192" s="60"/>
      <c r="H1192" s="60"/>
      <c r="I1192" s="60"/>
      <c r="HS1192" s="106"/>
      <c r="HT1192" s="106"/>
      <c r="HU1192" s="106"/>
      <c r="HV1192" s="106"/>
      <c r="HW1192" s="106"/>
      <c r="HX1192" s="106"/>
      <c r="HY1192" s="106"/>
      <c r="HZ1192" s="106"/>
      <c r="IA1192" s="106"/>
      <c r="IB1192" s="106"/>
      <c r="IC1192" s="106"/>
      <c r="ID1192" s="106"/>
      <c r="IE1192" s="106"/>
      <c r="IF1192" s="106"/>
      <c r="IG1192" s="106"/>
      <c r="IH1192" s="106"/>
      <c r="II1192" s="106"/>
    </row>
    <row r="1193" spans="1:243" s="20" customFormat="1" hidden="1">
      <c r="A1193" s="97" t="s">
        <v>2157</v>
      </c>
      <c r="B1193" s="117" t="s">
        <v>3270</v>
      </c>
      <c r="C1193" s="139" t="s">
        <v>29</v>
      </c>
      <c r="D1193" s="60"/>
      <c r="E1193" s="60">
        <v>-15078.54</v>
      </c>
      <c r="F1193" s="60"/>
      <c r="G1193" s="60"/>
      <c r="H1193" s="60"/>
      <c r="I1193" s="60"/>
      <c r="HS1193" s="106"/>
      <c r="HT1193" s="106"/>
      <c r="HU1193" s="106"/>
      <c r="HV1193" s="106"/>
      <c r="HW1193" s="106"/>
      <c r="HX1193" s="106"/>
      <c r="HY1193" s="106"/>
      <c r="HZ1193" s="106"/>
      <c r="IA1193" s="106"/>
      <c r="IB1193" s="106"/>
      <c r="IC1193" s="106"/>
      <c r="ID1193" s="106"/>
      <c r="IE1193" s="106"/>
      <c r="IF1193" s="106"/>
      <c r="IG1193" s="106"/>
      <c r="IH1193" s="106"/>
      <c r="II1193" s="106"/>
    </row>
    <row r="1194" spans="1:243" s="20" customFormat="1" hidden="1">
      <c r="A1194" s="97" t="s">
        <v>2163</v>
      </c>
      <c r="B1194" s="117" t="s">
        <v>2164</v>
      </c>
      <c r="C1194" s="139" t="s">
        <v>29</v>
      </c>
      <c r="D1194" s="60"/>
      <c r="E1194" s="60">
        <v>-23.4</v>
      </c>
      <c r="F1194" s="60"/>
      <c r="G1194" s="60"/>
      <c r="H1194" s="60"/>
      <c r="I1194" s="60"/>
      <c r="HS1194" s="106"/>
      <c r="HT1194" s="106"/>
      <c r="HU1194" s="106"/>
      <c r="HV1194" s="106"/>
      <c r="HW1194" s="106"/>
      <c r="HX1194" s="106"/>
      <c r="HY1194" s="106"/>
      <c r="HZ1194" s="106"/>
      <c r="IA1194" s="106"/>
      <c r="IB1194" s="106"/>
      <c r="IC1194" s="106"/>
      <c r="ID1194" s="106"/>
      <c r="IE1194" s="106"/>
      <c r="IF1194" s="106"/>
      <c r="IG1194" s="106"/>
      <c r="IH1194" s="106"/>
      <c r="II1194" s="106"/>
    </row>
    <row r="1195" spans="1:243" s="20" customFormat="1" hidden="1">
      <c r="A1195" s="97" t="s">
        <v>2165</v>
      </c>
      <c r="B1195" s="117" t="s">
        <v>2166</v>
      </c>
      <c r="C1195" s="139" t="s">
        <v>29</v>
      </c>
      <c r="D1195" s="60"/>
      <c r="E1195" s="60">
        <v>-12117.53</v>
      </c>
      <c r="F1195" s="60"/>
      <c r="G1195" s="60"/>
      <c r="H1195" s="60"/>
      <c r="I1195" s="60"/>
      <c r="HS1195" s="106"/>
      <c r="HT1195" s="106"/>
      <c r="HU1195" s="106"/>
      <c r="HV1195" s="106"/>
      <c r="HW1195" s="106"/>
      <c r="HX1195" s="106"/>
      <c r="HY1195" s="106"/>
      <c r="HZ1195" s="106"/>
      <c r="IA1195" s="106"/>
      <c r="IB1195" s="106"/>
      <c r="IC1195" s="106"/>
      <c r="ID1195" s="106"/>
      <c r="IE1195" s="106"/>
      <c r="IF1195" s="106"/>
      <c r="IG1195" s="106"/>
      <c r="IH1195" s="106"/>
      <c r="II1195" s="106"/>
    </row>
    <row r="1196" spans="1:243" s="20" customFormat="1" hidden="1">
      <c r="A1196" s="97" t="s">
        <v>2167</v>
      </c>
      <c r="B1196" s="117" t="s">
        <v>3378</v>
      </c>
      <c r="C1196" s="139" t="s">
        <v>29</v>
      </c>
      <c r="D1196" s="60"/>
      <c r="E1196" s="60">
        <v>-108414.49</v>
      </c>
      <c r="F1196" s="60"/>
      <c r="G1196" s="60"/>
      <c r="H1196" s="60"/>
      <c r="I1196" s="60"/>
      <c r="HS1196" s="106"/>
      <c r="HT1196" s="106"/>
      <c r="HU1196" s="106"/>
      <c r="HV1196" s="106"/>
      <c r="HW1196" s="106"/>
      <c r="HX1196" s="106"/>
      <c r="HY1196" s="106"/>
      <c r="HZ1196" s="106"/>
      <c r="IA1196" s="106"/>
      <c r="IB1196" s="106"/>
      <c r="IC1196" s="106"/>
      <c r="ID1196" s="106"/>
      <c r="IE1196" s="106"/>
      <c r="IF1196" s="106"/>
      <c r="IG1196" s="106"/>
      <c r="IH1196" s="106"/>
      <c r="II1196" s="106"/>
    </row>
    <row r="1197" spans="1:243" s="20" customFormat="1" ht="18" hidden="1">
      <c r="A1197" s="97" t="s">
        <v>2190</v>
      </c>
      <c r="B1197" s="117" t="s">
        <v>1551</v>
      </c>
      <c r="C1197" s="139" t="s">
        <v>29</v>
      </c>
      <c r="D1197" s="60"/>
      <c r="E1197" s="60">
        <v>-373.45</v>
      </c>
      <c r="F1197" s="60"/>
      <c r="G1197" s="60"/>
      <c r="H1197" s="60"/>
      <c r="I1197" s="60"/>
      <c r="HS1197" s="106"/>
      <c r="HT1197" s="106"/>
      <c r="HU1197" s="106"/>
      <c r="HV1197" s="106"/>
      <c r="HW1197" s="106"/>
      <c r="HX1197" s="106"/>
      <c r="HY1197" s="106"/>
      <c r="HZ1197" s="106"/>
      <c r="IA1197" s="106"/>
      <c r="IB1197" s="106"/>
      <c r="IC1197" s="106"/>
      <c r="ID1197" s="106"/>
      <c r="IE1197" s="106"/>
      <c r="IF1197" s="106"/>
      <c r="IG1197" s="106"/>
      <c r="IH1197" s="106"/>
      <c r="II1197" s="106"/>
    </row>
    <row r="1198" spans="1:243" s="20" customFormat="1" hidden="1">
      <c r="A1198" s="97" t="s">
        <v>2192</v>
      </c>
      <c r="B1198" s="117" t="s">
        <v>133</v>
      </c>
      <c r="C1198" s="139" t="s">
        <v>29</v>
      </c>
      <c r="D1198" s="60"/>
      <c r="E1198" s="60">
        <v>-63.98</v>
      </c>
      <c r="F1198" s="60"/>
      <c r="G1198" s="60"/>
      <c r="H1198" s="60"/>
      <c r="I1198" s="60"/>
      <c r="HS1198" s="106"/>
      <c r="HT1198" s="106"/>
      <c r="HU1198" s="106"/>
      <c r="HV1198" s="106"/>
      <c r="HW1198" s="106"/>
      <c r="HX1198" s="106"/>
      <c r="HY1198" s="106"/>
      <c r="HZ1198" s="106"/>
      <c r="IA1198" s="106"/>
      <c r="IB1198" s="106"/>
      <c r="IC1198" s="106"/>
      <c r="ID1198" s="106"/>
      <c r="IE1198" s="106"/>
      <c r="IF1198" s="106"/>
      <c r="IG1198" s="106"/>
      <c r="IH1198" s="106"/>
      <c r="II1198" s="106"/>
    </row>
    <row r="1199" spans="1:243" s="20" customFormat="1" ht="12.75" hidden="1" customHeight="1">
      <c r="A1199" s="97" t="s">
        <v>2200</v>
      </c>
      <c r="B1199" s="117" t="s">
        <v>3268</v>
      </c>
      <c r="C1199" s="139" t="s">
        <v>126</v>
      </c>
      <c r="D1199" s="60"/>
      <c r="E1199" s="60">
        <v>-20.350000000000001</v>
      </c>
      <c r="F1199" s="60">
        <v>-91.41</v>
      </c>
      <c r="G1199" s="60"/>
      <c r="H1199" s="60"/>
      <c r="I1199" s="60"/>
      <c r="HS1199" s="106"/>
      <c r="HT1199" s="106"/>
      <c r="HU1199" s="106"/>
      <c r="HV1199" s="106"/>
      <c r="HW1199" s="106"/>
      <c r="HX1199" s="106"/>
      <c r="HY1199" s="106"/>
      <c r="HZ1199" s="106"/>
      <c r="IA1199" s="106"/>
      <c r="IB1199" s="106"/>
      <c r="IC1199" s="106"/>
      <c r="ID1199" s="106"/>
      <c r="IE1199" s="106"/>
      <c r="IF1199" s="106"/>
      <c r="IG1199" s="106"/>
      <c r="IH1199" s="106"/>
      <c r="II1199" s="106"/>
    </row>
    <row r="1200" spans="1:243" s="20" customFormat="1" ht="18" hidden="1">
      <c r="A1200" s="97" t="s">
        <v>2201</v>
      </c>
      <c r="B1200" s="117" t="s">
        <v>1551</v>
      </c>
      <c r="C1200" s="139" t="s">
        <v>29</v>
      </c>
      <c r="D1200" s="60"/>
      <c r="E1200" s="60">
        <v>-3824.14</v>
      </c>
      <c r="F1200" s="60">
        <v>-362.87</v>
      </c>
      <c r="G1200" s="60"/>
      <c r="H1200" s="60"/>
      <c r="I1200" s="60"/>
      <c r="HS1200" s="106"/>
      <c r="HT1200" s="106"/>
      <c r="HU1200" s="106"/>
      <c r="HV1200" s="106"/>
      <c r="HW1200" s="106"/>
      <c r="HX1200" s="106"/>
      <c r="HY1200" s="106"/>
      <c r="HZ1200" s="106"/>
      <c r="IA1200" s="106"/>
      <c r="IB1200" s="106"/>
      <c r="IC1200" s="106"/>
      <c r="ID1200" s="106"/>
      <c r="IE1200" s="106"/>
      <c r="IF1200" s="106"/>
      <c r="IG1200" s="106"/>
      <c r="IH1200" s="106"/>
      <c r="II1200" s="106"/>
    </row>
    <row r="1201" spans="1:243" s="20" customFormat="1" hidden="1">
      <c r="A1201" s="97" t="s">
        <v>2202</v>
      </c>
      <c r="B1201" s="117" t="s">
        <v>131</v>
      </c>
      <c r="C1201" s="139" t="s">
        <v>29</v>
      </c>
      <c r="D1201" s="60"/>
      <c r="E1201" s="60">
        <v>-3.47</v>
      </c>
      <c r="F1201" s="60">
        <v>-1.1499999999999999</v>
      </c>
      <c r="G1201" s="60"/>
      <c r="H1201" s="60"/>
      <c r="I1201" s="60"/>
      <c r="HS1201" s="106"/>
      <c r="HT1201" s="106"/>
      <c r="HU1201" s="106"/>
      <c r="HV1201" s="106"/>
      <c r="HW1201" s="106"/>
      <c r="HX1201" s="106"/>
      <c r="HY1201" s="106"/>
      <c r="HZ1201" s="106"/>
      <c r="IA1201" s="106"/>
      <c r="IB1201" s="106"/>
      <c r="IC1201" s="106"/>
      <c r="ID1201" s="106"/>
      <c r="IE1201" s="106"/>
      <c r="IF1201" s="106"/>
      <c r="IG1201" s="106"/>
      <c r="IH1201" s="106"/>
      <c r="II1201" s="106"/>
    </row>
    <row r="1202" spans="1:243" s="20" customFormat="1" hidden="1">
      <c r="A1202" s="97" t="s">
        <v>2203</v>
      </c>
      <c r="B1202" s="117" t="s">
        <v>133</v>
      </c>
      <c r="C1202" s="139" t="s">
        <v>29</v>
      </c>
      <c r="D1202" s="60"/>
      <c r="E1202" s="60">
        <v>-1.28</v>
      </c>
      <c r="F1202" s="60">
        <v>-0.28999999999999998</v>
      </c>
      <c r="G1202" s="60"/>
      <c r="H1202" s="60"/>
      <c r="I1202" s="60"/>
      <c r="HS1202" s="106"/>
      <c r="HT1202" s="106"/>
      <c r="HU1202" s="106"/>
      <c r="HV1202" s="106"/>
      <c r="HW1202" s="106"/>
      <c r="HX1202" s="106"/>
      <c r="HY1202" s="106"/>
      <c r="HZ1202" s="106"/>
      <c r="IA1202" s="106"/>
      <c r="IB1202" s="106"/>
      <c r="IC1202" s="106"/>
      <c r="ID1202" s="106"/>
      <c r="IE1202" s="106"/>
      <c r="IF1202" s="106"/>
      <c r="IG1202" s="106"/>
      <c r="IH1202" s="106"/>
      <c r="II1202" s="106"/>
    </row>
    <row r="1203" spans="1:243" s="20" customFormat="1" hidden="1">
      <c r="A1203" s="97" t="s">
        <v>2206</v>
      </c>
      <c r="B1203" s="117" t="s">
        <v>142</v>
      </c>
      <c r="C1203" s="139" t="s">
        <v>29</v>
      </c>
      <c r="D1203" s="60"/>
      <c r="E1203" s="60">
        <v>-14.83</v>
      </c>
      <c r="F1203" s="60"/>
      <c r="G1203" s="60"/>
      <c r="H1203" s="60"/>
      <c r="I1203" s="60"/>
      <c r="HS1203" s="106"/>
      <c r="HT1203" s="106"/>
      <c r="HU1203" s="106"/>
      <c r="HV1203" s="106"/>
      <c r="HW1203" s="106"/>
      <c r="HX1203" s="106"/>
      <c r="HY1203" s="106"/>
      <c r="HZ1203" s="106"/>
      <c r="IA1203" s="106"/>
      <c r="IB1203" s="106"/>
      <c r="IC1203" s="106"/>
      <c r="ID1203" s="106"/>
      <c r="IE1203" s="106"/>
      <c r="IF1203" s="106"/>
      <c r="IG1203" s="106"/>
      <c r="IH1203" s="106"/>
      <c r="II1203" s="106"/>
    </row>
    <row r="1204" spans="1:243" s="20" customFormat="1" hidden="1">
      <c r="A1204" s="97" t="s">
        <v>2207</v>
      </c>
      <c r="B1204" s="117" t="s">
        <v>2197</v>
      </c>
      <c r="C1204" s="139" t="s">
        <v>29</v>
      </c>
      <c r="D1204" s="60"/>
      <c r="E1204" s="60">
        <v>-29.71</v>
      </c>
      <c r="F1204" s="60"/>
      <c r="G1204" s="60"/>
      <c r="H1204" s="60"/>
      <c r="I1204" s="60"/>
      <c r="HS1204" s="106"/>
      <c r="HT1204" s="106"/>
      <c r="HU1204" s="106"/>
      <c r="HV1204" s="106"/>
      <c r="HW1204" s="106"/>
      <c r="HX1204" s="106"/>
      <c r="HY1204" s="106"/>
      <c r="HZ1204" s="106"/>
      <c r="IA1204" s="106"/>
      <c r="IB1204" s="106"/>
      <c r="IC1204" s="106"/>
      <c r="ID1204" s="106"/>
      <c r="IE1204" s="106"/>
      <c r="IF1204" s="106"/>
      <c r="IG1204" s="106"/>
      <c r="IH1204" s="106"/>
      <c r="II1204" s="106"/>
    </row>
    <row r="1205" spans="1:243" s="20" customFormat="1" ht="12.75" hidden="1" customHeight="1">
      <c r="A1205" s="97" t="s">
        <v>2210</v>
      </c>
      <c r="B1205" s="117" t="s">
        <v>3410</v>
      </c>
      <c r="C1205" s="139" t="s">
        <v>126</v>
      </c>
      <c r="D1205" s="60"/>
      <c r="E1205" s="60">
        <v>-185.97</v>
      </c>
      <c r="F1205" s="60"/>
      <c r="G1205" s="60"/>
      <c r="H1205" s="60"/>
      <c r="I1205" s="60"/>
      <c r="HS1205" s="106"/>
      <c r="HT1205" s="106"/>
      <c r="HU1205" s="106"/>
      <c r="HV1205" s="106"/>
      <c r="HW1205" s="106"/>
      <c r="HX1205" s="106"/>
      <c r="HY1205" s="106"/>
      <c r="HZ1205" s="106"/>
      <c r="IA1205" s="106"/>
      <c r="IB1205" s="106"/>
      <c r="IC1205" s="106"/>
      <c r="ID1205" s="106"/>
      <c r="IE1205" s="106"/>
      <c r="IF1205" s="106"/>
      <c r="IG1205" s="106"/>
      <c r="IH1205" s="106"/>
      <c r="II1205" s="106"/>
    </row>
    <row r="1206" spans="1:243" s="20" customFormat="1" ht="18" hidden="1">
      <c r="A1206" s="97" t="s">
        <v>2211</v>
      </c>
      <c r="B1206" s="117" t="s">
        <v>1551</v>
      </c>
      <c r="C1206" s="139" t="s">
        <v>29</v>
      </c>
      <c r="D1206" s="60"/>
      <c r="E1206" s="60">
        <v>-2437.09</v>
      </c>
      <c r="F1206" s="60">
        <v>-71.2</v>
      </c>
      <c r="G1206" s="60"/>
      <c r="H1206" s="60"/>
      <c r="I1206" s="60"/>
      <c r="HS1206" s="106"/>
      <c r="HT1206" s="106"/>
      <c r="HU1206" s="106"/>
      <c r="HV1206" s="106"/>
      <c r="HW1206" s="106"/>
      <c r="HX1206" s="106"/>
      <c r="HY1206" s="106"/>
      <c r="HZ1206" s="106"/>
      <c r="IA1206" s="106"/>
      <c r="IB1206" s="106"/>
      <c r="IC1206" s="106"/>
      <c r="ID1206" s="106"/>
      <c r="IE1206" s="106"/>
      <c r="IF1206" s="106"/>
      <c r="IG1206" s="106"/>
      <c r="IH1206" s="106"/>
      <c r="II1206" s="106"/>
    </row>
    <row r="1207" spans="1:243" s="20" customFormat="1" hidden="1">
      <c r="A1207" s="97" t="s">
        <v>2206</v>
      </c>
      <c r="B1207" s="117" t="s">
        <v>142</v>
      </c>
      <c r="C1207" s="139" t="s">
        <v>29</v>
      </c>
      <c r="D1207" s="60"/>
      <c r="E1207" s="60">
        <v>-82.83</v>
      </c>
      <c r="F1207" s="60"/>
      <c r="G1207" s="60"/>
      <c r="H1207" s="60"/>
      <c r="I1207" s="60"/>
      <c r="HS1207" s="106"/>
      <c r="HT1207" s="106"/>
      <c r="HU1207" s="106"/>
      <c r="HV1207" s="106"/>
      <c r="HW1207" s="106"/>
      <c r="HX1207" s="106"/>
      <c r="HY1207" s="106"/>
      <c r="HZ1207" s="106"/>
      <c r="IA1207" s="106"/>
      <c r="IB1207" s="106"/>
      <c r="IC1207" s="106"/>
      <c r="ID1207" s="106"/>
      <c r="IE1207" s="106"/>
      <c r="IF1207" s="106"/>
      <c r="IG1207" s="106"/>
      <c r="IH1207" s="106"/>
      <c r="II1207" s="106"/>
    </row>
    <row r="1208" spans="1:243" s="20" customFormat="1" ht="18" hidden="1">
      <c r="A1208" s="97" t="s">
        <v>2220</v>
      </c>
      <c r="B1208" s="117" t="s">
        <v>3380</v>
      </c>
      <c r="C1208" s="139" t="s">
        <v>126</v>
      </c>
      <c r="D1208" s="60"/>
      <c r="E1208" s="60">
        <v>-934.45</v>
      </c>
      <c r="F1208" s="60">
        <v>-138.63</v>
      </c>
      <c r="G1208" s="60"/>
      <c r="H1208" s="60"/>
      <c r="I1208" s="60"/>
      <c r="HS1208" s="106"/>
      <c r="HT1208" s="106"/>
      <c r="HU1208" s="106"/>
      <c r="HV1208" s="106"/>
      <c r="HW1208" s="106"/>
      <c r="HX1208" s="106"/>
      <c r="HY1208" s="106"/>
      <c r="HZ1208" s="106"/>
      <c r="IA1208" s="106"/>
      <c r="IB1208" s="106"/>
      <c r="IC1208" s="106"/>
      <c r="ID1208" s="106"/>
      <c r="IE1208" s="106"/>
      <c r="IF1208" s="106"/>
      <c r="IG1208" s="106"/>
      <c r="IH1208" s="106"/>
      <c r="II1208" s="106"/>
    </row>
    <row r="1209" spans="1:243" s="20" customFormat="1" ht="18" hidden="1">
      <c r="A1209" s="97" t="s">
        <v>2221</v>
      </c>
      <c r="B1209" s="117" t="s">
        <v>1551</v>
      </c>
      <c r="C1209" s="139" t="s">
        <v>29</v>
      </c>
      <c r="D1209" s="60"/>
      <c r="E1209" s="60">
        <v>-45204.13</v>
      </c>
      <c r="F1209" s="60">
        <v>-12477.75</v>
      </c>
      <c r="G1209" s="60"/>
      <c r="H1209" s="60"/>
      <c r="I1209" s="60"/>
      <c r="HS1209" s="106"/>
      <c r="HT1209" s="106"/>
      <c r="HU1209" s="106"/>
      <c r="HV1209" s="106"/>
      <c r="HW1209" s="106"/>
      <c r="HX1209" s="106"/>
      <c r="HY1209" s="106"/>
      <c r="HZ1209" s="106"/>
      <c r="IA1209" s="106"/>
      <c r="IB1209" s="106"/>
      <c r="IC1209" s="106"/>
      <c r="ID1209" s="106"/>
      <c r="IE1209" s="106"/>
      <c r="IF1209" s="106"/>
      <c r="IG1209" s="106"/>
      <c r="IH1209" s="106"/>
      <c r="II1209" s="106"/>
    </row>
    <row r="1210" spans="1:243" s="20" customFormat="1" hidden="1">
      <c r="A1210" s="97" t="s">
        <v>2222</v>
      </c>
      <c r="B1210" s="117" t="s">
        <v>131</v>
      </c>
      <c r="C1210" s="139" t="s">
        <v>29</v>
      </c>
      <c r="D1210" s="60"/>
      <c r="E1210" s="60">
        <v>-29.14</v>
      </c>
      <c r="F1210" s="60">
        <v>-63.8</v>
      </c>
      <c r="G1210" s="60"/>
      <c r="H1210" s="60"/>
      <c r="I1210" s="60"/>
      <c r="HS1210" s="106"/>
      <c r="HT1210" s="106"/>
      <c r="HU1210" s="106"/>
      <c r="HV1210" s="106"/>
      <c r="HW1210" s="106"/>
      <c r="HX1210" s="106"/>
      <c r="HY1210" s="106"/>
      <c r="HZ1210" s="106"/>
      <c r="IA1210" s="106"/>
      <c r="IB1210" s="106"/>
      <c r="IC1210" s="106"/>
      <c r="ID1210" s="106"/>
      <c r="IE1210" s="106"/>
      <c r="IF1210" s="106"/>
      <c r="IG1210" s="106"/>
      <c r="IH1210" s="106"/>
      <c r="II1210" s="106"/>
    </row>
    <row r="1211" spans="1:243" s="20" customFormat="1" hidden="1">
      <c r="A1211" s="97" t="s">
        <v>2223</v>
      </c>
      <c r="B1211" s="117" t="s">
        <v>133</v>
      </c>
      <c r="C1211" s="139" t="s">
        <v>29</v>
      </c>
      <c r="D1211" s="60"/>
      <c r="E1211" s="60">
        <v>-1202.0100000000002</v>
      </c>
      <c r="F1211" s="60">
        <v>-11.88</v>
      </c>
      <c r="G1211" s="60"/>
      <c r="H1211" s="60"/>
      <c r="I1211" s="60"/>
      <c r="HS1211" s="106"/>
      <c r="HT1211" s="106"/>
      <c r="HU1211" s="106"/>
      <c r="HV1211" s="106"/>
      <c r="HW1211" s="106"/>
      <c r="HX1211" s="106"/>
      <c r="HY1211" s="106"/>
      <c r="HZ1211" s="106"/>
      <c r="IA1211" s="106"/>
      <c r="IB1211" s="106"/>
      <c r="IC1211" s="106"/>
      <c r="ID1211" s="106"/>
      <c r="IE1211" s="106"/>
      <c r="IF1211" s="106"/>
      <c r="IG1211" s="106"/>
      <c r="IH1211" s="106"/>
      <c r="II1211" s="106"/>
    </row>
    <row r="1212" spans="1:243" s="214" customFormat="1" ht="11.25" hidden="1">
      <c r="A1212" s="97" t="s">
        <v>2224</v>
      </c>
      <c r="B1212" s="117" t="s">
        <v>135</v>
      </c>
      <c r="C1212" s="139" t="s">
        <v>29</v>
      </c>
      <c r="D1212" s="60"/>
      <c r="E1212" s="60">
        <v>-239.27</v>
      </c>
      <c r="F1212" s="60">
        <v>-4.79</v>
      </c>
      <c r="G1212" s="60"/>
      <c r="H1212" s="60"/>
      <c r="I1212" s="128"/>
      <c r="HS1212" s="215"/>
      <c r="HT1212" s="215"/>
      <c r="HU1212" s="215"/>
      <c r="HV1212" s="215"/>
      <c r="HW1212" s="215"/>
      <c r="HX1212" s="215"/>
      <c r="HY1212" s="215"/>
      <c r="HZ1212" s="215"/>
      <c r="IA1212" s="215"/>
      <c r="IB1212" s="215"/>
      <c r="IC1212" s="215"/>
      <c r="ID1212" s="215"/>
      <c r="IE1212" s="215"/>
      <c r="IF1212" s="215"/>
      <c r="IG1212" s="215"/>
      <c r="IH1212" s="215"/>
      <c r="II1212" s="215"/>
    </row>
    <row r="1213" spans="1:243" s="20" customFormat="1" hidden="1">
      <c r="A1213" s="97" t="s">
        <v>2226</v>
      </c>
      <c r="B1213" s="117" t="s">
        <v>142</v>
      </c>
      <c r="C1213" s="139" t="s">
        <v>29</v>
      </c>
      <c r="D1213" s="60"/>
      <c r="E1213" s="60">
        <v>-450.68</v>
      </c>
      <c r="F1213" s="60">
        <v>-52.48</v>
      </c>
      <c r="G1213" s="60"/>
      <c r="H1213" s="60"/>
      <c r="I1213" s="60"/>
      <c r="HS1213" s="106"/>
      <c r="HT1213" s="106"/>
      <c r="HU1213" s="106"/>
      <c r="HV1213" s="106"/>
      <c r="HW1213" s="106"/>
      <c r="HX1213" s="106"/>
      <c r="HY1213" s="106"/>
      <c r="HZ1213" s="106"/>
      <c r="IA1213" s="106"/>
      <c r="IB1213" s="106"/>
      <c r="IC1213" s="106"/>
      <c r="ID1213" s="106"/>
      <c r="IE1213" s="106"/>
      <c r="IF1213" s="106"/>
      <c r="IG1213" s="106"/>
      <c r="IH1213" s="106"/>
      <c r="II1213" s="106"/>
    </row>
    <row r="1214" spans="1:243" s="20" customFormat="1" hidden="1">
      <c r="A1214" s="97" t="s">
        <v>2207</v>
      </c>
      <c r="B1214" s="117" t="s">
        <v>2197</v>
      </c>
      <c r="C1214" s="139" t="s">
        <v>29</v>
      </c>
      <c r="D1214" s="60">
        <v>-8.85</v>
      </c>
      <c r="E1214" s="60"/>
      <c r="F1214" s="60"/>
      <c r="G1214" s="60"/>
      <c r="H1214" s="60"/>
      <c r="I1214" s="60"/>
      <c r="HS1214" s="106"/>
      <c r="HT1214" s="106"/>
      <c r="HU1214" s="106"/>
      <c r="HV1214" s="106"/>
      <c r="HW1214" s="106"/>
      <c r="HX1214" s="106"/>
      <c r="HY1214" s="106"/>
      <c r="HZ1214" s="106"/>
      <c r="IA1214" s="106"/>
      <c r="IB1214" s="106"/>
      <c r="IC1214" s="106"/>
      <c r="ID1214" s="106"/>
      <c r="IE1214" s="106"/>
      <c r="IF1214" s="106"/>
      <c r="IG1214" s="106"/>
      <c r="IH1214" s="106"/>
      <c r="II1214" s="106"/>
    </row>
    <row r="1215" spans="1:243" s="20" customFormat="1" ht="18" hidden="1">
      <c r="A1215" s="97" t="s">
        <v>3257</v>
      </c>
      <c r="B1215" s="117" t="s">
        <v>3258</v>
      </c>
      <c r="C1215" s="139" t="s">
        <v>29</v>
      </c>
      <c r="D1215" s="60">
        <v>-1234.92</v>
      </c>
      <c r="E1215" s="60"/>
      <c r="F1215" s="60"/>
      <c r="G1215" s="60"/>
      <c r="H1215" s="60"/>
      <c r="I1215" s="60"/>
      <c r="HS1215" s="106"/>
      <c r="HT1215" s="106"/>
      <c r="HU1215" s="106"/>
      <c r="HV1215" s="106"/>
      <c r="HW1215" s="106"/>
      <c r="HX1215" s="106"/>
      <c r="HY1215" s="106"/>
      <c r="HZ1215" s="106"/>
      <c r="IA1215" s="106"/>
      <c r="IB1215" s="106"/>
      <c r="IC1215" s="106"/>
      <c r="ID1215" s="106"/>
      <c r="IE1215" s="106"/>
      <c r="IF1215" s="106"/>
      <c r="IG1215" s="106"/>
      <c r="IH1215" s="106"/>
      <c r="II1215" s="106"/>
    </row>
    <row r="1216" spans="1:243" s="20" customFormat="1" hidden="1">
      <c r="A1216" s="97" t="s">
        <v>3259</v>
      </c>
      <c r="B1216" s="117" t="s">
        <v>3260</v>
      </c>
      <c r="C1216" s="139" t="s">
        <v>29</v>
      </c>
      <c r="D1216" s="60">
        <v>-0.22</v>
      </c>
      <c r="E1216" s="60"/>
      <c r="F1216" s="60"/>
      <c r="G1216" s="60"/>
      <c r="H1216" s="60"/>
      <c r="I1216" s="60"/>
      <c r="HS1216" s="106"/>
      <c r="HT1216" s="106"/>
      <c r="HU1216" s="106"/>
      <c r="HV1216" s="106"/>
      <c r="HW1216" s="106"/>
      <c r="HX1216" s="106"/>
      <c r="HY1216" s="106"/>
      <c r="HZ1216" s="106"/>
      <c r="IA1216" s="106"/>
      <c r="IB1216" s="106"/>
      <c r="IC1216" s="106"/>
      <c r="ID1216" s="106"/>
      <c r="IE1216" s="106"/>
      <c r="IF1216" s="106"/>
      <c r="IG1216" s="106"/>
      <c r="IH1216" s="106"/>
      <c r="II1216" s="106"/>
    </row>
    <row r="1217" spans="1:243" s="20" customFormat="1" hidden="1">
      <c r="A1217" s="97" t="s">
        <v>2216</v>
      </c>
      <c r="B1217" s="117" t="s">
        <v>142</v>
      </c>
      <c r="C1217" s="139" t="s">
        <v>29</v>
      </c>
      <c r="D1217" s="60">
        <v>-21.14</v>
      </c>
      <c r="E1217" s="60"/>
      <c r="F1217" s="60"/>
      <c r="G1217" s="60"/>
      <c r="H1217" s="60"/>
      <c r="I1217" s="60"/>
      <c r="HS1217" s="106"/>
      <c r="HT1217" s="106"/>
      <c r="HU1217" s="106"/>
      <c r="HV1217" s="106"/>
      <c r="HW1217" s="106"/>
      <c r="HX1217" s="106"/>
      <c r="HY1217" s="106"/>
      <c r="HZ1217" s="106"/>
      <c r="IA1217" s="106"/>
      <c r="IB1217" s="106"/>
      <c r="IC1217" s="106"/>
      <c r="ID1217" s="106"/>
      <c r="IE1217" s="106"/>
      <c r="IF1217" s="106"/>
      <c r="IG1217" s="106"/>
      <c r="IH1217" s="106"/>
      <c r="II1217" s="106"/>
    </row>
    <row r="1218" spans="1:243" s="20" customFormat="1" hidden="1">
      <c r="A1218" s="97" t="s">
        <v>3261</v>
      </c>
      <c r="B1218" s="117" t="s">
        <v>124</v>
      </c>
      <c r="C1218" s="139" t="s">
        <v>123</v>
      </c>
      <c r="D1218" s="60">
        <v>-88.46</v>
      </c>
      <c r="E1218" s="60"/>
      <c r="F1218" s="60"/>
      <c r="G1218" s="60"/>
      <c r="H1218" s="60"/>
      <c r="I1218" s="60"/>
      <c r="HS1218" s="106"/>
      <c r="HT1218" s="106"/>
      <c r="HU1218" s="106"/>
      <c r="HV1218" s="106"/>
      <c r="HW1218" s="106"/>
      <c r="HX1218" s="106"/>
      <c r="HY1218" s="106"/>
      <c r="HZ1218" s="106"/>
      <c r="IA1218" s="106"/>
      <c r="IB1218" s="106"/>
      <c r="IC1218" s="106"/>
      <c r="ID1218" s="106"/>
      <c r="IE1218" s="106"/>
      <c r="IF1218" s="106"/>
      <c r="IG1218" s="106"/>
      <c r="IH1218" s="106"/>
      <c r="II1218" s="106"/>
    </row>
    <row r="1219" spans="1:243" s="20" customFormat="1" ht="18" hidden="1">
      <c r="A1219" s="97" t="s">
        <v>3262</v>
      </c>
      <c r="B1219" s="117" t="s">
        <v>1551</v>
      </c>
      <c r="C1219" s="139" t="s">
        <v>29</v>
      </c>
      <c r="D1219" s="60">
        <v>-37452.269999999997</v>
      </c>
      <c r="E1219" s="60"/>
      <c r="F1219" s="60"/>
      <c r="G1219" s="60"/>
      <c r="H1219" s="60"/>
      <c r="I1219" s="60"/>
      <c r="HS1219" s="106"/>
      <c r="HT1219" s="106"/>
      <c r="HU1219" s="106"/>
      <c r="HV1219" s="106"/>
      <c r="HW1219" s="106"/>
      <c r="HX1219" s="106"/>
      <c r="HY1219" s="106"/>
      <c r="HZ1219" s="106"/>
      <c r="IA1219" s="106"/>
      <c r="IB1219" s="106"/>
      <c r="IC1219" s="106"/>
      <c r="ID1219" s="106"/>
      <c r="IE1219" s="106"/>
      <c r="IF1219" s="106"/>
      <c r="IG1219" s="106"/>
      <c r="IH1219" s="106"/>
      <c r="II1219" s="106"/>
    </row>
    <row r="1220" spans="1:243" s="20" customFormat="1" ht="13.5" hidden="1" customHeight="1">
      <c r="A1220" s="97" t="s">
        <v>3263</v>
      </c>
      <c r="B1220" s="117" t="s">
        <v>3264</v>
      </c>
      <c r="C1220" s="139" t="s">
        <v>29</v>
      </c>
      <c r="D1220" s="60">
        <v>-571.59</v>
      </c>
      <c r="E1220" s="60"/>
      <c r="F1220" s="60"/>
      <c r="G1220" s="60"/>
      <c r="H1220" s="60"/>
      <c r="I1220" s="60"/>
      <c r="HS1220" s="106"/>
      <c r="HT1220" s="106"/>
      <c r="HU1220" s="106"/>
      <c r="HV1220" s="106"/>
      <c r="HW1220" s="106"/>
      <c r="HX1220" s="106"/>
      <c r="HY1220" s="106"/>
      <c r="HZ1220" s="106"/>
      <c r="IA1220" s="106"/>
      <c r="IB1220" s="106"/>
      <c r="IC1220" s="106"/>
      <c r="ID1220" s="106"/>
      <c r="IE1220" s="106"/>
      <c r="IF1220" s="106"/>
      <c r="IG1220" s="106"/>
      <c r="IH1220" s="106"/>
      <c r="II1220" s="106"/>
    </row>
    <row r="1221" spans="1:243" s="20" customFormat="1" ht="18" hidden="1">
      <c r="A1221" s="97" t="s">
        <v>3265</v>
      </c>
      <c r="B1221" s="117" t="s">
        <v>3266</v>
      </c>
      <c r="C1221" s="139" t="s">
        <v>29</v>
      </c>
      <c r="D1221" s="60">
        <v>-62.13</v>
      </c>
      <c r="E1221" s="60"/>
      <c r="F1221" s="60"/>
      <c r="G1221" s="60"/>
      <c r="H1221" s="60"/>
      <c r="I1221" s="60"/>
      <c r="HS1221" s="106"/>
      <c r="HT1221" s="106"/>
      <c r="HU1221" s="106"/>
      <c r="HV1221" s="106"/>
      <c r="HW1221" s="106"/>
      <c r="HX1221" s="106"/>
      <c r="HY1221" s="106"/>
      <c r="HZ1221" s="106"/>
      <c r="IA1221" s="106"/>
      <c r="IB1221" s="106"/>
      <c r="IC1221" s="106"/>
      <c r="ID1221" s="106"/>
      <c r="IE1221" s="106"/>
      <c r="IF1221" s="106"/>
      <c r="IG1221" s="106"/>
      <c r="IH1221" s="106"/>
      <c r="II1221" s="106"/>
    </row>
    <row r="1222" spans="1:243" s="20" customFormat="1" hidden="1">
      <c r="A1222" s="97" t="s">
        <v>2226</v>
      </c>
      <c r="B1222" s="117" t="s">
        <v>142</v>
      </c>
      <c r="C1222" s="139" t="s">
        <v>29</v>
      </c>
      <c r="D1222" s="60">
        <v>-516.22</v>
      </c>
      <c r="E1222" s="60"/>
      <c r="F1222" s="60"/>
      <c r="G1222" s="60"/>
      <c r="H1222" s="60"/>
      <c r="I1222" s="60"/>
      <c r="HS1222" s="106"/>
      <c r="HT1222" s="106"/>
      <c r="HU1222" s="106"/>
      <c r="HV1222" s="106"/>
      <c r="HW1222" s="106"/>
      <c r="HX1222" s="106"/>
      <c r="HY1222" s="106"/>
      <c r="HZ1222" s="106"/>
      <c r="IA1222" s="106"/>
      <c r="IB1222" s="106"/>
      <c r="IC1222" s="106"/>
      <c r="ID1222" s="106"/>
      <c r="IE1222" s="106"/>
      <c r="IF1222" s="106"/>
      <c r="IG1222" s="106"/>
      <c r="IH1222" s="106"/>
      <c r="II1222" s="106"/>
    </row>
    <row r="1223" spans="1:243" s="20" customFormat="1" hidden="1">
      <c r="A1223" s="97" t="s">
        <v>3267</v>
      </c>
      <c r="B1223" s="117" t="s">
        <v>3268</v>
      </c>
      <c r="C1223" s="139" t="s">
        <v>126</v>
      </c>
      <c r="D1223" s="60">
        <v>-36.630000000000003</v>
      </c>
      <c r="E1223" s="60"/>
      <c r="F1223" s="60"/>
      <c r="G1223" s="60"/>
      <c r="H1223" s="60"/>
      <c r="I1223" s="60"/>
      <c r="HS1223" s="106"/>
      <c r="HT1223" s="106"/>
      <c r="HU1223" s="106"/>
      <c r="HV1223" s="106"/>
      <c r="HW1223" s="106"/>
      <c r="HX1223" s="106"/>
      <c r="HY1223" s="106"/>
      <c r="HZ1223" s="106"/>
      <c r="IA1223" s="106"/>
      <c r="IB1223" s="106"/>
      <c r="IC1223" s="106"/>
      <c r="ID1223" s="106"/>
      <c r="IE1223" s="106"/>
      <c r="IF1223" s="106"/>
      <c r="IG1223" s="106"/>
      <c r="IH1223" s="106"/>
      <c r="II1223" s="106"/>
    </row>
    <row r="1224" spans="1:243" s="20" customFormat="1" hidden="1">
      <c r="A1224" s="97" t="s">
        <v>2141</v>
      </c>
      <c r="B1224" s="117" t="s">
        <v>151</v>
      </c>
      <c r="C1224" s="139" t="s">
        <v>29</v>
      </c>
      <c r="D1224" s="60">
        <v>-25.18</v>
      </c>
      <c r="E1224" s="60"/>
      <c r="F1224" s="60"/>
      <c r="G1224" s="60"/>
      <c r="H1224" s="60"/>
      <c r="I1224" s="60"/>
      <c r="HS1224" s="106"/>
      <c r="HT1224" s="106"/>
      <c r="HU1224" s="106"/>
      <c r="HV1224" s="106"/>
      <c r="HW1224" s="106"/>
      <c r="HX1224" s="106"/>
      <c r="HY1224" s="106"/>
      <c r="HZ1224" s="106"/>
      <c r="IA1224" s="106"/>
      <c r="IB1224" s="106"/>
      <c r="IC1224" s="106"/>
      <c r="ID1224" s="106"/>
      <c r="IE1224" s="106"/>
      <c r="IF1224" s="106"/>
      <c r="IG1224" s="106"/>
      <c r="IH1224" s="106"/>
      <c r="II1224" s="106"/>
    </row>
    <row r="1225" spans="1:243" s="20" customFormat="1" hidden="1">
      <c r="A1225" s="97" t="s">
        <v>3574</v>
      </c>
      <c r="B1225" s="117" t="s">
        <v>153</v>
      </c>
      <c r="C1225" s="139" t="s">
        <v>29</v>
      </c>
      <c r="D1225" s="60">
        <v>-43.8</v>
      </c>
      <c r="E1225" s="60"/>
      <c r="F1225" s="60">
        <v>-859.24</v>
      </c>
      <c r="G1225" s="60"/>
      <c r="H1225" s="60"/>
      <c r="I1225" s="60"/>
      <c r="HS1225" s="106"/>
      <c r="HT1225" s="106"/>
      <c r="HU1225" s="106"/>
      <c r="HV1225" s="106"/>
      <c r="HW1225" s="106"/>
      <c r="HX1225" s="106"/>
      <c r="HY1225" s="106"/>
      <c r="HZ1225" s="106"/>
      <c r="IA1225" s="106"/>
      <c r="IB1225" s="106"/>
      <c r="IC1225" s="106"/>
      <c r="ID1225" s="106"/>
      <c r="IE1225" s="106"/>
      <c r="IF1225" s="106"/>
      <c r="IG1225" s="106"/>
      <c r="IH1225" s="106"/>
      <c r="II1225" s="106"/>
    </row>
    <row r="1226" spans="1:243" s="20" customFormat="1" hidden="1">
      <c r="A1226" s="97" t="s">
        <v>2144</v>
      </c>
      <c r="B1226" s="117" t="s">
        <v>2145</v>
      </c>
      <c r="C1226" s="139" t="s">
        <v>29</v>
      </c>
      <c r="D1226" s="60">
        <v>-223.04</v>
      </c>
      <c r="E1226" s="60"/>
      <c r="F1226" s="60"/>
      <c r="G1226" s="60"/>
      <c r="H1226" s="60"/>
      <c r="I1226" s="60"/>
      <c r="HS1226" s="106"/>
      <c r="HT1226" s="106"/>
      <c r="HU1226" s="106"/>
      <c r="HV1226" s="106"/>
      <c r="HW1226" s="106"/>
      <c r="HX1226" s="106"/>
      <c r="HY1226" s="106"/>
      <c r="HZ1226" s="106"/>
      <c r="IA1226" s="106"/>
      <c r="IB1226" s="106"/>
      <c r="IC1226" s="106"/>
      <c r="ID1226" s="106"/>
      <c r="IE1226" s="106"/>
      <c r="IF1226" s="106"/>
      <c r="IG1226" s="106"/>
      <c r="IH1226" s="106"/>
      <c r="II1226" s="106"/>
    </row>
    <row r="1227" spans="1:243" s="20" customFormat="1" ht="12.75" hidden="1" customHeight="1">
      <c r="A1227" s="97" t="s">
        <v>3582</v>
      </c>
      <c r="B1227" s="117" t="s">
        <v>2147</v>
      </c>
      <c r="C1227" s="139" t="s">
        <v>29</v>
      </c>
      <c r="D1227" s="60">
        <v>-2000.93</v>
      </c>
      <c r="E1227" s="60"/>
      <c r="F1227" s="60">
        <v>-2129.08</v>
      </c>
      <c r="G1227" s="60"/>
      <c r="H1227" s="60"/>
      <c r="I1227" s="60"/>
      <c r="HS1227" s="106"/>
      <c r="HT1227" s="106"/>
      <c r="HU1227" s="106"/>
      <c r="HV1227" s="106"/>
      <c r="HW1227" s="106"/>
      <c r="HX1227" s="106"/>
      <c r="HY1227" s="106"/>
      <c r="HZ1227" s="106"/>
      <c r="IA1227" s="106"/>
      <c r="IB1227" s="106"/>
      <c r="IC1227" s="106"/>
      <c r="ID1227" s="106"/>
      <c r="IE1227" s="106"/>
      <c r="IF1227" s="106"/>
      <c r="IG1227" s="106"/>
      <c r="IH1227" s="106"/>
      <c r="II1227" s="106"/>
    </row>
    <row r="1228" spans="1:243" s="20" customFormat="1" ht="15.75" hidden="1" customHeight="1">
      <c r="A1228" s="97" t="s">
        <v>3583</v>
      </c>
      <c r="B1228" s="117" t="s">
        <v>2149</v>
      </c>
      <c r="C1228" s="139" t="s">
        <v>29</v>
      </c>
      <c r="D1228" s="60">
        <v>-2.86</v>
      </c>
      <c r="E1228" s="60"/>
      <c r="F1228" s="60">
        <v>-2.86</v>
      </c>
      <c r="G1228" s="60"/>
      <c r="H1228" s="60"/>
      <c r="I1228" s="60"/>
      <c r="HS1228" s="106"/>
      <c r="HT1228" s="106"/>
      <c r="HU1228" s="106"/>
      <c r="HV1228" s="106"/>
      <c r="HW1228" s="106"/>
      <c r="HX1228" s="106"/>
      <c r="HY1228" s="106"/>
      <c r="HZ1228" s="106"/>
      <c r="IA1228" s="106"/>
      <c r="IB1228" s="106"/>
      <c r="IC1228" s="106"/>
      <c r="ID1228" s="106"/>
      <c r="IE1228" s="106"/>
      <c r="IF1228" s="106"/>
      <c r="IG1228" s="106"/>
      <c r="IH1228" s="106"/>
      <c r="II1228" s="106"/>
    </row>
    <row r="1229" spans="1:243" s="20" customFormat="1" hidden="1">
      <c r="A1229" s="97" t="s">
        <v>3588</v>
      </c>
      <c r="B1229" s="117" t="s">
        <v>3269</v>
      </c>
      <c r="C1229" s="139" t="s">
        <v>29</v>
      </c>
      <c r="D1229" s="60">
        <v>-6.54</v>
      </c>
      <c r="E1229" s="60"/>
      <c r="F1229" s="60">
        <v>-2.2000000000000002</v>
      </c>
      <c r="G1229" s="60"/>
      <c r="H1229" s="60"/>
      <c r="I1229" s="60"/>
      <c r="HS1229" s="106"/>
      <c r="HT1229" s="106"/>
      <c r="HU1229" s="106"/>
      <c r="HV1229" s="106"/>
      <c r="HW1229" s="106"/>
      <c r="HX1229" s="106"/>
      <c r="HY1229" s="106"/>
      <c r="HZ1229" s="106"/>
      <c r="IA1229" s="106"/>
      <c r="IB1229" s="106"/>
      <c r="IC1229" s="106"/>
      <c r="ID1229" s="106"/>
      <c r="IE1229" s="106"/>
      <c r="IF1229" s="106"/>
      <c r="IG1229" s="106"/>
      <c r="IH1229" s="106"/>
      <c r="II1229" s="106"/>
    </row>
    <row r="1230" spans="1:243" s="20" customFormat="1" ht="21" hidden="1" customHeight="1">
      <c r="A1230" s="97" t="s">
        <v>3589</v>
      </c>
      <c r="B1230" s="117" t="s">
        <v>3270</v>
      </c>
      <c r="C1230" s="139" t="s">
        <v>29</v>
      </c>
      <c r="D1230" s="60">
        <v>-103599.63</v>
      </c>
      <c r="E1230" s="60"/>
      <c r="F1230" s="60">
        <v>-6165.12</v>
      </c>
      <c r="G1230" s="60"/>
      <c r="H1230" s="60"/>
      <c r="I1230" s="60"/>
      <c r="HS1230" s="106"/>
      <c r="HT1230" s="106"/>
      <c r="HU1230" s="106"/>
      <c r="HV1230" s="106"/>
      <c r="HW1230" s="106"/>
      <c r="HX1230" s="106"/>
      <c r="HY1230" s="106"/>
      <c r="HZ1230" s="106"/>
      <c r="IA1230" s="106"/>
      <c r="IB1230" s="106"/>
      <c r="IC1230" s="106"/>
      <c r="ID1230" s="106"/>
      <c r="IE1230" s="106"/>
      <c r="IF1230" s="106"/>
      <c r="IG1230" s="106"/>
      <c r="IH1230" s="106"/>
      <c r="II1230" s="106"/>
    </row>
    <row r="1231" spans="1:243" s="20" customFormat="1" ht="12" hidden="1" customHeight="1">
      <c r="A1231" s="97" t="s">
        <v>3595</v>
      </c>
      <c r="B1231" s="117" t="s">
        <v>3271</v>
      </c>
      <c r="C1231" s="139" t="s">
        <v>29</v>
      </c>
      <c r="D1231" s="60">
        <v>-18580.13</v>
      </c>
      <c r="E1231" s="60"/>
      <c r="F1231" s="60">
        <v>-6090.91</v>
      </c>
      <c r="G1231" s="60"/>
      <c r="H1231" s="60"/>
      <c r="I1231" s="60"/>
      <c r="HS1231" s="106"/>
      <c r="HT1231" s="106"/>
      <c r="HU1231" s="106"/>
      <c r="HV1231" s="106"/>
      <c r="HW1231" s="106"/>
      <c r="HX1231" s="106"/>
      <c r="HY1231" s="106"/>
      <c r="HZ1231" s="106"/>
      <c r="IA1231" s="106"/>
      <c r="IB1231" s="106"/>
      <c r="IC1231" s="106"/>
      <c r="ID1231" s="106"/>
      <c r="IE1231" s="106"/>
      <c r="IF1231" s="106"/>
      <c r="IG1231" s="106"/>
      <c r="IH1231" s="106"/>
      <c r="II1231" s="106"/>
    </row>
    <row r="1232" spans="1:243" s="20" customFormat="1" ht="12" hidden="1" customHeight="1">
      <c r="A1232" s="97" t="s">
        <v>3596</v>
      </c>
      <c r="B1232" s="117" t="s">
        <v>3272</v>
      </c>
      <c r="C1232" s="139" t="s">
        <v>29</v>
      </c>
      <c r="D1232" s="60">
        <v>-162185.01</v>
      </c>
      <c r="E1232" s="60"/>
      <c r="F1232" s="60">
        <v>-44377.86</v>
      </c>
      <c r="G1232" s="60"/>
      <c r="H1232" s="60"/>
      <c r="I1232" s="60"/>
      <c r="HS1232" s="106"/>
      <c r="HT1232" s="106"/>
      <c r="HU1232" s="106"/>
      <c r="HV1232" s="106"/>
      <c r="HW1232" s="106"/>
      <c r="HX1232" s="106"/>
      <c r="HY1232" s="106"/>
      <c r="HZ1232" s="106"/>
      <c r="IA1232" s="106"/>
      <c r="IB1232" s="106"/>
      <c r="IC1232" s="106"/>
      <c r="ID1232" s="106"/>
      <c r="IE1232" s="106"/>
      <c r="IF1232" s="106"/>
      <c r="IG1232" s="106"/>
      <c r="IH1232" s="106"/>
      <c r="II1232" s="106"/>
    </row>
    <row r="1233" spans="1:243" s="214" customFormat="1" ht="12.75" hidden="1" customHeight="1">
      <c r="A1233" s="97" t="s">
        <v>3597</v>
      </c>
      <c r="B1233" s="117" t="s">
        <v>2149</v>
      </c>
      <c r="C1233" s="139" t="s">
        <v>29</v>
      </c>
      <c r="D1233" s="60">
        <v>-1.8</v>
      </c>
      <c r="E1233" s="60"/>
      <c r="F1233" s="60">
        <v>-14.92</v>
      </c>
      <c r="G1233" s="60"/>
      <c r="H1233" s="60"/>
      <c r="I1233" s="128"/>
      <c r="HS1233" s="215"/>
      <c r="HT1233" s="215"/>
      <c r="HU1233" s="215"/>
      <c r="HV1233" s="215"/>
      <c r="HW1233" s="215"/>
      <c r="HX1233" s="215"/>
      <c r="HY1233" s="215"/>
      <c r="HZ1233" s="215"/>
      <c r="IA1233" s="215"/>
      <c r="IB1233" s="215"/>
      <c r="IC1233" s="215"/>
      <c r="ID1233" s="215"/>
      <c r="IE1233" s="215"/>
      <c r="IF1233" s="215"/>
      <c r="IG1233" s="215"/>
      <c r="IH1233" s="215"/>
      <c r="II1233" s="215"/>
    </row>
    <row r="1234" spans="1:243" s="214" customFormat="1" ht="14.25" hidden="1" customHeight="1">
      <c r="A1234" s="97" t="s">
        <v>2277</v>
      </c>
      <c r="B1234" s="117" t="s">
        <v>2278</v>
      </c>
      <c r="C1234" s="139" t="s">
        <v>224</v>
      </c>
      <c r="D1234" s="60">
        <v>-40.270000000000003</v>
      </c>
      <c r="E1234" s="60">
        <v>-302.26</v>
      </c>
      <c r="F1234" s="60">
        <v>-29.24</v>
      </c>
      <c r="G1234" s="60"/>
      <c r="H1234" s="60"/>
      <c r="I1234" s="128"/>
      <c r="HS1234" s="215"/>
      <c r="HT1234" s="215"/>
      <c r="HU1234" s="215"/>
      <c r="HV1234" s="215"/>
      <c r="HW1234" s="215"/>
      <c r="HX1234" s="215"/>
      <c r="HY1234" s="215"/>
      <c r="HZ1234" s="215"/>
      <c r="IA1234" s="215"/>
      <c r="IB1234" s="215"/>
      <c r="IC1234" s="215"/>
      <c r="ID1234" s="215"/>
      <c r="IE1234" s="215"/>
      <c r="IF1234" s="215"/>
      <c r="IG1234" s="215"/>
      <c r="IH1234" s="215"/>
      <c r="II1234" s="215"/>
    </row>
    <row r="1235" spans="1:243" s="214" customFormat="1" ht="14.25" hidden="1" customHeight="1">
      <c r="A1235" s="97" t="s">
        <v>2279</v>
      </c>
      <c r="B1235" s="117" t="s">
        <v>2280</v>
      </c>
      <c r="C1235" s="139" t="s">
        <v>224</v>
      </c>
      <c r="D1235" s="60">
        <v>-7748.95</v>
      </c>
      <c r="E1235" s="60">
        <v>-3893.33</v>
      </c>
      <c r="F1235" s="60">
        <v>-106.96</v>
      </c>
      <c r="G1235" s="60"/>
      <c r="H1235" s="60"/>
      <c r="I1235" s="128"/>
      <c r="HS1235" s="215"/>
      <c r="HT1235" s="215"/>
      <c r="HU1235" s="215"/>
      <c r="HV1235" s="215"/>
      <c r="HW1235" s="215"/>
      <c r="HX1235" s="215"/>
      <c r="HY1235" s="215"/>
      <c r="HZ1235" s="215"/>
      <c r="IA1235" s="215"/>
      <c r="IB1235" s="215"/>
      <c r="IC1235" s="215"/>
      <c r="ID1235" s="215"/>
      <c r="IE1235" s="215"/>
      <c r="IF1235" s="215"/>
      <c r="IG1235" s="215"/>
      <c r="IH1235" s="215"/>
      <c r="II1235" s="215"/>
    </row>
    <row r="1236" spans="1:243" s="214" customFormat="1" ht="14.25" hidden="1" customHeight="1">
      <c r="A1236" s="97" t="s">
        <v>2281</v>
      </c>
      <c r="B1236" s="117" t="s">
        <v>2282</v>
      </c>
      <c r="C1236" s="139" t="s">
        <v>224</v>
      </c>
      <c r="D1236" s="60">
        <v>-12557.46</v>
      </c>
      <c r="E1236" s="60">
        <v>-7492.73</v>
      </c>
      <c r="F1236" s="60">
        <v>-3315.43</v>
      </c>
      <c r="G1236" s="60"/>
      <c r="H1236" s="60"/>
      <c r="I1236" s="128"/>
      <c r="HS1236" s="215"/>
      <c r="HT1236" s="215"/>
      <c r="HU1236" s="215"/>
      <c r="HV1236" s="215"/>
      <c r="HW1236" s="215"/>
      <c r="HX1236" s="215"/>
      <c r="HY1236" s="215"/>
      <c r="HZ1236" s="215"/>
      <c r="IA1236" s="215"/>
      <c r="IB1236" s="215"/>
      <c r="IC1236" s="215"/>
      <c r="ID1236" s="215"/>
      <c r="IE1236" s="215"/>
      <c r="IF1236" s="215"/>
      <c r="IG1236" s="215"/>
      <c r="IH1236" s="215"/>
      <c r="II1236" s="215"/>
    </row>
    <row r="1237" spans="1:243" s="214" customFormat="1" ht="14.25" hidden="1" customHeight="1">
      <c r="A1237" s="97" t="s">
        <v>3627</v>
      </c>
      <c r="B1237" s="117" t="s">
        <v>3628</v>
      </c>
      <c r="C1237" s="139" t="s">
        <v>545</v>
      </c>
      <c r="D1237" s="60"/>
      <c r="E1237" s="60"/>
      <c r="F1237" s="60">
        <v>-16.93</v>
      </c>
      <c r="G1237" s="60"/>
      <c r="H1237" s="60"/>
      <c r="I1237" s="128"/>
      <c r="HS1237" s="215"/>
      <c r="HT1237" s="215"/>
      <c r="HU1237" s="215"/>
      <c r="HV1237" s="215"/>
      <c r="HW1237" s="215"/>
      <c r="HX1237" s="215"/>
      <c r="HY1237" s="215"/>
      <c r="HZ1237" s="215"/>
      <c r="IA1237" s="215"/>
      <c r="IB1237" s="215"/>
      <c r="IC1237" s="215"/>
      <c r="ID1237" s="215"/>
      <c r="IE1237" s="215"/>
      <c r="IF1237" s="215"/>
      <c r="IG1237" s="215"/>
      <c r="IH1237" s="215"/>
      <c r="II1237" s="215"/>
    </row>
    <row r="1238" spans="1:243" s="20" customFormat="1" hidden="1">
      <c r="A1238" s="168" t="s">
        <v>2555</v>
      </c>
      <c r="B1238" s="169" t="s">
        <v>1664</v>
      </c>
      <c r="C1238" s="139" t="s">
        <v>29</v>
      </c>
      <c r="D1238" s="60"/>
      <c r="E1238" s="60">
        <v>-0.64</v>
      </c>
      <c r="F1238" s="60"/>
      <c r="G1238" s="60"/>
      <c r="H1238" s="60"/>
      <c r="I1238" s="60"/>
      <c r="HS1238" s="106"/>
      <c r="HT1238" s="106"/>
      <c r="HU1238" s="106"/>
      <c r="HV1238" s="106"/>
      <c r="HW1238" s="106"/>
      <c r="HX1238" s="106"/>
      <c r="HY1238" s="106"/>
      <c r="HZ1238" s="106"/>
      <c r="IA1238" s="106"/>
      <c r="IB1238" s="106"/>
      <c r="IC1238" s="106"/>
      <c r="ID1238" s="106"/>
      <c r="IE1238" s="106"/>
      <c r="IF1238" s="106"/>
      <c r="IG1238" s="106"/>
      <c r="IH1238" s="106"/>
      <c r="II1238" s="106"/>
    </row>
    <row r="1239" spans="1:243" s="20" customFormat="1" hidden="1">
      <c r="A1239" s="97" t="s">
        <v>2860</v>
      </c>
      <c r="B1239" s="117" t="s">
        <v>2861</v>
      </c>
      <c r="C1239" s="139" t="s">
        <v>123</v>
      </c>
      <c r="D1239" s="60">
        <v>-10.37</v>
      </c>
      <c r="E1239" s="60"/>
      <c r="F1239" s="60"/>
      <c r="G1239" s="60"/>
      <c r="H1239" s="60"/>
      <c r="I1239" s="60"/>
      <c r="HS1239" s="106"/>
      <c r="HT1239" s="106"/>
      <c r="HU1239" s="106"/>
      <c r="HV1239" s="106"/>
      <c r="HW1239" s="106"/>
      <c r="HX1239" s="106"/>
      <c r="HY1239" s="106"/>
      <c r="HZ1239" s="106"/>
      <c r="IA1239" s="106"/>
      <c r="IB1239" s="106"/>
      <c r="IC1239" s="106"/>
      <c r="ID1239" s="106"/>
      <c r="IE1239" s="106"/>
      <c r="IF1239" s="106"/>
      <c r="IG1239" s="106"/>
      <c r="IH1239" s="106"/>
      <c r="II1239" s="106"/>
    </row>
    <row r="1240" spans="1:243" s="20" customFormat="1" hidden="1">
      <c r="A1240" s="97" t="s">
        <v>2871</v>
      </c>
      <c r="B1240" s="117" t="s">
        <v>1215</v>
      </c>
      <c r="C1240" s="139" t="s">
        <v>29</v>
      </c>
      <c r="D1240" s="60">
        <v>-318.87</v>
      </c>
      <c r="E1240" s="60">
        <v>-7.56</v>
      </c>
      <c r="F1240" s="60"/>
      <c r="G1240" s="60"/>
      <c r="H1240" s="60"/>
      <c r="I1240" s="60"/>
      <c r="HS1240" s="106"/>
      <c r="HT1240" s="106"/>
      <c r="HU1240" s="106"/>
      <c r="HV1240" s="106"/>
      <c r="HW1240" s="106"/>
      <c r="HX1240" s="106"/>
      <c r="HY1240" s="106"/>
      <c r="HZ1240" s="106"/>
      <c r="IA1240" s="106"/>
      <c r="IB1240" s="106"/>
      <c r="IC1240" s="106"/>
      <c r="ID1240" s="106"/>
      <c r="IE1240" s="106"/>
      <c r="IF1240" s="106"/>
      <c r="IG1240" s="106"/>
      <c r="IH1240" s="106"/>
      <c r="II1240" s="106"/>
    </row>
    <row r="1241" spans="1:243" s="20" customFormat="1" hidden="1">
      <c r="A1241" s="97" t="s">
        <v>2872</v>
      </c>
      <c r="B1241" s="117" t="s">
        <v>1219</v>
      </c>
      <c r="C1241" s="139" t="s">
        <v>29</v>
      </c>
      <c r="D1241" s="60">
        <v>-26981.599999999999</v>
      </c>
      <c r="E1241" s="60">
        <v>-7774.51</v>
      </c>
      <c r="F1241" s="60"/>
      <c r="G1241" s="60"/>
      <c r="H1241" s="60"/>
      <c r="I1241" s="60"/>
      <c r="HS1241" s="106"/>
      <c r="HT1241" s="106"/>
      <c r="HU1241" s="106"/>
      <c r="HV1241" s="106"/>
      <c r="HW1241" s="106"/>
      <c r="HX1241" s="106"/>
      <c r="HY1241" s="106"/>
      <c r="HZ1241" s="106"/>
      <c r="IA1241" s="106"/>
      <c r="IB1241" s="106"/>
      <c r="IC1241" s="106"/>
      <c r="ID1241" s="106"/>
      <c r="IE1241" s="106"/>
      <c r="IF1241" s="106"/>
      <c r="IG1241" s="106"/>
      <c r="IH1241" s="106"/>
      <c r="II1241" s="106"/>
    </row>
    <row r="1242" spans="1:243" s="20" customFormat="1" hidden="1">
      <c r="A1242" s="97" t="s">
        <v>2881</v>
      </c>
      <c r="B1242" s="117" t="s">
        <v>2882</v>
      </c>
      <c r="C1242" s="139" t="s">
        <v>123</v>
      </c>
      <c r="D1242" s="60">
        <v>-28.19</v>
      </c>
      <c r="E1242" s="60">
        <v>-18.8</v>
      </c>
      <c r="F1242" s="60">
        <v>-5.37</v>
      </c>
      <c r="G1242" s="60"/>
      <c r="H1242" s="60"/>
      <c r="I1242" s="60"/>
      <c r="HS1242" s="106"/>
      <c r="HT1242" s="106"/>
      <c r="HU1242" s="106"/>
      <c r="HV1242" s="106"/>
      <c r="HW1242" s="106"/>
      <c r="HX1242" s="106"/>
      <c r="HY1242" s="106"/>
      <c r="HZ1242" s="106"/>
      <c r="IA1242" s="106"/>
      <c r="IB1242" s="106"/>
      <c r="IC1242" s="106"/>
      <c r="ID1242" s="106"/>
      <c r="IE1242" s="106"/>
      <c r="IF1242" s="106"/>
      <c r="IG1242" s="106"/>
      <c r="IH1242" s="106"/>
      <c r="II1242" s="106"/>
    </row>
    <row r="1243" spans="1:243" s="20" customFormat="1" hidden="1">
      <c r="A1243" s="97" t="s">
        <v>2887</v>
      </c>
      <c r="B1243" s="117" t="s">
        <v>1209</v>
      </c>
      <c r="C1243" s="139" t="s">
        <v>29</v>
      </c>
      <c r="D1243" s="60">
        <v>-21.55</v>
      </c>
      <c r="E1243" s="60"/>
      <c r="F1243" s="60">
        <v>-1.99</v>
      </c>
      <c r="G1243" s="60"/>
      <c r="H1243" s="60"/>
      <c r="I1243" s="60"/>
      <c r="HS1243" s="106"/>
      <c r="HT1243" s="106"/>
      <c r="HU1243" s="106"/>
      <c r="HV1243" s="106"/>
      <c r="HW1243" s="106"/>
      <c r="HX1243" s="106"/>
      <c r="HY1243" s="106"/>
      <c r="HZ1243" s="106"/>
      <c r="IA1243" s="106"/>
      <c r="IB1243" s="106"/>
      <c r="IC1243" s="106"/>
      <c r="ID1243" s="106"/>
      <c r="IE1243" s="106"/>
      <c r="IF1243" s="106"/>
      <c r="IG1243" s="106"/>
      <c r="IH1243" s="106"/>
      <c r="II1243" s="106"/>
    </row>
    <row r="1244" spans="1:243" s="20" customFormat="1" hidden="1">
      <c r="A1244" s="97" t="s">
        <v>2888</v>
      </c>
      <c r="B1244" s="117" t="s">
        <v>1211</v>
      </c>
      <c r="C1244" s="139" t="s">
        <v>29</v>
      </c>
      <c r="D1244" s="60">
        <v>-0.53</v>
      </c>
      <c r="E1244" s="60">
        <v>-94.97</v>
      </c>
      <c r="F1244" s="60"/>
      <c r="G1244" s="60"/>
      <c r="H1244" s="60"/>
      <c r="I1244" s="60"/>
      <c r="HS1244" s="106"/>
      <c r="HT1244" s="106"/>
      <c r="HU1244" s="106"/>
      <c r="HV1244" s="106"/>
      <c r="HW1244" s="106"/>
      <c r="HX1244" s="106"/>
      <c r="HY1244" s="106"/>
      <c r="HZ1244" s="106"/>
      <c r="IA1244" s="106"/>
      <c r="IB1244" s="106"/>
      <c r="IC1244" s="106"/>
      <c r="ID1244" s="106"/>
      <c r="IE1244" s="106"/>
      <c r="IF1244" s="106"/>
      <c r="IG1244" s="106"/>
      <c r="IH1244" s="106"/>
      <c r="II1244" s="106"/>
    </row>
    <row r="1245" spans="1:243" s="20" customFormat="1" hidden="1">
      <c r="A1245" s="97" t="s">
        <v>2890</v>
      </c>
      <c r="B1245" s="117" t="s">
        <v>1215</v>
      </c>
      <c r="C1245" s="139" t="s">
        <v>29</v>
      </c>
      <c r="D1245" s="60">
        <v>-388.16</v>
      </c>
      <c r="E1245" s="60"/>
      <c r="F1245" s="60"/>
      <c r="G1245" s="60"/>
      <c r="H1245" s="60"/>
      <c r="I1245" s="60"/>
      <c r="HS1245" s="106"/>
      <c r="HT1245" s="106"/>
      <c r="HU1245" s="106"/>
      <c r="HV1245" s="106"/>
      <c r="HW1245" s="106"/>
      <c r="HX1245" s="106"/>
      <c r="HY1245" s="106"/>
      <c r="HZ1245" s="106"/>
      <c r="IA1245" s="106"/>
      <c r="IB1245" s="106"/>
      <c r="IC1245" s="106"/>
      <c r="ID1245" s="106"/>
      <c r="IE1245" s="106"/>
      <c r="IF1245" s="106"/>
      <c r="IG1245" s="106"/>
      <c r="IH1245" s="106"/>
      <c r="II1245" s="106"/>
    </row>
    <row r="1246" spans="1:243" s="20" customFormat="1" hidden="1">
      <c r="A1246" s="97" t="s">
        <v>2891</v>
      </c>
      <c r="B1246" s="117" t="s">
        <v>1219</v>
      </c>
      <c r="C1246" s="139" t="s">
        <v>29</v>
      </c>
      <c r="D1246" s="60">
        <v>-4788.9799999999996</v>
      </c>
      <c r="E1246" s="60"/>
      <c r="F1246" s="60"/>
      <c r="G1246" s="60"/>
      <c r="H1246" s="60"/>
      <c r="I1246" s="60"/>
      <c r="HS1246" s="106"/>
      <c r="HT1246" s="106"/>
      <c r="HU1246" s="106"/>
      <c r="HV1246" s="106"/>
      <c r="HW1246" s="106"/>
      <c r="HX1246" s="106"/>
      <c r="HY1246" s="106"/>
      <c r="HZ1246" s="106"/>
      <c r="IA1246" s="106"/>
      <c r="IB1246" s="106"/>
      <c r="IC1246" s="106"/>
      <c r="ID1246" s="106"/>
      <c r="IE1246" s="106"/>
      <c r="IF1246" s="106"/>
      <c r="IG1246" s="106"/>
      <c r="IH1246" s="106"/>
      <c r="II1246" s="106"/>
    </row>
    <row r="1247" spans="1:243" s="20" customFormat="1" hidden="1">
      <c r="A1247" s="97" t="s">
        <v>2894</v>
      </c>
      <c r="B1247" s="117" t="s">
        <v>2895</v>
      </c>
      <c r="C1247" s="139" t="s">
        <v>123</v>
      </c>
      <c r="D1247" s="60">
        <v>-215.17</v>
      </c>
      <c r="E1247" s="60">
        <v>-32.25</v>
      </c>
      <c r="F1247" s="60"/>
      <c r="G1247" s="60"/>
      <c r="H1247" s="60"/>
      <c r="I1247" s="60"/>
      <c r="HS1247" s="106"/>
      <c r="HT1247" s="106"/>
      <c r="HU1247" s="106"/>
      <c r="HV1247" s="106"/>
      <c r="HW1247" s="106"/>
      <c r="HX1247" s="106"/>
      <c r="HY1247" s="106"/>
      <c r="HZ1247" s="106"/>
      <c r="IA1247" s="106"/>
      <c r="IB1247" s="106"/>
      <c r="IC1247" s="106"/>
      <c r="ID1247" s="106"/>
      <c r="IE1247" s="106"/>
      <c r="IF1247" s="106"/>
      <c r="IG1247" s="106"/>
      <c r="IH1247" s="106"/>
      <c r="II1247" s="106"/>
    </row>
    <row r="1248" spans="1:243" s="20" customFormat="1" hidden="1">
      <c r="A1248" s="97" t="s">
        <v>2900</v>
      </c>
      <c r="B1248" s="117" t="s">
        <v>1211</v>
      </c>
      <c r="C1248" s="139" t="s">
        <v>29</v>
      </c>
      <c r="D1248" s="60"/>
      <c r="E1248" s="60">
        <v>-319.95999999999998</v>
      </c>
      <c r="F1248" s="60"/>
      <c r="G1248" s="60"/>
      <c r="H1248" s="60"/>
      <c r="I1248" s="60"/>
      <c r="HS1248" s="106"/>
      <c r="HT1248" s="106"/>
      <c r="HU1248" s="106"/>
      <c r="HV1248" s="106"/>
      <c r="HW1248" s="106"/>
      <c r="HX1248" s="106"/>
      <c r="HY1248" s="106"/>
      <c r="HZ1248" s="106"/>
      <c r="IA1248" s="106"/>
      <c r="IB1248" s="106"/>
      <c r="IC1248" s="106"/>
      <c r="ID1248" s="106"/>
      <c r="IE1248" s="106"/>
      <c r="IF1248" s="106"/>
      <c r="IG1248" s="106"/>
      <c r="IH1248" s="106"/>
      <c r="II1248" s="106"/>
    </row>
    <row r="1249" spans="1:243" s="20" customFormat="1" hidden="1">
      <c r="A1249" s="97" t="s">
        <v>2901</v>
      </c>
      <c r="B1249" s="117" t="s">
        <v>1213</v>
      </c>
      <c r="C1249" s="139" t="s">
        <v>29</v>
      </c>
      <c r="D1249" s="60"/>
      <c r="E1249" s="60">
        <v>-127.95</v>
      </c>
      <c r="F1249" s="60"/>
      <c r="G1249" s="60"/>
      <c r="H1249" s="60"/>
      <c r="I1249" s="60"/>
      <c r="HS1249" s="106"/>
      <c r="HT1249" s="106"/>
      <c r="HU1249" s="106"/>
      <c r="HV1249" s="106"/>
      <c r="HW1249" s="106"/>
      <c r="HX1249" s="106"/>
      <c r="HY1249" s="106"/>
      <c r="HZ1249" s="106"/>
      <c r="IA1249" s="106"/>
      <c r="IB1249" s="106"/>
      <c r="IC1249" s="106"/>
      <c r="ID1249" s="106"/>
      <c r="IE1249" s="106"/>
      <c r="IF1249" s="106"/>
      <c r="IG1249" s="106"/>
      <c r="IH1249" s="106"/>
      <c r="II1249" s="106"/>
    </row>
    <row r="1250" spans="1:243" s="20" customFormat="1" hidden="1">
      <c r="A1250" s="97" t="s">
        <v>2902</v>
      </c>
      <c r="B1250" s="117" t="s">
        <v>1215</v>
      </c>
      <c r="C1250" s="139" t="s">
        <v>29</v>
      </c>
      <c r="D1250" s="60">
        <v>-2102.3000000000002</v>
      </c>
      <c r="E1250" s="60">
        <v>-1287.67</v>
      </c>
      <c r="F1250" s="60">
        <v>-118.7</v>
      </c>
      <c r="G1250" s="60"/>
      <c r="H1250" s="60"/>
      <c r="I1250" s="60"/>
      <c r="HS1250" s="106"/>
      <c r="HT1250" s="106"/>
      <c r="HU1250" s="106"/>
      <c r="HV1250" s="106"/>
      <c r="HW1250" s="106"/>
      <c r="HX1250" s="106"/>
      <c r="HY1250" s="106"/>
      <c r="HZ1250" s="106"/>
      <c r="IA1250" s="106"/>
      <c r="IB1250" s="106"/>
      <c r="IC1250" s="106"/>
      <c r="ID1250" s="106"/>
      <c r="IE1250" s="106"/>
      <c r="IF1250" s="106"/>
      <c r="IG1250" s="106"/>
      <c r="IH1250" s="106"/>
      <c r="II1250" s="106"/>
    </row>
    <row r="1251" spans="1:243" s="20" customFormat="1" hidden="1">
      <c r="A1251" s="97" t="s">
        <v>2903</v>
      </c>
      <c r="B1251" s="117" t="s">
        <v>1219</v>
      </c>
      <c r="C1251" s="139" t="s">
        <v>29</v>
      </c>
      <c r="D1251" s="60">
        <v>-98.41</v>
      </c>
      <c r="E1251" s="60">
        <v>-1220.92</v>
      </c>
      <c r="F1251" s="60">
        <v>-15.63</v>
      </c>
      <c r="G1251" s="60"/>
      <c r="H1251" s="60"/>
      <c r="I1251" s="60"/>
      <c r="HS1251" s="106"/>
      <c r="HT1251" s="106"/>
      <c r="HU1251" s="106"/>
      <c r="HV1251" s="106"/>
      <c r="HW1251" s="106"/>
      <c r="HX1251" s="106"/>
      <c r="HY1251" s="106"/>
      <c r="HZ1251" s="106"/>
      <c r="IA1251" s="106"/>
      <c r="IB1251" s="106"/>
      <c r="IC1251" s="106"/>
      <c r="ID1251" s="106"/>
      <c r="IE1251" s="106"/>
      <c r="IF1251" s="106"/>
      <c r="IG1251" s="106"/>
      <c r="IH1251" s="106"/>
      <c r="II1251" s="106"/>
    </row>
    <row r="1252" spans="1:243" s="20" customFormat="1" ht="18" hidden="1">
      <c r="A1252" s="97" t="s">
        <v>2908</v>
      </c>
      <c r="B1252" s="117" t="s">
        <v>2909</v>
      </c>
      <c r="C1252" s="139" t="s">
        <v>123</v>
      </c>
      <c r="D1252" s="60">
        <v>-201.54</v>
      </c>
      <c r="E1252" s="60">
        <v>-1099.8800000000001</v>
      </c>
      <c r="F1252" s="60">
        <v>-1063.3399999999999</v>
      </c>
      <c r="G1252" s="60"/>
      <c r="H1252" s="60"/>
      <c r="I1252" s="60"/>
      <c r="HS1252" s="106"/>
      <c r="HT1252" s="106"/>
      <c r="HU1252" s="106"/>
      <c r="HV1252" s="106"/>
      <c r="HW1252" s="106"/>
      <c r="HX1252" s="106"/>
      <c r="HY1252" s="106"/>
      <c r="HZ1252" s="106"/>
      <c r="IA1252" s="106"/>
      <c r="IB1252" s="106"/>
      <c r="IC1252" s="106"/>
      <c r="ID1252" s="106"/>
      <c r="IE1252" s="106"/>
      <c r="IF1252" s="106"/>
      <c r="IG1252" s="106"/>
      <c r="IH1252" s="106"/>
      <c r="II1252" s="106"/>
    </row>
    <row r="1253" spans="1:243" s="20" customFormat="1" hidden="1">
      <c r="A1253" s="97" t="s">
        <v>2914</v>
      </c>
      <c r="B1253" s="117" t="s">
        <v>2915</v>
      </c>
      <c r="C1253" s="139" t="s">
        <v>29</v>
      </c>
      <c r="D1253" s="60"/>
      <c r="E1253" s="60">
        <v>-23.97</v>
      </c>
      <c r="F1253" s="60">
        <v>-16.350000000000001</v>
      </c>
      <c r="G1253" s="60"/>
      <c r="H1253" s="60"/>
      <c r="I1253" s="60"/>
      <c r="HS1253" s="106"/>
      <c r="HT1253" s="106"/>
      <c r="HU1253" s="106"/>
      <c r="HV1253" s="106"/>
      <c r="HW1253" s="106"/>
      <c r="HX1253" s="106"/>
      <c r="HY1253" s="106"/>
      <c r="HZ1253" s="106"/>
      <c r="IA1253" s="106"/>
      <c r="IB1253" s="106"/>
      <c r="IC1253" s="106"/>
      <c r="ID1253" s="106"/>
      <c r="IE1253" s="106"/>
      <c r="IF1253" s="106"/>
      <c r="IG1253" s="106"/>
      <c r="IH1253" s="106"/>
      <c r="II1253" s="106"/>
    </row>
    <row r="1254" spans="1:243" s="20" customFormat="1" hidden="1">
      <c r="A1254" s="97" t="s">
        <v>2916</v>
      </c>
      <c r="B1254" s="117" t="s">
        <v>2917</v>
      </c>
      <c r="C1254" s="139" t="s">
        <v>29</v>
      </c>
      <c r="D1254" s="60">
        <v>-2060.5</v>
      </c>
      <c r="E1254" s="60">
        <v>-1966.72</v>
      </c>
      <c r="F1254" s="60">
        <v>-418.94</v>
      </c>
      <c r="G1254" s="60"/>
      <c r="H1254" s="60"/>
      <c r="I1254" s="60"/>
      <c r="HS1254" s="106"/>
      <c r="HT1254" s="106"/>
      <c r="HU1254" s="106"/>
      <c r="HV1254" s="106"/>
      <c r="HW1254" s="106"/>
      <c r="HX1254" s="106"/>
      <c r="HY1254" s="106"/>
      <c r="HZ1254" s="106"/>
      <c r="IA1254" s="106"/>
      <c r="IB1254" s="106"/>
      <c r="IC1254" s="106"/>
      <c r="ID1254" s="106"/>
      <c r="IE1254" s="106"/>
      <c r="IF1254" s="106"/>
      <c r="IG1254" s="106"/>
      <c r="IH1254" s="106"/>
      <c r="II1254" s="106"/>
    </row>
    <row r="1255" spans="1:243" s="20" customFormat="1" hidden="1">
      <c r="A1255" s="97" t="s">
        <v>2918</v>
      </c>
      <c r="B1255" s="117" t="s">
        <v>1213</v>
      </c>
      <c r="C1255" s="139" t="s">
        <v>29</v>
      </c>
      <c r="D1255" s="60">
        <v>-529.70000000000005</v>
      </c>
      <c r="E1255" s="60">
        <v>-614.29</v>
      </c>
      <c r="F1255" s="60">
        <v>-177.93</v>
      </c>
      <c r="G1255" s="60"/>
      <c r="H1255" s="60"/>
      <c r="I1255" s="60"/>
      <c r="HS1255" s="106"/>
      <c r="HT1255" s="106"/>
      <c r="HU1255" s="106"/>
      <c r="HV1255" s="106"/>
      <c r="HW1255" s="106"/>
      <c r="HX1255" s="106"/>
      <c r="HY1255" s="106"/>
      <c r="HZ1255" s="106"/>
      <c r="IA1255" s="106"/>
      <c r="IB1255" s="106"/>
      <c r="IC1255" s="106"/>
      <c r="ID1255" s="106"/>
      <c r="IE1255" s="106"/>
      <c r="IF1255" s="106"/>
      <c r="IG1255" s="106"/>
      <c r="IH1255" s="106"/>
      <c r="II1255" s="106"/>
    </row>
    <row r="1256" spans="1:243" s="20" customFormat="1" hidden="1">
      <c r="A1256" s="97" t="s">
        <v>2919</v>
      </c>
      <c r="B1256" s="117" t="s">
        <v>1215</v>
      </c>
      <c r="C1256" s="139" t="s">
        <v>29</v>
      </c>
      <c r="D1256" s="60">
        <v>-7948.35</v>
      </c>
      <c r="E1256" s="60">
        <v>-6015.55</v>
      </c>
      <c r="F1256" s="60">
        <v>-1428.24</v>
      </c>
      <c r="G1256" s="60"/>
      <c r="H1256" s="60"/>
      <c r="I1256" s="60"/>
      <c r="HS1256" s="106"/>
      <c r="HT1256" s="106"/>
      <c r="HU1256" s="106"/>
      <c r="HV1256" s="106"/>
      <c r="HW1256" s="106"/>
      <c r="HX1256" s="106"/>
      <c r="HY1256" s="106"/>
      <c r="HZ1256" s="106"/>
      <c r="IA1256" s="106"/>
      <c r="IB1256" s="106"/>
      <c r="IC1256" s="106"/>
      <c r="ID1256" s="106"/>
      <c r="IE1256" s="106"/>
      <c r="IF1256" s="106"/>
      <c r="IG1256" s="106"/>
      <c r="IH1256" s="106"/>
      <c r="II1256" s="106"/>
    </row>
    <row r="1257" spans="1:243" s="20" customFormat="1" hidden="1">
      <c r="A1257" s="97" t="s">
        <v>2920</v>
      </c>
      <c r="B1257" s="117" t="s">
        <v>1219</v>
      </c>
      <c r="C1257" s="139" t="s">
        <v>29</v>
      </c>
      <c r="D1257" s="60">
        <v>-2725.78</v>
      </c>
      <c r="E1257" s="60">
        <v>-12962.68</v>
      </c>
      <c r="F1257" s="60">
        <v>-1152.53</v>
      </c>
      <c r="G1257" s="60"/>
      <c r="H1257" s="60"/>
      <c r="I1257" s="60"/>
      <c r="HS1257" s="106"/>
      <c r="HT1257" s="106"/>
      <c r="HU1257" s="106"/>
      <c r="HV1257" s="106"/>
      <c r="HW1257" s="106"/>
      <c r="HX1257" s="106"/>
      <c r="HY1257" s="106"/>
      <c r="HZ1257" s="106"/>
      <c r="IA1257" s="106"/>
      <c r="IB1257" s="106"/>
      <c r="IC1257" s="106"/>
      <c r="ID1257" s="106"/>
      <c r="IE1257" s="106"/>
      <c r="IF1257" s="106"/>
      <c r="IG1257" s="106"/>
      <c r="IH1257" s="106"/>
      <c r="II1257" s="106"/>
    </row>
    <row r="1258" spans="1:243" s="20" customFormat="1" hidden="1">
      <c r="A1258" s="97" t="s">
        <v>2921</v>
      </c>
      <c r="B1258" s="117" t="s">
        <v>2905</v>
      </c>
      <c r="C1258" s="139" t="s">
        <v>29</v>
      </c>
      <c r="D1258" s="60">
        <v>-455.75</v>
      </c>
      <c r="E1258" s="60">
        <v>-572.9</v>
      </c>
      <c r="F1258" s="60">
        <v>-483.84</v>
      </c>
      <c r="G1258" s="60"/>
      <c r="H1258" s="60"/>
      <c r="I1258" s="60"/>
      <c r="HS1258" s="106"/>
      <c r="HT1258" s="106"/>
      <c r="HU1258" s="106"/>
      <c r="HV1258" s="106"/>
      <c r="HW1258" s="106"/>
      <c r="HX1258" s="106"/>
      <c r="HY1258" s="106"/>
      <c r="HZ1258" s="106"/>
      <c r="IA1258" s="106"/>
      <c r="IB1258" s="106"/>
      <c r="IC1258" s="106"/>
      <c r="ID1258" s="106"/>
      <c r="IE1258" s="106"/>
      <c r="IF1258" s="106"/>
      <c r="IG1258" s="106"/>
      <c r="IH1258" s="106"/>
      <c r="II1258" s="106"/>
    </row>
    <row r="1259" spans="1:243" s="20" customFormat="1" hidden="1">
      <c r="A1259" s="97" t="s">
        <v>2926</v>
      </c>
      <c r="B1259" s="117" t="s">
        <v>2927</v>
      </c>
      <c r="C1259" s="139" t="s">
        <v>126</v>
      </c>
      <c r="D1259" s="60">
        <v>-21791.87</v>
      </c>
      <c r="E1259" s="60">
        <v>-30112.67</v>
      </c>
      <c r="F1259" s="60">
        <v>-960</v>
      </c>
      <c r="G1259" s="60"/>
      <c r="H1259" s="60"/>
      <c r="I1259" s="60"/>
      <c r="HS1259" s="106"/>
      <c r="HT1259" s="106"/>
      <c r="HU1259" s="106"/>
      <c r="HV1259" s="106"/>
      <c r="HW1259" s="106"/>
      <c r="HX1259" s="106"/>
      <c r="HY1259" s="106"/>
      <c r="HZ1259" s="106"/>
      <c r="IA1259" s="106"/>
      <c r="IB1259" s="106"/>
      <c r="IC1259" s="106"/>
      <c r="ID1259" s="106"/>
      <c r="IE1259" s="106"/>
      <c r="IF1259" s="106"/>
      <c r="IG1259" s="106"/>
      <c r="IH1259" s="106"/>
      <c r="II1259" s="106"/>
    </row>
    <row r="1260" spans="1:243" s="20" customFormat="1" hidden="1">
      <c r="A1260" s="97" t="s">
        <v>2928</v>
      </c>
      <c r="B1260" s="117" t="s">
        <v>2929</v>
      </c>
      <c r="C1260" s="139" t="s">
        <v>126</v>
      </c>
      <c r="D1260" s="60">
        <v>-2615.59</v>
      </c>
      <c r="E1260" s="60">
        <v>-2557.38</v>
      </c>
      <c r="F1260" s="60"/>
      <c r="G1260" s="60"/>
      <c r="H1260" s="60"/>
      <c r="I1260" s="60"/>
      <c r="HS1260" s="106"/>
      <c r="HT1260" s="106"/>
      <c r="HU1260" s="106"/>
      <c r="HV1260" s="106"/>
      <c r="HW1260" s="106"/>
      <c r="HX1260" s="106"/>
      <c r="HY1260" s="106"/>
      <c r="HZ1260" s="106"/>
      <c r="IA1260" s="106"/>
      <c r="IB1260" s="106"/>
      <c r="IC1260" s="106"/>
      <c r="ID1260" s="106"/>
      <c r="IE1260" s="106"/>
      <c r="IF1260" s="106"/>
      <c r="IG1260" s="106"/>
      <c r="IH1260" s="106"/>
      <c r="II1260" s="106"/>
    </row>
    <row r="1261" spans="1:243" s="20" customFormat="1" hidden="1">
      <c r="A1261" s="97" t="s">
        <v>2930</v>
      </c>
      <c r="B1261" s="117" t="s">
        <v>2931</v>
      </c>
      <c r="C1261" s="139" t="s">
        <v>126</v>
      </c>
      <c r="D1261" s="60"/>
      <c r="E1261" s="60">
        <v>-4155.3900000000003</v>
      </c>
      <c r="F1261" s="60"/>
      <c r="G1261" s="60"/>
      <c r="H1261" s="60"/>
      <c r="I1261" s="60"/>
      <c r="HS1261" s="106"/>
      <c r="HT1261" s="106"/>
      <c r="HU1261" s="106"/>
      <c r="HV1261" s="106"/>
      <c r="HW1261" s="106"/>
      <c r="HX1261" s="106"/>
      <c r="HY1261" s="106"/>
      <c r="HZ1261" s="106"/>
      <c r="IA1261" s="106"/>
      <c r="IB1261" s="106"/>
      <c r="IC1261" s="106"/>
      <c r="ID1261" s="106"/>
      <c r="IE1261" s="106"/>
      <c r="IF1261" s="106"/>
      <c r="IG1261" s="106"/>
      <c r="IH1261" s="106"/>
      <c r="II1261" s="106"/>
    </row>
    <row r="1262" spans="1:243" s="20" customFormat="1" ht="18" hidden="1">
      <c r="A1262" s="97" t="s">
        <v>2932</v>
      </c>
      <c r="B1262" s="117" t="s">
        <v>2933</v>
      </c>
      <c r="C1262" s="139" t="s">
        <v>126</v>
      </c>
      <c r="D1262" s="60">
        <v>-1221.45</v>
      </c>
      <c r="E1262" s="60">
        <v>-5195.68</v>
      </c>
      <c r="F1262" s="60">
        <v>-830.72</v>
      </c>
      <c r="G1262" s="60"/>
      <c r="H1262" s="60"/>
      <c r="I1262" s="60"/>
      <c r="HS1262" s="106"/>
      <c r="HT1262" s="106"/>
      <c r="HU1262" s="106"/>
      <c r="HV1262" s="106"/>
      <c r="HW1262" s="106"/>
      <c r="HX1262" s="106"/>
      <c r="HY1262" s="106"/>
      <c r="HZ1262" s="106"/>
      <c r="IA1262" s="106"/>
      <c r="IB1262" s="106"/>
      <c r="IC1262" s="106"/>
      <c r="ID1262" s="106"/>
      <c r="IE1262" s="106"/>
      <c r="IF1262" s="106"/>
      <c r="IG1262" s="106"/>
      <c r="IH1262" s="106"/>
      <c r="II1262" s="106"/>
    </row>
    <row r="1263" spans="1:243" s="20" customFormat="1" hidden="1">
      <c r="A1263" s="97" t="s">
        <v>2993</v>
      </c>
      <c r="B1263" s="117" t="s">
        <v>2970</v>
      </c>
      <c r="C1263" s="139" t="s">
        <v>29</v>
      </c>
      <c r="D1263" s="60">
        <v>-2.2000000000000002</v>
      </c>
      <c r="E1263" s="60"/>
      <c r="F1263" s="60"/>
      <c r="G1263" s="60"/>
      <c r="H1263" s="60"/>
      <c r="I1263" s="60"/>
      <c r="HS1263" s="106"/>
      <c r="HT1263" s="106"/>
      <c r="HU1263" s="106"/>
      <c r="HV1263" s="106"/>
      <c r="HW1263" s="106"/>
      <c r="HX1263" s="106"/>
      <c r="HY1263" s="106"/>
      <c r="HZ1263" s="106"/>
      <c r="IA1263" s="106"/>
      <c r="IB1263" s="106"/>
      <c r="IC1263" s="106"/>
      <c r="ID1263" s="106"/>
      <c r="IE1263" s="106"/>
      <c r="IF1263" s="106"/>
      <c r="IG1263" s="106"/>
      <c r="IH1263" s="106"/>
      <c r="II1263" s="106"/>
    </row>
    <row r="1264" spans="1:243" s="20" customFormat="1" hidden="1">
      <c r="A1264" s="97" t="s">
        <v>3688</v>
      </c>
      <c r="B1264" s="117" t="s">
        <v>2977</v>
      </c>
      <c r="C1264" s="139" t="s">
        <v>29</v>
      </c>
      <c r="D1264" s="60"/>
      <c r="E1264" s="60">
        <v>-2.36</v>
      </c>
      <c r="F1264" s="60">
        <v>-0.08</v>
      </c>
      <c r="G1264" s="60"/>
      <c r="H1264" s="60"/>
      <c r="I1264" s="60"/>
      <c r="HS1264" s="106"/>
      <c r="HT1264" s="106"/>
      <c r="HU1264" s="106"/>
      <c r="HV1264" s="106"/>
      <c r="HW1264" s="106"/>
      <c r="HX1264" s="106"/>
      <c r="HY1264" s="106"/>
      <c r="HZ1264" s="106"/>
      <c r="IA1264" s="106"/>
      <c r="IB1264" s="106"/>
      <c r="IC1264" s="106"/>
      <c r="ID1264" s="106"/>
      <c r="IE1264" s="106"/>
      <c r="IF1264" s="106"/>
      <c r="IG1264" s="106"/>
      <c r="IH1264" s="106"/>
      <c r="II1264" s="106"/>
    </row>
    <row r="1265" spans="1:243" s="20" customFormat="1" hidden="1">
      <c r="A1265" s="97" t="s">
        <v>3394</v>
      </c>
      <c r="B1265" s="117" t="s">
        <v>2970</v>
      </c>
      <c r="C1265" s="139" t="s">
        <v>29</v>
      </c>
      <c r="D1265" s="60"/>
      <c r="E1265" s="60">
        <v>-0.59</v>
      </c>
      <c r="F1265" s="60"/>
      <c r="G1265" s="60"/>
      <c r="H1265" s="60"/>
      <c r="I1265" s="60"/>
      <c r="HS1265" s="106"/>
      <c r="HT1265" s="106"/>
      <c r="HU1265" s="106"/>
      <c r="HV1265" s="106"/>
      <c r="HW1265" s="106"/>
      <c r="HX1265" s="106"/>
      <c r="HY1265" s="106"/>
      <c r="HZ1265" s="106"/>
      <c r="IA1265" s="106"/>
      <c r="IB1265" s="106"/>
      <c r="IC1265" s="106"/>
      <c r="ID1265" s="106"/>
      <c r="IE1265" s="106"/>
      <c r="IF1265" s="106"/>
      <c r="IG1265" s="106"/>
      <c r="IH1265" s="106"/>
      <c r="II1265" s="106"/>
    </row>
    <row r="1266" spans="1:243" s="20" customFormat="1" hidden="1">
      <c r="A1266" s="97" t="s">
        <v>2994</v>
      </c>
      <c r="B1266" s="117" t="s">
        <v>2977</v>
      </c>
      <c r="C1266" s="139" t="s">
        <v>29</v>
      </c>
      <c r="D1266" s="60">
        <v>-0.59</v>
      </c>
      <c r="E1266" s="60"/>
      <c r="F1266" s="60"/>
      <c r="G1266" s="60"/>
      <c r="H1266" s="60"/>
      <c r="I1266" s="60"/>
      <c r="HS1266" s="106"/>
      <c r="HT1266" s="106"/>
      <c r="HU1266" s="106"/>
      <c r="HV1266" s="106"/>
      <c r="HW1266" s="106"/>
      <c r="HX1266" s="106"/>
      <c r="HY1266" s="106"/>
      <c r="HZ1266" s="106"/>
      <c r="IA1266" s="106"/>
      <c r="IB1266" s="106"/>
      <c r="IC1266" s="106"/>
      <c r="ID1266" s="106"/>
      <c r="IE1266" s="106"/>
      <c r="IF1266" s="106"/>
      <c r="IG1266" s="106"/>
      <c r="IH1266" s="106"/>
      <c r="II1266" s="106"/>
    </row>
    <row r="1267" spans="1:243" s="20" customFormat="1" hidden="1">
      <c r="A1267" s="97" t="s">
        <v>3014</v>
      </c>
      <c r="B1267" s="117" t="s">
        <v>2977</v>
      </c>
      <c r="C1267" s="139" t="s">
        <v>29</v>
      </c>
      <c r="D1267" s="60">
        <v>-166.14</v>
      </c>
      <c r="E1267" s="60"/>
      <c r="F1267" s="60"/>
      <c r="G1267" s="60"/>
      <c r="H1267" s="60"/>
      <c r="I1267" s="60"/>
      <c r="HS1267" s="106"/>
      <c r="HT1267" s="106"/>
      <c r="HU1267" s="106"/>
      <c r="HV1267" s="106"/>
      <c r="HW1267" s="106"/>
      <c r="HX1267" s="106"/>
      <c r="HY1267" s="106"/>
      <c r="HZ1267" s="106"/>
      <c r="IA1267" s="106"/>
      <c r="IB1267" s="106"/>
      <c r="IC1267" s="106"/>
      <c r="ID1267" s="106"/>
      <c r="IE1267" s="106"/>
      <c r="IF1267" s="106"/>
      <c r="IG1267" s="106"/>
      <c r="IH1267" s="106"/>
      <c r="II1267" s="106"/>
    </row>
    <row r="1268" spans="1:243" s="20" customFormat="1" hidden="1">
      <c r="A1268" s="97" t="s">
        <v>3030</v>
      </c>
      <c r="B1268" s="117" t="s">
        <v>1328</v>
      </c>
      <c r="C1268" s="139" t="s">
        <v>29</v>
      </c>
      <c r="D1268" s="60">
        <v>-5.93</v>
      </c>
      <c r="E1268" s="60"/>
      <c r="F1268" s="60"/>
      <c r="G1268" s="60"/>
      <c r="H1268" s="60"/>
      <c r="I1268" s="60"/>
      <c r="HS1268" s="106"/>
      <c r="HT1268" s="106"/>
      <c r="HU1268" s="106"/>
      <c r="HV1268" s="106"/>
      <c r="HW1268" s="106"/>
      <c r="HX1268" s="106"/>
      <c r="HY1268" s="106"/>
      <c r="HZ1268" s="106"/>
      <c r="IA1268" s="106"/>
      <c r="IB1268" s="106"/>
      <c r="IC1268" s="106"/>
      <c r="ID1268" s="106"/>
      <c r="IE1268" s="106"/>
      <c r="IF1268" s="106"/>
      <c r="IG1268" s="106"/>
      <c r="IH1268" s="106"/>
      <c r="II1268" s="106"/>
    </row>
    <row r="1269" spans="1:243" s="20" customFormat="1" ht="21" hidden="1" customHeight="1">
      <c r="A1269" s="97" t="s">
        <v>3114</v>
      </c>
      <c r="B1269" s="117" t="s">
        <v>1395</v>
      </c>
      <c r="C1269" s="139" t="s">
        <v>545</v>
      </c>
      <c r="D1269" s="60">
        <v>-0.09</v>
      </c>
      <c r="E1269" s="60"/>
      <c r="F1269" s="60"/>
      <c r="G1269" s="60"/>
      <c r="H1269" s="60"/>
      <c r="I1269" s="60"/>
      <c r="HS1269" s="106"/>
      <c r="HT1269" s="106"/>
      <c r="HU1269" s="106"/>
      <c r="HV1269" s="106"/>
      <c r="HW1269" s="106"/>
      <c r="HX1269" s="106"/>
      <c r="HY1269" s="106"/>
      <c r="HZ1269" s="106"/>
      <c r="IA1269" s="106"/>
      <c r="IB1269" s="106"/>
      <c r="IC1269" s="106"/>
      <c r="ID1269" s="106"/>
      <c r="IE1269" s="106"/>
      <c r="IF1269" s="106"/>
      <c r="IG1269" s="106"/>
      <c r="IH1269" s="106"/>
      <c r="II1269" s="106"/>
    </row>
    <row r="1270" spans="1:243" s="20" customFormat="1" ht="21.75" customHeight="1">
      <c r="A1270" s="129"/>
      <c r="B1270" s="158" t="s">
        <v>1527</v>
      </c>
      <c r="C1270" s="242"/>
      <c r="D1270" s="128">
        <f>SUM(D1271:D1291)</f>
        <v>-9001.86</v>
      </c>
      <c r="E1270" s="128">
        <f>SUM(E1271:E1291)</f>
        <v>-2971.8799999999997</v>
      </c>
      <c r="F1270" s="128">
        <f>SUM(F1271:F1292)</f>
        <v>-103014.93</v>
      </c>
      <c r="G1270" s="128">
        <f>SUM(G1271:G1291)</f>
        <v>0</v>
      </c>
      <c r="H1270" s="128">
        <f>SUM(H1271:H1291)</f>
        <v>0</v>
      </c>
      <c r="I1270" s="60"/>
      <c r="HS1270" s="106"/>
      <c r="HT1270" s="106"/>
      <c r="HU1270" s="106"/>
      <c r="HV1270" s="106"/>
      <c r="HW1270" s="106"/>
      <c r="HX1270" s="106"/>
      <c r="HY1270" s="106"/>
      <c r="HZ1270" s="106"/>
      <c r="IA1270" s="106"/>
      <c r="IB1270" s="106"/>
      <c r="IC1270" s="106"/>
      <c r="ID1270" s="106"/>
      <c r="IE1270" s="106"/>
      <c r="IF1270" s="106"/>
      <c r="IG1270" s="106"/>
      <c r="IH1270" s="106"/>
      <c r="II1270" s="106"/>
    </row>
    <row r="1271" spans="1:243" s="20" customFormat="1" hidden="1">
      <c r="A1271" s="97" t="s">
        <v>2057</v>
      </c>
      <c r="B1271" s="117" t="s">
        <v>2058</v>
      </c>
      <c r="C1271" s="139" t="s">
        <v>29</v>
      </c>
      <c r="D1271" s="60">
        <v>-2400.81</v>
      </c>
      <c r="E1271" s="60">
        <v>-1367.15</v>
      </c>
      <c r="F1271" s="60">
        <v>-1419.04</v>
      </c>
      <c r="G1271" s="60"/>
      <c r="H1271" s="60"/>
      <c r="I1271" s="60"/>
      <c r="HS1271" s="106"/>
      <c r="HT1271" s="106"/>
      <c r="HU1271" s="106"/>
      <c r="HV1271" s="106"/>
      <c r="HW1271" s="106"/>
      <c r="HX1271" s="106"/>
      <c r="HY1271" s="106"/>
      <c r="HZ1271" s="106"/>
      <c r="IA1271" s="106"/>
      <c r="IB1271" s="106"/>
      <c r="IC1271" s="106"/>
      <c r="ID1271" s="106"/>
      <c r="IE1271" s="106"/>
      <c r="IF1271" s="106"/>
      <c r="IG1271" s="106"/>
      <c r="IH1271" s="106"/>
      <c r="II1271" s="106"/>
    </row>
    <row r="1272" spans="1:243" s="20" customFormat="1" ht="15.75" hidden="1" customHeight="1">
      <c r="A1272" s="97" t="s">
        <v>2059</v>
      </c>
      <c r="B1272" s="117" t="s">
        <v>3234</v>
      </c>
      <c r="C1272" s="139" t="s">
        <v>32</v>
      </c>
      <c r="D1272" s="60">
        <v>-1000.4</v>
      </c>
      <c r="E1272" s="60">
        <v>-569.66</v>
      </c>
      <c r="F1272" s="60">
        <v>-591.30999999999995</v>
      </c>
      <c r="G1272" s="60"/>
      <c r="H1272" s="60"/>
      <c r="I1272" s="60"/>
      <c r="HS1272" s="106"/>
      <c r="HT1272" s="106"/>
      <c r="HU1272" s="106"/>
      <c r="HV1272" s="106"/>
      <c r="HW1272" s="106"/>
      <c r="HX1272" s="106"/>
      <c r="HY1272" s="106"/>
      <c r="HZ1272" s="106"/>
      <c r="IA1272" s="106"/>
      <c r="IB1272" s="106"/>
      <c r="IC1272" s="106"/>
      <c r="ID1272" s="106"/>
      <c r="IE1272" s="106"/>
      <c r="IF1272" s="106"/>
      <c r="IG1272" s="106"/>
      <c r="IH1272" s="106"/>
      <c r="II1272" s="106"/>
    </row>
    <row r="1273" spans="1:243" s="20" customFormat="1" ht="12.75" hidden="1" customHeight="1">
      <c r="A1273" s="97" t="s">
        <v>2061</v>
      </c>
      <c r="B1273" s="117" t="s">
        <v>3235</v>
      </c>
      <c r="C1273" s="139" t="s">
        <v>35</v>
      </c>
      <c r="D1273" s="60">
        <v>-600.14</v>
      </c>
      <c r="E1273" s="60">
        <v>-341.76</v>
      </c>
      <c r="F1273" s="60">
        <v>-354.61</v>
      </c>
      <c r="G1273" s="60"/>
      <c r="H1273" s="60"/>
      <c r="I1273" s="60"/>
      <c r="HS1273" s="106"/>
      <c r="HT1273" s="106"/>
      <c r="HU1273" s="106"/>
      <c r="HV1273" s="106"/>
      <c r="HW1273" s="106"/>
      <c r="HX1273" s="106"/>
      <c r="HY1273" s="106"/>
      <c r="HZ1273" s="106"/>
      <c r="IA1273" s="106"/>
      <c r="IB1273" s="106"/>
      <c r="IC1273" s="106"/>
      <c r="ID1273" s="106"/>
      <c r="IE1273" s="106"/>
      <c r="IF1273" s="106"/>
      <c r="IG1273" s="106"/>
      <c r="IH1273" s="106"/>
      <c r="II1273" s="106"/>
    </row>
    <row r="1274" spans="1:243" s="187" customFormat="1" ht="12" hidden="1" customHeight="1">
      <c r="A1274" s="97" t="s">
        <v>2065</v>
      </c>
      <c r="B1274" s="117" t="s">
        <v>2066</v>
      </c>
      <c r="C1274" s="139" t="s">
        <v>29</v>
      </c>
      <c r="D1274" s="60">
        <v>-157.18</v>
      </c>
      <c r="E1274" s="60">
        <v>-86.39</v>
      </c>
      <c r="F1274" s="60">
        <v>-8.91</v>
      </c>
      <c r="G1274" s="60"/>
      <c r="H1274" s="60"/>
      <c r="I1274" s="212"/>
      <c r="HS1274" s="188"/>
      <c r="HT1274" s="188"/>
      <c r="HU1274" s="188"/>
      <c r="HV1274" s="188"/>
      <c r="HW1274" s="188"/>
      <c r="HX1274" s="188"/>
      <c r="HY1274" s="188"/>
      <c r="HZ1274" s="188"/>
      <c r="IA1274" s="188"/>
      <c r="IB1274" s="188"/>
      <c r="IC1274" s="188"/>
      <c r="ID1274" s="188"/>
      <c r="IE1274" s="188"/>
      <c r="IF1274" s="188"/>
      <c r="IG1274" s="188"/>
      <c r="IH1274" s="188"/>
      <c r="II1274" s="188"/>
    </row>
    <row r="1275" spans="1:243" s="20" customFormat="1" ht="12.75" hidden="1" customHeight="1">
      <c r="A1275" s="97" t="s">
        <v>2067</v>
      </c>
      <c r="B1275" s="117" t="s">
        <v>3243</v>
      </c>
      <c r="C1275" s="139" t="s">
        <v>32</v>
      </c>
      <c r="D1275" s="60">
        <v>-65.55</v>
      </c>
      <c r="E1275" s="60">
        <v>-36.03</v>
      </c>
      <c r="F1275" s="60">
        <v>-3.74</v>
      </c>
      <c r="G1275" s="60"/>
      <c r="H1275" s="60"/>
      <c r="I1275" s="60"/>
      <c r="HS1275" s="106"/>
      <c r="HT1275" s="106"/>
      <c r="HU1275" s="106"/>
      <c r="HV1275" s="106"/>
      <c r="HW1275" s="106"/>
      <c r="HX1275" s="106"/>
      <c r="HY1275" s="106"/>
      <c r="HZ1275" s="106"/>
      <c r="IA1275" s="106"/>
      <c r="IB1275" s="106"/>
      <c r="IC1275" s="106"/>
      <c r="ID1275" s="106"/>
      <c r="IE1275" s="106"/>
      <c r="IF1275" s="106"/>
      <c r="IG1275" s="106"/>
      <c r="IH1275" s="106"/>
      <c r="II1275" s="106"/>
    </row>
    <row r="1276" spans="1:243" s="20" customFormat="1" ht="13.5" hidden="1" customHeight="1">
      <c r="A1276" s="97" t="s">
        <v>2069</v>
      </c>
      <c r="B1276" s="117" t="s">
        <v>3244</v>
      </c>
      <c r="C1276" s="139" t="s">
        <v>35</v>
      </c>
      <c r="D1276" s="60">
        <v>-39.130000000000003</v>
      </c>
      <c r="E1276" s="60">
        <v>-21.56</v>
      </c>
      <c r="F1276" s="60">
        <v>-2.21</v>
      </c>
      <c r="G1276" s="60"/>
      <c r="H1276" s="60"/>
      <c r="I1276" s="60"/>
      <c r="HS1276" s="106"/>
      <c r="HT1276" s="106"/>
      <c r="HU1276" s="106"/>
      <c r="HV1276" s="106"/>
      <c r="HW1276" s="106"/>
      <c r="HX1276" s="106"/>
      <c r="HY1276" s="106"/>
      <c r="HZ1276" s="106"/>
      <c r="IA1276" s="106"/>
      <c r="IB1276" s="106"/>
      <c r="IC1276" s="106"/>
      <c r="ID1276" s="106"/>
      <c r="IE1276" s="106"/>
      <c r="IF1276" s="106"/>
      <c r="IG1276" s="106"/>
      <c r="IH1276" s="106"/>
      <c r="II1276" s="106"/>
    </row>
    <row r="1277" spans="1:243" s="20" customFormat="1" ht="13.5" hidden="1" customHeight="1">
      <c r="A1277" s="97" t="s">
        <v>2073</v>
      </c>
      <c r="B1277" s="117" t="s">
        <v>2074</v>
      </c>
      <c r="C1277" s="139" t="s">
        <v>29</v>
      </c>
      <c r="D1277" s="60">
        <v>-845.68</v>
      </c>
      <c r="E1277" s="60">
        <v>-23.17</v>
      </c>
      <c r="F1277" s="60">
        <v>-23.85</v>
      </c>
      <c r="G1277" s="60"/>
      <c r="H1277" s="60"/>
      <c r="I1277" s="60"/>
      <c r="HS1277" s="106"/>
      <c r="HT1277" s="106"/>
      <c r="HU1277" s="106"/>
      <c r="HV1277" s="106"/>
      <c r="HW1277" s="106"/>
      <c r="HX1277" s="106"/>
      <c r="HY1277" s="106"/>
      <c r="HZ1277" s="106"/>
      <c r="IA1277" s="106"/>
      <c r="IB1277" s="106"/>
      <c r="IC1277" s="106"/>
      <c r="ID1277" s="106"/>
      <c r="IE1277" s="106"/>
      <c r="IF1277" s="106"/>
      <c r="IG1277" s="106"/>
      <c r="IH1277" s="106"/>
      <c r="II1277" s="106"/>
    </row>
    <row r="1278" spans="1:243" s="20" customFormat="1" ht="12.75" hidden="1" customHeight="1">
      <c r="A1278" s="97" t="s">
        <v>2075</v>
      </c>
      <c r="B1278" s="117" t="s">
        <v>2076</v>
      </c>
      <c r="C1278" s="139" t="s">
        <v>32</v>
      </c>
      <c r="D1278" s="60">
        <v>-352.79</v>
      </c>
      <c r="E1278" s="60">
        <v>-9.67</v>
      </c>
      <c r="F1278" s="60">
        <v>-9.9499999999999993</v>
      </c>
      <c r="G1278" s="60"/>
      <c r="H1278" s="60"/>
      <c r="I1278" s="60"/>
      <c r="HS1278" s="106"/>
      <c r="HT1278" s="106"/>
      <c r="HU1278" s="106"/>
      <c r="HV1278" s="106"/>
      <c r="HW1278" s="106"/>
      <c r="HX1278" s="106"/>
      <c r="HY1278" s="106"/>
      <c r="HZ1278" s="106"/>
      <c r="IA1278" s="106"/>
      <c r="IB1278" s="106"/>
      <c r="IC1278" s="106"/>
      <c r="ID1278" s="106"/>
      <c r="IE1278" s="106"/>
      <c r="IF1278" s="106"/>
      <c r="IG1278" s="106"/>
      <c r="IH1278" s="106"/>
      <c r="II1278" s="106"/>
    </row>
    <row r="1279" spans="1:243" s="20" customFormat="1" ht="12" hidden="1" customHeight="1">
      <c r="A1279" s="97" t="s">
        <v>2077</v>
      </c>
      <c r="B1279" s="117" t="s">
        <v>2078</v>
      </c>
      <c r="C1279" s="139" t="s">
        <v>35</v>
      </c>
      <c r="D1279" s="60">
        <v>-211.45</v>
      </c>
      <c r="E1279" s="60">
        <v>-5.78</v>
      </c>
      <c r="F1279" s="60">
        <v>-5.96</v>
      </c>
      <c r="G1279" s="60"/>
      <c r="H1279" s="60"/>
      <c r="I1279" s="60"/>
      <c r="HS1279" s="106"/>
      <c r="HT1279" s="106"/>
      <c r="HU1279" s="106"/>
      <c r="HV1279" s="106"/>
      <c r="HW1279" s="106"/>
      <c r="HX1279" s="106"/>
      <c r="HY1279" s="106"/>
      <c r="HZ1279" s="106"/>
      <c r="IA1279" s="106"/>
      <c r="IB1279" s="106"/>
      <c r="IC1279" s="106"/>
      <c r="ID1279" s="106"/>
      <c r="IE1279" s="106"/>
      <c r="IF1279" s="106"/>
      <c r="IG1279" s="106"/>
      <c r="IH1279" s="106"/>
      <c r="II1279" s="106"/>
    </row>
    <row r="1280" spans="1:243" s="20" customFormat="1" ht="12.75" hidden="1" customHeight="1">
      <c r="A1280" s="97" t="s">
        <v>2081</v>
      </c>
      <c r="B1280" s="117" t="s">
        <v>2082</v>
      </c>
      <c r="C1280" s="139" t="s">
        <v>29</v>
      </c>
      <c r="D1280" s="60">
        <v>-568.96</v>
      </c>
      <c r="E1280" s="60">
        <v>-5.37</v>
      </c>
      <c r="F1280" s="60">
        <v>-10.01</v>
      </c>
      <c r="G1280" s="60"/>
      <c r="H1280" s="60"/>
      <c r="I1280" s="60"/>
      <c r="HS1280" s="106"/>
      <c r="HT1280" s="106"/>
      <c r="HU1280" s="106"/>
      <c r="HV1280" s="106"/>
      <c r="HW1280" s="106"/>
      <c r="HX1280" s="106"/>
      <c r="HY1280" s="106"/>
      <c r="HZ1280" s="106"/>
      <c r="IA1280" s="106"/>
      <c r="IB1280" s="106"/>
      <c r="IC1280" s="106"/>
      <c r="ID1280" s="106"/>
      <c r="IE1280" s="106"/>
      <c r="IF1280" s="106"/>
      <c r="IG1280" s="106"/>
      <c r="IH1280" s="106"/>
      <c r="II1280" s="106"/>
    </row>
    <row r="1281" spans="1:243" s="20" customFormat="1" ht="14.25" hidden="1" customHeight="1">
      <c r="A1281" s="97" t="s">
        <v>2083</v>
      </c>
      <c r="B1281" s="117" t="s">
        <v>2084</v>
      </c>
      <c r="C1281" s="139" t="s">
        <v>32</v>
      </c>
      <c r="D1281" s="60">
        <v>-237.45</v>
      </c>
      <c r="E1281" s="60">
        <v>-2.2400000000000002</v>
      </c>
      <c r="F1281" s="60">
        <v>-4.17</v>
      </c>
      <c r="G1281" s="60"/>
      <c r="H1281" s="60"/>
      <c r="I1281" s="60"/>
      <c r="HS1281" s="106"/>
      <c r="HT1281" s="106"/>
      <c r="HU1281" s="106"/>
      <c r="HV1281" s="106"/>
      <c r="HW1281" s="106"/>
      <c r="HX1281" s="106"/>
      <c r="HY1281" s="106"/>
      <c r="HZ1281" s="106"/>
      <c r="IA1281" s="106"/>
      <c r="IB1281" s="106"/>
      <c r="IC1281" s="106"/>
      <c r="ID1281" s="106"/>
      <c r="IE1281" s="106"/>
      <c r="IF1281" s="106"/>
      <c r="IG1281" s="106"/>
      <c r="IH1281" s="106"/>
      <c r="II1281" s="106"/>
    </row>
    <row r="1282" spans="1:243" s="20" customFormat="1" ht="13.5" hidden="1" customHeight="1">
      <c r="A1282" s="97" t="s">
        <v>2085</v>
      </c>
      <c r="B1282" s="117" t="s">
        <v>3245</v>
      </c>
      <c r="C1282" s="139" t="s">
        <v>35</v>
      </c>
      <c r="D1282" s="60">
        <v>-142.09</v>
      </c>
      <c r="E1282" s="60">
        <v>-1.33</v>
      </c>
      <c r="F1282" s="60">
        <v>-2.5099999999999998</v>
      </c>
      <c r="G1282" s="60"/>
      <c r="H1282" s="60"/>
      <c r="I1282" s="60"/>
      <c r="HS1282" s="106"/>
      <c r="HT1282" s="106"/>
      <c r="HU1282" s="106"/>
      <c r="HV1282" s="106"/>
      <c r="HW1282" s="106"/>
      <c r="HX1282" s="106"/>
      <c r="HY1282" s="106"/>
      <c r="HZ1282" s="106"/>
      <c r="IA1282" s="106"/>
      <c r="IB1282" s="106"/>
      <c r="IC1282" s="106"/>
      <c r="ID1282" s="106"/>
      <c r="IE1282" s="106"/>
      <c r="IF1282" s="106"/>
      <c r="IG1282" s="106"/>
      <c r="IH1282" s="106"/>
      <c r="II1282" s="106"/>
    </row>
    <row r="1283" spans="1:243" s="20" customFormat="1" ht="18.75" hidden="1" customHeight="1">
      <c r="A1283" s="97" t="s">
        <v>3257</v>
      </c>
      <c r="B1283" s="117" t="s">
        <v>1551</v>
      </c>
      <c r="C1283" s="139" t="s">
        <v>29</v>
      </c>
      <c r="D1283" s="60">
        <v>-358.08</v>
      </c>
      <c r="E1283" s="60"/>
      <c r="F1283" s="60"/>
      <c r="G1283" s="60"/>
      <c r="H1283" s="60"/>
      <c r="I1283" s="60"/>
      <c r="HS1283" s="106"/>
      <c r="HT1283" s="106"/>
      <c r="HU1283" s="106"/>
      <c r="HV1283" s="106"/>
      <c r="HW1283" s="106"/>
      <c r="HX1283" s="106"/>
      <c r="HY1283" s="106"/>
      <c r="HZ1283" s="106"/>
      <c r="IA1283" s="106"/>
      <c r="IB1283" s="106"/>
      <c r="IC1283" s="106"/>
      <c r="ID1283" s="106"/>
      <c r="IE1283" s="106"/>
      <c r="IF1283" s="106"/>
      <c r="IG1283" s="106"/>
      <c r="IH1283" s="106"/>
      <c r="II1283" s="106"/>
    </row>
    <row r="1284" spans="1:243" s="20" customFormat="1" ht="18.75" hidden="1" customHeight="1">
      <c r="A1284" s="97" t="s">
        <v>3262</v>
      </c>
      <c r="B1284" s="117" t="s">
        <v>1551</v>
      </c>
      <c r="C1284" s="139" t="s">
        <v>29</v>
      </c>
      <c r="D1284" s="60">
        <v>-537.12</v>
      </c>
      <c r="E1284" s="60"/>
      <c r="F1284" s="60"/>
      <c r="G1284" s="60"/>
      <c r="H1284" s="60"/>
      <c r="I1284" s="60"/>
      <c r="HS1284" s="106"/>
      <c r="HT1284" s="106"/>
      <c r="HU1284" s="106"/>
      <c r="HV1284" s="106"/>
      <c r="HW1284" s="106"/>
      <c r="HX1284" s="106"/>
      <c r="HY1284" s="106"/>
      <c r="HZ1284" s="106"/>
      <c r="IA1284" s="106"/>
      <c r="IB1284" s="106"/>
      <c r="IC1284" s="106"/>
      <c r="ID1284" s="106"/>
      <c r="IE1284" s="106"/>
      <c r="IF1284" s="106"/>
      <c r="IG1284" s="106"/>
      <c r="IH1284" s="106"/>
      <c r="II1284" s="106"/>
    </row>
    <row r="1285" spans="1:243" s="20" customFormat="1" ht="18.75" hidden="1" customHeight="1">
      <c r="A1285" s="97" t="s">
        <v>2142</v>
      </c>
      <c r="B1285" s="117" t="s">
        <v>153</v>
      </c>
      <c r="C1285" s="139" t="s">
        <v>29</v>
      </c>
      <c r="D1285" s="60">
        <v>-701.54</v>
      </c>
      <c r="E1285" s="60">
        <v>-145.37</v>
      </c>
      <c r="F1285" s="60">
        <v>-660.89</v>
      </c>
      <c r="G1285" s="60"/>
      <c r="H1285" s="60"/>
      <c r="I1285" s="60"/>
      <c r="HS1285" s="106"/>
      <c r="HT1285" s="106"/>
      <c r="HU1285" s="106"/>
      <c r="HV1285" s="106"/>
      <c r="HW1285" s="106"/>
      <c r="HX1285" s="106"/>
      <c r="HY1285" s="106"/>
      <c r="HZ1285" s="106"/>
      <c r="IA1285" s="106"/>
      <c r="IB1285" s="106"/>
      <c r="IC1285" s="106"/>
      <c r="ID1285" s="106"/>
      <c r="IE1285" s="106"/>
      <c r="IF1285" s="106"/>
      <c r="IG1285" s="106"/>
      <c r="IH1285" s="106"/>
      <c r="II1285" s="106"/>
    </row>
    <row r="1286" spans="1:243" s="20" customFormat="1" ht="18.75" hidden="1" customHeight="1">
      <c r="A1286" s="97" t="s">
        <v>2146</v>
      </c>
      <c r="B1286" s="117" t="s">
        <v>2147</v>
      </c>
      <c r="C1286" s="139" t="s">
        <v>29</v>
      </c>
      <c r="D1286" s="60">
        <v>-60.45</v>
      </c>
      <c r="E1286" s="60">
        <v>-8.3000000000000007</v>
      </c>
      <c r="F1286" s="60">
        <v>-2.29</v>
      </c>
      <c r="G1286" s="60"/>
      <c r="H1286" s="60"/>
      <c r="I1286" s="60"/>
      <c r="HS1286" s="106"/>
      <c r="HT1286" s="106"/>
      <c r="HU1286" s="106"/>
      <c r="HV1286" s="106"/>
      <c r="HW1286" s="106"/>
      <c r="HX1286" s="106"/>
      <c r="HY1286" s="106"/>
      <c r="HZ1286" s="106"/>
      <c r="IA1286" s="106"/>
      <c r="IB1286" s="106"/>
      <c r="IC1286" s="106"/>
      <c r="ID1286" s="106"/>
      <c r="IE1286" s="106"/>
      <c r="IF1286" s="106"/>
      <c r="IG1286" s="106"/>
      <c r="IH1286" s="106"/>
      <c r="II1286" s="106"/>
    </row>
    <row r="1287" spans="1:243" s="20" customFormat="1" ht="18.75" hidden="1" customHeight="1">
      <c r="A1287" s="97" t="s">
        <v>2157</v>
      </c>
      <c r="B1287" s="117" t="s">
        <v>3270</v>
      </c>
      <c r="C1287" s="139" t="s">
        <v>29</v>
      </c>
      <c r="D1287" s="60">
        <v>-352.58</v>
      </c>
      <c r="E1287" s="60">
        <v>-8.24</v>
      </c>
      <c r="F1287" s="60">
        <v>-31.4</v>
      </c>
      <c r="G1287" s="60"/>
      <c r="H1287" s="60"/>
      <c r="I1287" s="60"/>
      <c r="HS1287" s="106"/>
      <c r="HT1287" s="106"/>
      <c r="HU1287" s="106"/>
      <c r="HV1287" s="106"/>
      <c r="HW1287" s="106"/>
      <c r="HX1287" s="106"/>
      <c r="HY1287" s="106"/>
      <c r="HZ1287" s="106"/>
      <c r="IA1287" s="106"/>
      <c r="IB1287" s="106"/>
      <c r="IC1287" s="106"/>
      <c r="ID1287" s="106"/>
      <c r="IE1287" s="106"/>
      <c r="IF1287" s="106"/>
      <c r="IG1287" s="106"/>
      <c r="IH1287" s="106"/>
      <c r="II1287" s="106"/>
    </row>
    <row r="1288" spans="1:243" s="20" customFormat="1" ht="18.75" hidden="1" customHeight="1">
      <c r="A1288" s="97" t="s">
        <v>2167</v>
      </c>
      <c r="B1288" s="117" t="s">
        <v>3273</v>
      </c>
      <c r="C1288" s="139" t="s">
        <v>29</v>
      </c>
      <c r="D1288" s="60">
        <v>-260.73</v>
      </c>
      <c r="E1288" s="60">
        <v>-1.83</v>
      </c>
      <c r="F1288" s="60">
        <v>-13.19</v>
      </c>
      <c r="G1288" s="60"/>
      <c r="H1288" s="60"/>
      <c r="I1288" s="60"/>
      <c r="HS1288" s="106"/>
      <c r="HT1288" s="106"/>
      <c r="HU1288" s="106"/>
      <c r="HV1288" s="106"/>
      <c r="HW1288" s="106"/>
      <c r="HX1288" s="106"/>
      <c r="HY1288" s="106"/>
      <c r="HZ1288" s="106"/>
      <c r="IA1288" s="106"/>
      <c r="IB1288" s="106"/>
      <c r="IC1288" s="106"/>
      <c r="ID1288" s="106"/>
      <c r="IE1288" s="106"/>
      <c r="IF1288" s="106"/>
      <c r="IG1288" s="106"/>
      <c r="IH1288" s="106"/>
      <c r="II1288" s="106"/>
    </row>
    <row r="1289" spans="1:243" s="20" customFormat="1" ht="18.75" hidden="1" customHeight="1">
      <c r="A1289" s="97" t="s">
        <v>2190</v>
      </c>
      <c r="B1289" s="117" t="s">
        <v>1551</v>
      </c>
      <c r="C1289" s="139" t="s">
        <v>29</v>
      </c>
      <c r="D1289" s="60"/>
      <c r="E1289" s="60">
        <v>-298.13</v>
      </c>
      <c r="F1289" s="60"/>
      <c r="G1289" s="60"/>
      <c r="H1289" s="60"/>
      <c r="I1289" s="60"/>
      <c r="HS1289" s="106"/>
      <c r="HT1289" s="106"/>
      <c r="HU1289" s="106"/>
      <c r="HV1289" s="106"/>
      <c r="HW1289" s="106"/>
      <c r="HX1289" s="106"/>
      <c r="HY1289" s="106"/>
      <c r="HZ1289" s="106"/>
      <c r="IA1289" s="106"/>
      <c r="IB1289" s="106"/>
      <c r="IC1289" s="106"/>
      <c r="ID1289" s="106"/>
      <c r="IE1289" s="106"/>
      <c r="IF1289" s="106"/>
      <c r="IG1289" s="106"/>
      <c r="IH1289" s="106"/>
      <c r="II1289" s="106"/>
    </row>
    <row r="1290" spans="1:243" s="20" customFormat="1" ht="18.75" hidden="1" customHeight="1">
      <c r="A1290" s="97" t="s">
        <v>2275</v>
      </c>
      <c r="B1290" s="117" t="s">
        <v>2276</v>
      </c>
      <c r="C1290" s="139" t="s">
        <v>224</v>
      </c>
      <c r="D1290" s="60">
        <v>-97.87</v>
      </c>
      <c r="E1290" s="60">
        <v>-37.51</v>
      </c>
      <c r="F1290" s="60">
        <v>-63</v>
      </c>
      <c r="G1290" s="60"/>
      <c r="H1290" s="60"/>
      <c r="I1290" s="60"/>
      <c r="HS1290" s="106"/>
      <c r="HT1290" s="106"/>
      <c r="HU1290" s="106"/>
      <c r="HV1290" s="106"/>
      <c r="HW1290" s="106"/>
      <c r="HX1290" s="106"/>
      <c r="HY1290" s="106"/>
      <c r="HZ1290" s="106"/>
      <c r="IA1290" s="106"/>
      <c r="IB1290" s="106"/>
      <c r="IC1290" s="106"/>
      <c r="ID1290" s="106"/>
      <c r="IE1290" s="106"/>
      <c r="IF1290" s="106"/>
      <c r="IG1290" s="106"/>
      <c r="IH1290" s="106"/>
      <c r="II1290" s="106"/>
    </row>
    <row r="1291" spans="1:243" s="20" customFormat="1" ht="18.75" hidden="1" customHeight="1">
      <c r="A1291" s="97" t="s">
        <v>2277</v>
      </c>
      <c r="B1291" s="117" t="s">
        <v>2278</v>
      </c>
      <c r="C1291" s="139" t="s">
        <v>224</v>
      </c>
      <c r="D1291" s="60">
        <v>-11.86</v>
      </c>
      <c r="E1291" s="60">
        <v>-2.39</v>
      </c>
      <c r="F1291" s="60"/>
      <c r="G1291" s="60"/>
      <c r="H1291" s="60"/>
      <c r="I1291" s="60"/>
      <c r="HS1291" s="106"/>
      <c r="HT1291" s="106"/>
      <c r="HU1291" s="106"/>
      <c r="HV1291" s="106"/>
      <c r="HW1291" s="106"/>
      <c r="HX1291" s="106"/>
      <c r="HY1291" s="106"/>
      <c r="HZ1291" s="106"/>
      <c r="IA1291" s="106"/>
      <c r="IB1291" s="106"/>
      <c r="IC1291" s="106"/>
      <c r="ID1291" s="106"/>
      <c r="IE1291" s="106"/>
      <c r="IF1291" s="106"/>
      <c r="IG1291" s="106"/>
      <c r="IH1291" s="106"/>
      <c r="II1291" s="106"/>
    </row>
    <row r="1292" spans="1:243" s="20" customFormat="1" ht="18.75" hidden="1" customHeight="1">
      <c r="A1292" s="97" t="s">
        <v>3082</v>
      </c>
      <c r="B1292" s="117" t="s">
        <v>1979</v>
      </c>
      <c r="C1292" s="139" t="s">
        <v>537</v>
      </c>
      <c r="D1292" s="60"/>
      <c r="E1292" s="60"/>
      <c r="F1292" s="60">
        <v>-99807.89</v>
      </c>
      <c r="G1292" s="60"/>
      <c r="H1292" s="60"/>
      <c r="I1292" s="60"/>
      <c r="HS1292" s="106"/>
      <c r="HT1292" s="106"/>
      <c r="HU1292" s="106"/>
      <c r="HV1292" s="106"/>
      <c r="HW1292" s="106"/>
      <c r="HX1292" s="106"/>
      <c r="HY1292" s="106"/>
      <c r="HZ1292" s="106"/>
      <c r="IA1292" s="106"/>
      <c r="IB1292" s="106"/>
      <c r="IC1292" s="106"/>
      <c r="ID1292" s="106"/>
      <c r="IE1292" s="106"/>
      <c r="IF1292" s="106"/>
      <c r="IG1292" s="106"/>
      <c r="IH1292" s="106"/>
      <c r="II1292" s="106"/>
    </row>
    <row r="1293" spans="1:243" s="20" customFormat="1" ht="18.75" customHeight="1">
      <c r="A1293" s="129"/>
      <c r="B1293" s="158" t="s">
        <v>1529</v>
      </c>
      <c r="C1293" s="242"/>
      <c r="D1293" s="128">
        <f>SUM(D1294:D1307)</f>
        <v>-18163147.349999998</v>
      </c>
      <c r="E1293" s="128">
        <f>SUM(E1294:E1307)</f>
        <v>-21977773.09</v>
      </c>
      <c r="F1293" s="128">
        <f>SUM(F1294:F1307)</f>
        <v>-10015.040000000001</v>
      </c>
      <c r="G1293" s="128">
        <f>SUM(G1294:G1307)</f>
        <v>0</v>
      </c>
      <c r="H1293" s="128">
        <f>SUM(H1294:H1307)</f>
        <v>0</v>
      </c>
      <c r="I1293" s="60"/>
      <c r="HS1293" s="106"/>
      <c r="HT1293" s="106"/>
      <c r="HU1293" s="106"/>
      <c r="HV1293" s="106"/>
      <c r="HW1293" s="106"/>
      <c r="HX1293" s="106"/>
      <c r="HY1293" s="106"/>
      <c r="HZ1293" s="106"/>
      <c r="IA1293" s="106"/>
      <c r="IB1293" s="106"/>
      <c r="IC1293" s="106"/>
      <c r="ID1293" s="106"/>
      <c r="IE1293" s="106"/>
      <c r="IF1293" s="106"/>
      <c r="IG1293" s="106"/>
      <c r="IH1293" s="106"/>
      <c r="II1293" s="106"/>
    </row>
    <row r="1294" spans="1:243" s="20" customFormat="1" ht="18.75" hidden="1" customHeight="1">
      <c r="A1294" s="97" t="s">
        <v>2117</v>
      </c>
      <c r="B1294" s="117" t="s">
        <v>2118</v>
      </c>
      <c r="C1294" s="139" t="s">
        <v>29</v>
      </c>
      <c r="D1294" s="58">
        <v>-29.41</v>
      </c>
      <c r="E1294" s="128"/>
      <c r="F1294" s="128"/>
      <c r="G1294" s="128"/>
      <c r="H1294" s="128"/>
      <c r="I1294" s="60"/>
      <c r="HS1294" s="106"/>
      <c r="HT1294" s="106"/>
      <c r="HU1294" s="106"/>
      <c r="HV1294" s="106"/>
      <c r="HW1294" s="106"/>
      <c r="HX1294" s="106"/>
      <c r="HY1294" s="106"/>
      <c r="HZ1294" s="106"/>
      <c r="IA1294" s="106"/>
      <c r="IB1294" s="106"/>
      <c r="IC1294" s="106"/>
      <c r="ID1294" s="106"/>
      <c r="IE1294" s="106"/>
      <c r="IF1294" s="106"/>
      <c r="IG1294" s="106"/>
      <c r="IH1294" s="106"/>
      <c r="II1294" s="106"/>
    </row>
    <row r="1295" spans="1:243" s="20" customFormat="1" ht="18.75" hidden="1" customHeight="1">
      <c r="A1295" s="97" t="s">
        <v>2119</v>
      </c>
      <c r="B1295" s="117" t="s">
        <v>2120</v>
      </c>
      <c r="C1295" s="139" t="s">
        <v>32</v>
      </c>
      <c r="D1295" s="58">
        <v>-12.26</v>
      </c>
      <c r="E1295" s="128"/>
      <c r="F1295" s="128"/>
      <c r="G1295" s="128"/>
      <c r="H1295" s="128"/>
      <c r="I1295" s="60"/>
      <c r="HS1295" s="106"/>
      <c r="HT1295" s="106"/>
      <c r="HU1295" s="106"/>
      <c r="HV1295" s="106"/>
      <c r="HW1295" s="106"/>
      <c r="HX1295" s="106"/>
      <c r="HY1295" s="106"/>
      <c r="HZ1295" s="106"/>
      <c r="IA1295" s="106"/>
      <c r="IB1295" s="106"/>
      <c r="IC1295" s="106"/>
      <c r="ID1295" s="106"/>
      <c r="IE1295" s="106"/>
      <c r="IF1295" s="106"/>
      <c r="IG1295" s="106"/>
      <c r="IH1295" s="106"/>
      <c r="II1295" s="106"/>
    </row>
    <row r="1296" spans="1:243" s="20" customFormat="1" ht="18.75" hidden="1" customHeight="1">
      <c r="A1296" s="97" t="s">
        <v>2121</v>
      </c>
      <c r="B1296" s="117" t="s">
        <v>2122</v>
      </c>
      <c r="C1296" s="139" t="s">
        <v>35</v>
      </c>
      <c r="D1296" s="58">
        <v>-7.36</v>
      </c>
      <c r="E1296" s="128"/>
      <c r="F1296" s="128"/>
      <c r="G1296" s="128"/>
      <c r="H1296" s="128"/>
      <c r="I1296" s="60"/>
      <c r="HS1296" s="106"/>
      <c r="HT1296" s="106"/>
      <c r="HU1296" s="106"/>
      <c r="HV1296" s="106"/>
      <c r="HW1296" s="106"/>
      <c r="HX1296" s="106"/>
      <c r="HY1296" s="106"/>
      <c r="HZ1296" s="106"/>
      <c r="IA1296" s="106"/>
      <c r="IB1296" s="106"/>
      <c r="IC1296" s="106"/>
      <c r="ID1296" s="106"/>
      <c r="IE1296" s="106"/>
      <c r="IF1296" s="106"/>
      <c r="IG1296" s="106"/>
      <c r="IH1296" s="106"/>
      <c r="II1296" s="106"/>
    </row>
    <row r="1297" spans="1:243" s="20" customFormat="1" ht="18.75" hidden="1" customHeight="1">
      <c r="A1297" s="97" t="s">
        <v>2317</v>
      </c>
      <c r="B1297" s="117" t="s">
        <v>2318</v>
      </c>
      <c r="C1297" s="139" t="s">
        <v>2319</v>
      </c>
      <c r="D1297" s="58"/>
      <c r="E1297" s="58">
        <v>-35.1</v>
      </c>
      <c r="F1297" s="128"/>
      <c r="G1297" s="128"/>
      <c r="H1297" s="128"/>
      <c r="I1297" s="60"/>
      <c r="HS1297" s="106"/>
      <c r="HT1297" s="106"/>
      <c r="HU1297" s="106"/>
      <c r="HV1297" s="106"/>
      <c r="HW1297" s="106"/>
      <c r="HX1297" s="106"/>
      <c r="HY1297" s="106"/>
      <c r="HZ1297" s="106"/>
      <c r="IA1297" s="106"/>
      <c r="IB1297" s="106"/>
      <c r="IC1297" s="106"/>
      <c r="ID1297" s="106"/>
      <c r="IE1297" s="106"/>
      <c r="IF1297" s="106"/>
      <c r="IG1297" s="106"/>
      <c r="IH1297" s="106"/>
      <c r="II1297" s="106"/>
    </row>
    <row r="1298" spans="1:243" s="20" customFormat="1" ht="18.75" hidden="1" customHeight="1">
      <c r="A1298" s="97" t="s">
        <v>2342</v>
      </c>
      <c r="B1298" s="97" t="s">
        <v>2343</v>
      </c>
      <c r="C1298" s="139" t="s">
        <v>325</v>
      </c>
      <c r="D1298" s="58"/>
      <c r="E1298" s="58">
        <v>-92.47</v>
      </c>
      <c r="F1298" s="128"/>
      <c r="G1298" s="128"/>
      <c r="H1298" s="128"/>
      <c r="I1298" s="60"/>
      <c r="HS1298" s="106"/>
      <c r="HT1298" s="106"/>
      <c r="HU1298" s="106"/>
      <c r="HV1298" s="106"/>
      <c r="HW1298" s="106"/>
      <c r="HX1298" s="106"/>
      <c r="HY1298" s="106"/>
      <c r="HZ1298" s="106"/>
      <c r="IA1298" s="106"/>
      <c r="IB1298" s="106"/>
      <c r="IC1298" s="106"/>
      <c r="ID1298" s="106"/>
      <c r="IE1298" s="106"/>
      <c r="IF1298" s="106"/>
      <c r="IG1298" s="106"/>
      <c r="IH1298" s="106"/>
      <c r="II1298" s="106"/>
    </row>
    <row r="1299" spans="1:243" s="20" customFormat="1" ht="18.75" hidden="1" customHeight="1">
      <c r="A1299" s="97" t="s">
        <v>2348</v>
      </c>
      <c r="B1299" s="97" t="s">
        <v>2349</v>
      </c>
      <c r="C1299" s="139" t="s">
        <v>385</v>
      </c>
      <c r="D1299" s="58"/>
      <c r="E1299" s="58">
        <v>-1174.3499999999999</v>
      </c>
      <c r="F1299" s="128"/>
      <c r="G1299" s="128"/>
      <c r="H1299" s="128"/>
      <c r="I1299" s="60"/>
      <c r="HS1299" s="106"/>
      <c r="HT1299" s="106"/>
      <c r="HU1299" s="106"/>
      <c r="HV1299" s="106"/>
      <c r="HW1299" s="106"/>
      <c r="HX1299" s="106"/>
      <c r="HY1299" s="106"/>
      <c r="HZ1299" s="106"/>
      <c r="IA1299" s="106"/>
      <c r="IB1299" s="106"/>
      <c r="IC1299" s="106"/>
      <c r="ID1299" s="106"/>
      <c r="IE1299" s="106"/>
      <c r="IF1299" s="106"/>
      <c r="IG1299" s="106"/>
      <c r="IH1299" s="106"/>
      <c r="II1299" s="106"/>
    </row>
    <row r="1300" spans="1:243" s="20" customFormat="1" ht="18.75" hidden="1" customHeight="1">
      <c r="A1300" s="97" t="s">
        <v>2417</v>
      </c>
      <c r="B1300" s="117" t="s">
        <v>2418</v>
      </c>
      <c r="C1300" s="139" t="s">
        <v>173</v>
      </c>
      <c r="D1300" s="60">
        <v>-130483.53</v>
      </c>
      <c r="E1300" s="60">
        <v>-715168.4</v>
      </c>
      <c r="F1300" s="60"/>
      <c r="G1300" s="60"/>
      <c r="H1300" s="60"/>
      <c r="I1300" s="60"/>
      <c r="HS1300" s="106"/>
      <c r="HT1300" s="106"/>
      <c r="HU1300" s="106"/>
      <c r="HV1300" s="106"/>
      <c r="HW1300" s="106"/>
      <c r="HX1300" s="106"/>
      <c r="HY1300" s="106"/>
      <c r="HZ1300" s="106"/>
      <c r="IA1300" s="106"/>
      <c r="IB1300" s="106"/>
      <c r="IC1300" s="106"/>
      <c r="ID1300" s="106"/>
      <c r="IE1300" s="106"/>
      <c r="IF1300" s="106"/>
      <c r="IG1300" s="106"/>
      <c r="IH1300" s="106"/>
      <c r="II1300" s="106"/>
    </row>
    <row r="1301" spans="1:243" s="20" customFormat="1" ht="18.75" hidden="1" customHeight="1">
      <c r="A1301" s="97" t="s">
        <v>2508</v>
      </c>
      <c r="B1301" s="97" t="s">
        <v>702</v>
      </c>
      <c r="C1301" s="139" t="s">
        <v>29</v>
      </c>
      <c r="D1301" s="60"/>
      <c r="E1301" s="60"/>
      <c r="F1301" s="60">
        <v>-10015.040000000001</v>
      </c>
      <c r="G1301" s="60"/>
      <c r="H1301" s="60"/>
      <c r="I1301" s="60"/>
      <c r="HS1301" s="106"/>
      <c r="HT1301" s="106"/>
      <c r="HU1301" s="106"/>
      <c r="HV1301" s="106"/>
      <c r="HW1301" s="106"/>
      <c r="HX1301" s="106"/>
      <c r="HY1301" s="106"/>
      <c r="HZ1301" s="106"/>
      <c r="IA1301" s="106"/>
      <c r="IB1301" s="106"/>
      <c r="IC1301" s="106"/>
      <c r="ID1301" s="106"/>
      <c r="IE1301" s="106"/>
      <c r="IF1301" s="106"/>
      <c r="IG1301" s="106"/>
      <c r="IH1301" s="106"/>
      <c r="II1301" s="106"/>
    </row>
    <row r="1302" spans="1:243" s="20" customFormat="1" ht="18.75" hidden="1" customHeight="1">
      <c r="A1302" s="97" t="s">
        <v>2514</v>
      </c>
      <c r="B1302" s="117" t="s">
        <v>710</v>
      </c>
      <c r="C1302" s="139" t="s">
        <v>173</v>
      </c>
      <c r="D1302" s="60">
        <v>-17286822.399999999</v>
      </c>
      <c r="E1302" s="60">
        <v>-19738838.710000001</v>
      </c>
      <c r="F1302" s="60"/>
      <c r="G1302" s="60"/>
      <c r="H1302" s="60"/>
      <c r="I1302" s="60"/>
      <c r="HS1302" s="106"/>
      <c r="HT1302" s="106"/>
      <c r="HU1302" s="106"/>
      <c r="HV1302" s="106"/>
      <c r="HW1302" s="106"/>
      <c r="HX1302" s="106"/>
      <c r="HY1302" s="106"/>
      <c r="HZ1302" s="106"/>
      <c r="IA1302" s="106"/>
      <c r="IB1302" s="106"/>
      <c r="IC1302" s="106"/>
      <c r="ID1302" s="106"/>
      <c r="IE1302" s="106"/>
      <c r="IF1302" s="106"/>
      <c r="IG1302" s="106"/>
      <c r="IH1302" s="106"/>
      <c r="II1302" s="106"/>
    </row>
    <row r="1303" spans="1:243" s="20" customFormat="1" ht="18.75" hidden="1" customHeight="1">
      <c r="A1303" s="97" t="s">
        <v>2515</v>
      </c>
      <c r="B1303" s="117" t="s">
        <v>712</v>
      </c>
      <c r="C1303" s="139" t="s">
        <v>173</v>
      </c>
      <c r="D1303" s="60">
        <v>-36489.1</v>
      </c>
      <c r="E1303" s="60">
        <v>-6868.43</v>
      </c>
      <c r="F1303" s="60"/>
      <c r="G1303" s="60"/>
      <c r="H1303" s="60"/>
      <c r="I1303" s="60"/>
      <c r="HS1303" s="106"/>
      <c r="HT1303" s="106"/>
      <c r="HU1303" s="106"/>
      <c r="HV1303" s="106"/>
      <c r="HW1303" s="106"/>
      <c r="HX1303" s="106"/>
      <c r="HY1303" s="106"/>
      <c r="HZ1303" s="106"/>
      <c r="IA1303" s="106"/>
      <c r="IB1303" s="106"/>
      <c r="IC1303" s="106"/>
      <c r="ID1303" s="106"/>
      <c r="IE1303" s="106"/>
      <c r="IF1303" s="106"/>
      <c r="IG1303" s="106"/>
      <c r="IH1303" s="106"/>
      <c r="II1303" s="106"/>
    </row>
    <row r="1304" spans="1:243" s="20" customFormat="1" ht="18.75" hidden="1" customHeight="1">
      <c r="A1304" s="97" t="s">
        <v>2516</v>
      </c>
      <c r="B1304" s="117" t="s">
        <v>714</v>
      </c>
      <c r="C1304" s="139" t="s">
        <v>173</v>
      </c>
      <c r="D1304" s="60">
        <v>-49519.5</v>
      </c>
      <c r="E1304" s="60">
        <v>-11112.09</v>
      </c>
      <c r="F1304" s="60"/>
      <c r="G1304" s="60"/>
      <c r="H1304" s="60"/>
      <c r="I1304" s="60"/>
      <c r="HS1304" s="106"/>
      <c r="HT1304" s="106"/>
      <c r="HU1304" s="106"/>
      <c r="HV1304" s="106"/>
      <c r="HW1304" s="106"/>
      <c r="HX1304" s="106"/>
      <c r="HY1304" s="106"/>
      <c r="HZ1304" s="106"/>
      <c r="IA1304" s="106"/>
      <c r="IB1304" s="106"/>
      <c r="IC1304" s="106"/>
      <c r="ID1304" s="106"/>
      <c r="IE1304" s="106"/>
      <c r="IF1304" s="106"/>
      <c r="IG1304" s="106"/>
      <c r="IH1304" s="106"/>
      <c r="II1304" s="106"/>
    </row>
    <row r="1305" spans="1:243" s="20" customFormat="1" ht="18.75" hidden="1" customHeight="1">
      <c r="A1305" s="97" t="s">
        <v>2517</v>
      </c>
      <c r="B1305" s="117" t="s">
        <v>1656</v>
      </c>
      <c r="C1305" s="139" t="s">
        <v>173</v>
      </c>
      <c r="D1305" s="60">
        <v>-659506.63</v>
      </c>
      <c r="E1305" s="60">
        <v>-998955.16</v>
      </c>
      <c r="F1305" s="60"/>
      <c r="G1305" s="60"/>
      <c r="H1305" s="60"/>
      <c r="I1305" s="60"/>
      <c r="HS1305" s="106"/>
      <c r="HT1305" s="106"/>
      <c r="HU1305" s="106"/>
      <c r="HV1305" s="106"/>
      <c r="HW1305" s="106"/>
      <c r="HX1305" s="106"/>
      <c r="HY1305" s="106"/>
      <c r="HZ1305" s="106"/>
      <c r="IA1305" s="106"/>
      <c r="IB1305" s="106"/>
      <c r="IC1305" s="106"/>
      <c r="ID1305" s="106"/>
      <c r="IE1305" s="106"/>
      <c r="IF1305" s="106"/>
      <c r="IG1305" s="106"/>
      <c r="IH1305" s="106"/>
      <c r="II1305" s="106"/>
    </row>
    <row r="1306" spans="1:243" s="20" customFormat="1" ht="18.75" hidden="1" customHeight="1">
      <c r="A1306" s="97" t="s">
        <v>3619</v>
      </c>
      <c r="B1306" s="117" t="s">
        <v>1531</v>
      </c>
      <c r="C1306" s="139" t="s">
        <v>173</v>
      </c>
      <c r="D1306" s="60"/>
      <c r="E1306" s="60">
        <v>-505528.38</v>
      </c>
      <c r="F1306" s="60"/>
      <c r="G1306" s="60"/>
      <c r="H1306" s="60"/>
      <c r="I1306" s="60"/>
      <c r="HS1306" s="106"/>
      <c r="HT1306" s="106"/>
      <c r="HU1306" s="106"/>
      <c r="HV1306" s="106"/>
      <c r="HW1306" s="106"/>
      <c r="HX1306" s="106"/>
      <c r="HY1306" s="106"/>
      <c r="HZ1306" s="106"/>
      <c r="IA1306" s="106"/>
      <c r="IB1306" s="106"/>
      <c r="IC1306" s="106"/>
      <c r="ID1306" s="106"/>
      <c r="IE1306" s="106"/>
      <c r="IF1306" s="106"/>
      <c r="IG1306" s="106"/>
      <c r="IH1306" s="106"/>
      <c r="II1306" s="106"/>
    </row>
    <row r="1307" spans="1:243" s="20" customFormat="1" ht="18.75" hidden="1" customHeight="1">
      <c r="A1307" s="97" t="s">
        <v>3046</v>
      </c>
      <c r="B1307" s="97" t="s">
        <v>3047</v>
      </c>
      <c r="C1307" s="98" t="s">
        <v>29</v>
      </c>
      <c r="D1307" s="60">
        <v>-277.16000000000003</v>
      </c>
      <c r="E1307" s="60">
        <v>0</v>
      </c>
      <c r="F1307" s="60"/>
      <c r="G1307" s="60"/>
      <c r="H1307" s="60"/>
      <c r="I1307" s="60"/>
      <c r="HS1307" s="106"/>
      <c r="HT1307" s="106"/>
      <c r="HU1307" s="106"/>
      <c r="HV1307" s="106"/>
      <c r="HW1307" s="106"/>
      <c r="HX1307" s="106"/>
      <c r="HY1307" s="106"/>
      <c r="HZ1307" s="106"/>
      <c r="IA1307" s="106"/>
      <c r="IB1307" s="106"/>
      <c r="IC1307" s="106"/>
      <c r="ID1307" s="106"/>
      <c r="IE1307" s="106"/>
      <c r="IF1307" s="106"/>
      <c r="IG1307" s="106"/>
      <c r="IH1307" s="106"/>
      <c r="II1307" s="106"/>
    </row>
    <row r="1308" spans="1:243" s="20" customFormat="1" ht="18.75" hidden="1" customHeight="1">
      <c r="A1308" s="129"/>
      <c r="B1308" s="158" t="s">
        <v>3274</v>
      </c>
      <c r="C1308" s="242"/>
      <c r="D1308" s="212">
        <v>-180</v>
      </c>
      <c r="E1308" s="212"/>
      <c r="F1308" s="212"/>
      <c r="G1308" s="212"/>
      <c r="H1308" s="212"/>
      <c r="I1308" s="60"/>
      <c r="HS1308" s="106"/>
      <c r="HT1308" s="106"/>
      <c r="HU1308" s="106"/>
      <c r="HV1308" s="106"/>
      <c r="HW1308" s="106"/>
      <c r="HX1308" s="106"/>
      <c r="HY1308" s="106"/>
      <c r="HZ1308" s="106"/>
      <c r="IA1308" s="106"/>
      <c r="IB1308" s="106"/>
      <c r="IC1308" s="106"/>
      <c r="ID1308" s="106"/>
      <c r="IE1308" s="106"/>
      <c r="IF1308" s="106"/>
      <c r="IG1308" s="106"/>
      <c r="IH1308" s="106"/>
      <c r="II1308" s="106"/>
    </row>
    <row r="1309" spans="1:243" s="20" customFormat="1" ht="18.75" hidden="1" customHeight="1">
      <c r="A1309" s="97" t="s">
        <v>3214</v>
      </c>
      <c r="B1309" s="117" t="s">
        <v>1500</v>
      </c>
      <c r="C1309" s="139" t="s">
        <v>173</v>
      </c>
      <c r="D1309" s="60">
        <v>-180</v>
      </c>
      <c r="E1309" s="60"/>
      <c r="F1309" s="60"/>
      <c r="G1309" s="60"/>
      <c r="H1309" s="60"/>
      <c r="I1309" s="60"/>
      <c r="HS1309" s="106"/>
      <c r="HT1309" s="106"/>
      <c r="HU1309" s="106"/>
      <c r="HV1309" s="106"/>
      <c r="HW1309" s="106"/>
      <c r="HX1309" s="106"/>
      <c r="HY1309" s="106"/>
      <c r="HZ1309" s="106"/>
      <c r="IA1309" s="106"/>
      <c r="IB1309" s="106"/>
      <c r="IC1309" s="106"/>
      <c r="ID1309" s="106"/>
      <c r="IE1309" s="106"/>
      <c r="IF1309" s="106"/>
      <c r="IG1309" s="106"/>
      <c r="IH1309" s="106"/>
      <c r="II1309" s="106"/>
    </row>
    <row r="1310" spans="1:243" s="20" customFormat="1" ht="13.5" customHeight="1">
      <c r="A1310" s="97"/>
      <c r="B1310" s="158" t="s">
        <v>1532</v>
      </c>
      <c r="C1310" s="139"/>
      <c r="D1310" s="128">
        <f>D1041+D1060+D1150+D1270+D1293+D1308</f>
        <v>-64593299.219999999</v>
      </c>
      <c r="E1310" s="128">
        <f>E1041+E1048+E1060+E1150+E1270+E1293</f>
        <v>-69938050.489999995</v>
      </c>
      <c r="F1310" s="128">
        <f>F1041+F1048+F1060+F1150+F1270+F1293</f>
        <v>-44967879.689999998</v>
      </c>
      <c r="G1310" s="128">
        <f>G1041+G1048+G1060+G1150+G1270+G1293</f>
        <v>-60316200</v>
      </c>
      <c r="H1310" s="128">
        <f>H1041+H1048+H1060+H1150+H1270+H1293</f>
        <v>-62536000</v>
      </c>
      <c r="I1310" s="128">
        <f>I1041+I1048+I1060+I1150+I1270+I1293</f>
        <v>-64561600</v>
      </c>
      <c r="HS1310" s="106"/>
      <c r="HT1310" s="106"/>
      <c r="HU1310" s="106"/>
      <c r="HV1310" s="106"/>
      <c r="HW1310" s="106"/>
      <c r="HX1310" s="106"/>
      <c r="HY1310" s="106"/>
      <c r="HZ1310" s="106"/>
      <c r="IA1310" s="106"/>
      <c r="IB1310" s="106"/>
      <c r="IC1310" s="106"/>
      <c r="ID1310" s="106"/>
      <c r="IE1310" s="106"/>
      <c r="IF1310" s="106"/>
      <c r="IG1310" s="106"/>
      <c r="IH1310" s="106"/>
      <c r="II1310" s="106"/>
    </row>
    <row r="1311" spans="1:243" ht="13.5" customHeight="1">
      <c r="A1311" s="122"/>
      <c r="B1311" s="123" t="s">
        <v>1533</v>
      </c>
      <c r="C1311" s="241"/>
      <c r="D1311" s="213">
        <f t="shared" ref="D1311:I1311" si="274">SUM(D2+D841+D996+D1310)</f>
        <v>724555508.56299996</v>
      </c>
      <c r="E1311" s="213">
        <f t="shared" si="274"/>
        <v>780413305</v>
      </c>
      <c r="F1311" s="213">
        <f t="shared" si="274"/>
        <v>807989301.72999978</v>
      </c>
      <c r="G1311" s="213">
        <f t="shared" si="274"/>
        <v>855000000</v>
      </c>
      <c r="H1311" s="213">
        <f t="shared" si="274"/>
        <v>833600000</v>
      </c>
      <c r="I1311" s="213">
        <f t="shared" si="274"/>
        <v>873399999.99520004</v>
      </c>
    </row>
    <row r="1312" spans="1:243" s="30" customFormat="1" ht="15" hidden="1">
      <c r="A1312" s="159"/>
      <c r="B1312" s="160"/>
      <c r="C1312" s="246"/>
      <c r="D1312" s="162">
        <v>724555508.55999994</v>
      </c>
      <c r="E1312" s="162">
        <v>780413305</v>
      </c>
      <c r="F1312" s="162">
        <v>807894796.12</v>
      </c>
      <c r="G1312" s="162">
        <v>791485000</v>
      </c>
      <c r="H1312" s="162">
        <v>791485000</v>
      </c>
      <c r="I1312" s="162">
        <v>791485000</v>
      </c>
      <c r="HS1312" s="106"/>
      <c r="HT1312" s="106"/>
      <c r="HU1312" s="106"/>
      <c r="HV1312" s="106"/>
      <c r="HW1312" s="106"/>
      <c r="HX1312" s="106"/>
      <c r="HY1312" s="106"/>
      <c r="HZ1312" s="106"/>
      <c r="IA1312" s="106"/>
      <c r="IB1312" s="106"/>
      <c r="IC1312" s="106"/>
      <c r="ID1312" s="106"/>
      <c r="IE1312" s="106"/>
      <c r="IF1312" s="106"/>
      <c r="IG1312" s="106"/>
      <c r="IH1312" s="106"/>
      <c r="II1312" s="106"/>
    </row>
    <row r="1313" spans="1:244" s="111" customFormat="1" ht="12" hidden="1" customHeight="1">
      <c r="A1313" s="163"/>
      <c r="B1313" s="164"/>
      <c r="C1313" s="247"/>
      <c r="D1313" s="162">
        <f>D1311-D1312</f>
        <v>3.0000209808349609E-3</v>
      </c>
      <c r="E1313" s="162">
        <f>E1311-E1312</f>
        <v>0</v>
      </c>
      <c r="F1313" s="162">
        <v>870000000</v>
      </c>
      <c r="G1313" s="162">
        <v>724400000</v>
      </c>
      <c r="H1313" s="162">
        <v>724400000</v>
      </c>
      <c r="I1313" s="162">
        <v>724400000</v>
      </c>
      <c r="J1313" s="110"/>
      <c r="K1313" s="110"/>
      <c r="L1313" s="110"/>
      <c r="M1313" s="110"/>
      <c r="N1313" s="110"/>
      <c r="O1313" s="110"/>
      <c r="P1313" s="110"/>
      <c r="Q1313" s="110"/>
      <c r="R1313" s="110"/>
      <c r="S1313" s="110"/>
      <c r="T1313" s="110"/>
      <c r="U1313" s="110"/>
      <c r="V1313" s="110"/>
      <c r="W1313" s="110"/>
      <c r="X1313" s="110"/>
      <c r="Y1313" s="110"/>
      <c r="Z1313" s="110"/>
      <c r="AA1313" s="110"/>
      <c r="AB1313" s="110"/>
      <c r="AC1313" s="110"/>
      <c r="AD1313" s="110"/>
      <c r="AE1313" s="110"/>
      <c r="AF1313" s="110"/>
      <c r="AG1313" s="110"/>
      <c r="AH1313" s="110"/>
      <c r="AI1313" s="110"/>
      <c r="AJ1313" s="110"/>
      <c r="AK1313" s="110"/>
      <c r="AL1313" s="110"/>
      <c r="AM1313" s="110"/>
      <c r="AN1313" s="110"/>
      <c r="AO1313" s="110"/>
      <c r="AP1313" s="110"/>
      <c r="AQ1313" s="110"/>
      <c r="AR1313" s="110"/>
      <c r="AS1313" s="110"/>
      <c r="AT1313" s="110"/>
      <c r="AU1313" s="110"/>
      <c r="AV1313" s="110"/>
      <c r="AW1313" s="110"/>
      <c r="AX1313" s="110"/>
      <c r="AY1313" s="110"/>
      <c r="AZ1313" s="110"/>
      <c r="BA1313" s="110"/>
      <c r="BB1313" s="110"/>
      <c r="BC1313" s="110"/>
      <c r="BD1313" s="110"/>
      <c r="BE1313" s="110"/>
      <c r="BF1313" s="110"/>
      <c r="BG1313" s="110"/>
      <c r="BH1313" s="110"/>
      <c r="BI1313" s="110"/>
      <c r="BJ1313" s="110"/>
      <c r="BK1313" s="110"/>
      <c r="BL1313" s="110"/>
      <c r="BM1313" s="110"/>
      <c r="BN1313" s="110"/>
      <c r="BO1313" s="110"/>
      <c r="BP1313" s="110"/>
      <c r="BQ1313" s="110"/>
      <c r="BR1313" s="110"/>
      <c r="BS1313" s="110"/>
      <c r="BT1313" s="110"/>
      <c r="BU1313" s="110"/>
      <c r="BV1313" s="110"/>
      <c r="BW1313" s="110"/>
      <c r="BX1313" s="110"/>
      <c r="BY1313" s="110"/>
      <c r="BZ1313" s="110"/>
      <c r="CA1313" s="110"/>
      <c r="CB1313" s="110"/>
      <c r="CC1313" s="110"/>
      <c r="CD1313" s="110"/>
      <c r="CE1313" s="110"/>
      <c r="CF1313" s="110"/>
      <c r="CG1313" s="110"/>
      <c r="CH1313" s="110"/>
      <c r="CI1313" s="110"/>
      <c r="CJ1313" s="110"/>
      <c r="CK1313" s="110"/>
      <c r="CL1313" s="110"/>
      <c r="CM1313" s="110"/>
      <c r="CN1313" s="110"/>
      <c r="CO1313" s="110"/>
      <c r="CP1313" s="110"/>
      <c r="CQ1313" s="110"/>
      <c r="CR1313" s="110"/>
      <c r="CS1313" s="110"/>
      <c r="CT1313" s="110"/>
      <c r="CU1313" s="110"/>
      <c r="CV1313" s="110"/>
      <c r="CW1313" s="110"/>
      <c r="CX1313" s="110"/>
      <c r="CY1313" s="110"/>
      <c r="CZ1313" s="110"/>
      <c r="DA1313" s="110"/>
      <c r="DB1313" s="110"/>
      <c r="DC1313" s="110"/>
      <c r="DD1313" s="110"/>
      <c r="DE1313" s="110"/>
      <c r="DF1313" s="110"/>
      <c r="DG1313" s="110"/>
      <c r="DH1313" s="110"/>
      <c r="DI1313" s="110"/>
      <c r="DJ1313" s="110"/>
      <c r="DK1313" s="110"/>
      <c r="DL1313" s="110"/>
      <c r="DM1313" s="110"/>
      <c r="DN1313" s="110"/>
      <c r="DO1313" s="110"/>
      <c r="DP1313" s="110"/>
      <c r="DQ1313" s="110"/>
      <c r="DR1313" s="110"/>
      <c r="DS1313" s="110"/>
      <c r="DT1313" s="110"/>
      <c r="DU1313" s="110"/>
      <c r="DV1313" s="110"/>
      <c r="DW1313" s="110"/>
      <c r="DX1313" s="110"/>
      <c r="DY1313" s="110"/>
      <c r="DZ1313" s="110"/>
      <c r="EA1313" s="110"/>
      <c r="EB1313" s="110"/>
      <c r="EC1313" s="110"/>
      <c r="ED1313" s="110"/>
      <c r="EE1313" s="110"/>
      <c r="EF1313" s="110"/>
      <c r="EG1313" s="110"/>
      <c r="EH1313" s="110"/>
      <c r="EI1313" s="110"/>
      <c r="EJ1313" s="110"/>
      <c r="EK1313" s="110"/>
      <c r="EL1313" s="110"/>
      <c r="EM1313" s="110"/>
      <c r="EN1313" s="110"/>
      <c r="EO1313" s="110"/>
      <c r="EP1313" s="110"/>
      <c r="EQ1313" s="110"/>
      <c r="ER1313" s="110"/>
      <c r="ES1313" s="110"/>
      <c r="ET1313" s="110"/>
      <c r="EU1313" s="110"/>
      <c r="EV1313" s="110"/>
      <c r="EW1313" s="110"/>
      <c r="EX1313" s="110"/>
      <c r="EY1313" s="110"/>
      <c r="EZ1313" s="110"/>
      <c r="FA1313" s="110"/>
      <c r="FB1313" s="110"/>
      <c r="FC1313" s="110"/>
      <c r="FD1313" s="110"/>
      <c r="FE1313" s="110"/>
      <c r="FF1313" s="110"/>
      <c r="FG1313" s="110"/>
      <c r="FH1313" s="110"/>
      <c r="FI1313" s="110"/>
      <c r="FJ1313" s="110"/>
      <c r="FK1313" s="110"/>
      <c r="FL1313" s="110"/>
      <c r="FM1313" s="110"/>
      <c r="FN1313" s="110"/>
      <c r="FO1313" s="110"/>
      <c r="FP1313" s="110"/>
      <c r="FQ1313" s="110"/>
      <c r="FR1313" s="110"/>
      <c r="FS1313" s="110"/>
      <c r="FT1313" s="110"/>
      <c r="FU1313" s="110"/>
      <c r="FV1313" s="110"/>
      <c r="FW1313" s="110"/>
      <c r="FX1313" s="110"/>
      <c r="FY1313" s="110"/>
      <c r="FZ1313" s="110"/>
      <c r="GA1313" s="110"/>
      <c r="GB1313" s="110"/>
      <c r="GC1313" s="110"/>
      <c r="GD1313" s="110"/>
      <c r="GE1313" s="110"/>
      <c r="GF1313" s="110"/>
      <c r="GG1313" s="110"/>
      <c r="GH1313" s="110"/>
      <c r="GI1313" s="110"/>
      <c r="GJ1313" s="110"/>
      <c r="GK1313" s="110"/>
      <c r="GL1313" s="110"/>
      <c r="GM1313" s="110"/>
      <c r="GN1313" s="110"/>
      <c r="GO1313" s="110"/>
      <c r="GP1313" s="110"/>
      <c r="GQ1313" s="110"/>
      <c r="GR1313" s="110"/>
      <c r="GS1313" s="110"/>
      <c r="GT1313" s="110"/>
      <c r="GU1313" s="110"/>
      <c r="GV1313" s="110"/>
      <c r="GW1313" s="110"/>
      <c r="GX1313" s="110"/>
      <c r="GY1313" s="110"/>
      <c r="GZ1313" s="110"/>
      <c r="HA1313" s="110"/>
      <c r="HB1313" s="110"/>
      <c r="HC1313" s="110"/>
      <c r="HD1313" s="110"/>
      <c r="HE1313" s="110"/>
      <c r="HF1313" s="110"/>
      <c r="HG1313" s="110"/>
      <c r="HH1313" s="110"/>
      <c r="HI1313" s="110"/>
      <c r="HJ1313" s="110"/>
      <c r="HK1313" s="110"/>
      <c r="HL1313" s="110"/>
      <c r="HM1313" s="110"/>
      <c r="HN1313" s="110"/>
      <c r="HO1313" s="110"/>
      <c r="HP1313" s="110"/>
      <c r="HQ1313" s="110"/>
      <c r="HR1313" s="110"/>
    </row>
    <row r="1314" spans="1:244" s="111" customFormat="1" ht="12" hidden="1" customHeight="1">
      <c r="A1314" s="163"/>
      <c r="B1314" s="164" t="s">
        <v>1507</v>
      </c>
      <c r="C1314" s="247"/>
      <c r="D1314" s="162"/>
      <c r="E1314" s="162">
        <f>E1311-E1313</f>
        <v>780413305</v>
      </c>
      <c r="F1314" s="162">
        <f>F1311-F1312</f>
        <v>94505.609999775887</v>
      </c>
      <c r="G1314" s="162">
        <f>G1311-G1312</f>
        <v>63515000</v>
      </c>
      <c r="H1314" s="162">
        <f>H1311-H1312</f>
        <v>42115000</v>
      </c>
      <c r="I1314" s="162">
        <f>I1311-I1312</f>
        <v>81914999.995200038</v>
      </c>
      <c r="J1314" s="110"/>
      <c r="K1314" s="110"/>
      <c r="L1314" s="110"/>
      <c r="M1314" s="110"/>
      <c r="N1314" s="110"/>
      <c r="O1314" s="110"/>
      <c r="P1314" s="110"/>
      <c r="Q1314" s="110"/>
      <c r="R1314" s="110"/>
      <c r="S1314" s="110"/>
      <c r="T1314" s="110"/>
      <c r="U1314" s="110"/>
      <c r="V1314" s="110"/>
      <c r="W1314" s="110"/>
      <c r="X1314" s="110"/>
      <c r="Y1314" s="110"/>
      <c r="Z1314" s="110"/>
      <c r="AA1314" s="110"/>
      <c r="AB1314" s="110"/>
      <c r="AC1314" s="110"/>
      <c r="AD1314" s="110"/>
      <c r="AE1314" s="110"/>
      <c r="AF1314" s="110"/>
      <c r="AG1314" s="110"/>
      <c r="AH1314" s="110"/>
      <c r="AI1314" s="110"/>
      <c r="AJ1314" s="110"/>
      <c r="AK1314" s="110"/>
      <c r="AL1314" s="110"/>
      <c r="AM1314" s="110"/>
      <c r="AN1314" s="110"/>
      <c r="AO1314" s="110"/>
      <c r="AP1314" s="110"/>
      <c r="AQ1314" s="110"/>
      <c r="AR1314" s="110"/>
      <c r="AS1314" s="110"/>
      <c r="AT1314" s="110"/>
      <c r="AU1314" s="110"/>
      <c r="AV1314" s="110"/>
      <c r="AW1314" s="110"/>
      <c r="AX1314" s="110"/>
      <c r="AY1314" s="110"/>
      <c r="AZ1314" s="110"/>
      <c r="BA1314" s="110"/>
      <c r="BB1314" s="110"/>
      <c r="BC1314" s="110"/>
      <c r="BD1314" s="110"/>
      <c r="BE1314" s="110"/>
      <c r="BF1314" s="110"/>
      <c r="BG1314" s="110"/>
      <c r="BH1314" s="110"/>
      <c r="BI1314" s="110"/>
      <c r="BJ1314" s="110"/>
      <c r="BK1314" s="110"/>
      <c r="BL1314" s="110"/>
      <c r="BM1314" s="110"/>
      <c r="BN1314" s="110"/>
      <c r="BO1314" s="110"/>
      <c r="BP1314" s="110"/>
      <c r="BQ1314" s="110"/>
      <c r="BR1314" s="110"/>
      <c r="BS1314" s="110"/>
      <c r="BT1314" s="110"/>
      <c r="BU1314" s="110"/>
      <c r="BV1314" s="110"/>
      <c r="BW1314" s="110"/>
      <c r="BX1314" s="110"/>
      <c r="BY1314" s="110"/>
      <c r="BZ1314" s="110"/>
      <c r="CA1314" s="110"/>
      <c r="CB1314" s="110"/>
      <c r="CC1314" s="110"/>
      <c r="CD1314" s="110"/>
      <c r="CE1314" s="110"/>
      <c r="CF1314" s="110"/>
      <c r="CG1314" s="110"/>
      <c r="CH1314" s="110"/>
      <c r="CI1314" s="110"/>
      <c r="CJ1314" s="110"/>
      <c r="CK1314" s="110"/>
      <c r="CL1314" s="110"/>
      <c r="CM1314" s="110"/>
      <c r="CN1314" s="110"/>
      <c r="CO1314" s="110"/>
      <c r="CP1314" s="110"/>
      <c r="CQ1314" s="110"/>
      <c r="CR1314" s="110"/>
      <c r="CS1314" s="110"/>
      <c r="CT1314" s="110"/>
      <c r="CU1314" s="110"/>
      <c r="CV1314" s="110"/>
      <c r="CW1314" s="110"/>
      <c r="CX1314" s="110"/>
      <c r="CY1314" s="110"/>
      <c r="CZ1314" s="110"/>
      <c r="DA1314" s="110"/>
      <c r="DB1314" s="110"/>
      <c r="DC1314" s="110"/>
      <c r="DD1314" s="110"/>
      <c r="DE1314" s="110"/>
      <c r="DF1314" s="110"/>
      <c r="DG1314" s="110"/>
      <c r="DH1314" s="110"/>
      <c r="DI1314" s="110"/>
      <c r="DJ1314" s="110"/>
      <c r="DK1314" s="110"/>
      <c r="DL1314" s="110"/>
      <c r="DM1314" s="110"/>
      <c r="DN1314" s="110"/>
      <c r="DO1314" s="110"/>
      <c r="DP1314" s="110"/>
      <c r="DQ1314" s="110"/>
      <c r="DR1314" s="110"/>
      <c r="DS1314" s="110"/>
      <c r="DT1314" s="110"/>
      <c r="DU1314" s="110"/>
      <c r="DV1314" s="110"/>
      <c r="DW1314" s="110"/>
      <c r="DX1314" s="110"/>
      <c r="DY1314" s="110"/>
      <c r="DZ1314" s="110"/>
      <c r="EA1314" s="110"/>
      <c r="EB1314" s="110"/>
      <c r="EC1314" s="110"/>
      <c r="ED1314" s="110"/>
      <c r="EE1314" s="110"/>
      <c r="EF1314" s="110"/>
      <c r="EG1314" s="110"/>
      <c r="EH1314" s="110"/>
      <c r="EI1314" s="110"/>
      <c r="EJ1314" s="110"/>
      <c r="EK1314" s="110"/>
      <c r="EL1314" s="110"/>
      <c r="EM1314" s="110"/>
      <c r="EN1314" s="110"/>
      <c r="EO1314" s="110"/>
      <c r="EP1314" s="110"/>
      <c r="EQ1314" s="110"/>
      <c r="ER1314" s="110"/>
      <c r="ES1314" s="110"/>
      <c r="ET1314" s="110"/>
      <c r="EU1314" s="110"/>
      <c r="EV1314" s="110"/>
      <c r="EW1314" s="110"/>
      <c r="EX1314" s="110"/>
      <c r="EY1314" s="110"/>
      <c r="EZ1314" s="110"/>
      <c r="FA1314" s="110"/>
      <c r="FB1314" s="110"/>
      <c r="FC1314" s="110"/>
      <c r="FD1314" s="110"/>
      <c r="FE1314" s="110"/>
      <c r="FF1314" s="110"/>
      <c r="FG1314" s="110"/>
      <c r="FH1314" s="110"/>
      <c r="FI1314" s="110"/>
      <c r="FJ1314" s="110"/>
      <c r="FK1314" s="110"/>
      <c r="FL1314" s="110"/>
      <c r="FM1314" s="110"/>
      <c r="FN1314" s="110"/>
      <c r="FO1314" s="110"/>
      <c r="FP1314" s="110"/>
      <c r="FQ1314" s="110"/>
      <c r="FR1314" s="110"/>
      <c r="FS1314" s="110"/>
      <c r="FT1314" s="110"/>
      <c r="FU1314" s="110"/>
      <c r="FV1314" s="110"/>
      <c r="FW1314" s="110"/>
      <c r="FX1314" s="110"/>
      <c r="FY1314" s="110"/>
      <c r="FZ1314" s="110"/>
      <c r="GA1314" s="110"/>
      <c r="GB1314" s="110"/>
      <c r="GC1314" s="110"/>
      <c r="GD1314" s="110"/>
      <c r="GE1314" s="110"/>
      <c r="GF1314" s="110"/>
      <c r="GG1314" s="110"/>
      <c r="GH1314" s="110"/>
      <c r="GI1314" s="110"/>
      <c r="GJ1314" s="110"/>
      <c r="GK1314" s="110"/>
      <c r="GL1314" s="110"/>
      <c r="GM1314" s="110"/>
      <c r="GN1314" s="110"/>
      <c r="GO1314" s="110"/>
      <c r="GP1314" s="110"/>
      <c r="GQ1314" s="110"/>
      <c r="GR1314" s="110"/>
      <c r="GS1314" s="110"/>
      <c r="GT1314" s="110"/>
      <c r="GU1314" s="110"/>
      <c r="GV1314" s="110"/>
      <c r="GW1314" s="110"/>
      <c r="GX1314" s="110"/>
      <c r="GY1314" s="110"/>
      <c r="GZ1314" s="110"/>
      <c r="HA1314" s="110"/>
      <c r="HB1314" s="110"/>
      <c r="HC1314" s="110"/>
      <c r="HD1314" s="110"/>
      <c r="HE1314" s="110"/>
      <c r="HF1314" s="110"/>
      <c r="HG1314" s="110"/>
      <c r="HH1314" s="110"/>
      <c r="HI1314" s="110"/>
      <c r="HJ1314" s="110"/>
      <c r="HK1314" s="110"/>
      <c r="HL1314" s="110"/>
      <c r="HM1314" s="110"/>
      <c r="HN1314" s="110"/>
      <c r="HO1314" s="110"/>
      <c r="HP1314" s="110"/>
      <c r="HQ1314" s="110"/>
      <c r="HR1314" s="110"/>
    </row>
    <row r="1315" spans="1:244" ht="13.15" hidden="1" customHeight="1"/>
    <row r="1316" spans="1:244" ht="13.5" customHeight="1">
      <c r="D1316" s="179"/>
      <c r="E1316" s="179"/>
      <c r="F1316" s="179"/>
      <c r="G1316" s="179"/>
      <c r="H1316" s="179"/>
      <c r="I1316" s="179"/>
    </row>
    <row r="1320" spans="1:244">
      <c r="D1320" s="179"/>
      <c r="E1320" s="179"/>
      <c r="F1320" s="179"/>
      <c r="G1320" s="179"/>
      <c r="H1320" s="179"/>
      <c r="I1320" s="179"/>
    </row>
    <row r="1324" spans="1:244" s="107" customFormat="1" ht="13.15" customHeight="1">
      <c r="A1324" s="143"/>
      <c r="B1324" s="166"/>
      <c r="C1324" s="248"/>
      <c r="D1324" s="179"/>
      <c r="E1324" s="179"/>
      <c r="F1324" s="179"/>
      <c r="G1324" s="179"/>
      <c r="H1324" s="179"/>
      <c r="I1324" s="179"/>
      <c r="HS1324" s="106"/>
      <c r="HT1324" s="106"/>
      <c r="HU1324" s="106"/>
      <c r="HV1324" s="106"/>
      <c r="HW1324" s="106"/>
      <c r="HX1324" s="106"/>
      <c r="HY1324" s="106"/>
      <c r="HZ1324" s="106"/>
      <c r="IA1324" s="106"/>
      <c r="IB1324" s="106"/>
      <c r="IC1324" s="106"/>
      <c r="ID1324" s="106"/>
      <c r="IE1324" s="106"/>
      <c r="IF1324" s="106"/>
      <c r="IG1324" s="106"/>
      <c r="IH1324" s="106"/>
      <c r="II1324" s="106"/>
      <c r="IJ1324" s="106"/>
    </row>
  </sheetData>
  <sortState ref="A856:I891">
    <sortCondition ref="A856:A891"/>
  </sortState>
  <printOptions horizontalCentered="1"/>
  <pageMargins left="0.43307086614173229" right="0.15748031496062992" top="0.86614173228346458" bottom="0.35433070866141736" header="0.31496062992125984" footer="0.15748031496062992"/>
  <pageSetup paperSize="9" firstPageNumber="0" fitToHeight="0" orientation="landscape" horizontalDpi="4294967293" verticalDpi="4294967293" r:id="rId1"/>
  <headerFooter alignWithMargins="0">
    <oddHeader>&amp;CPREFEITURA MUNICIPAL DE SANTA MARIA&amp;12
&amp;10SECRETARIA DE MUNICÍPIO DAS FINANÇAS
LOA 2021</oddHeader>
    <oddFooter>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zoomScaleSheetLayoutView="100" workbookViewId="0">
      <selection activeCell="J31" sqref="J31"/>
    </sheetView>
  </sheetViews>
  <sheetFormatPr defaultColWidth="11.7109375" defaultRowHeight="12.75"/>
  <cols>
    <col min="1" max="1" width="34" style="1" customWidth="1"/>
    <col min="2" max="7" width="12.42578125" style="1" customWidth="1"/>
    <col min="8" max="16384" width="11.7109375" style="1"/>
  </cols>
  <sheetData>
    <row r="1" spans="1:8" s="2" customFormat="1" ht="15.75">
      <c r="A1" s="254" t="s">
        <v>3275</v>
      </c>
      <c r="B1" s="255" t="s">
        <v>3276</v>
      </c>
      <c r="C1" s="255"/>
      <c r="D1" s="255"/>
      <c r="E1" s="255" t="s">
        <v>3277</v>
      </c>
      <c r="F1" s="255"/>
      <c r="G1" s="255"/>
      <c r="H1" s="255"/>
    </row>
    <row r="2" spans="1:8" s="2" customFormat="1" ht="15.75">
      <c r="A2" s="254"/>
      <c r="B2" s="228">
        <v>2017</v>
      </c>
      <c r="C2" s="228">
        <v>2018</v>
      </c>
      <c r="D2" s="228">
        <v>2019</v>
      </c>
      <c r="E2" s="228">
        <v>2020</v>
      </c>
      <c r="F2" s="228">
        <v>2021</v>
      </c>
      <c r="G2" s="228">
        <v>2022</v>
      </c>
      <c r="H2" s="234">
        <v>2023</v>
      </c>
    </row>
    <row r="3" spans="1:8" s="6" customFormat="1" ht="15" customHeight="1">
      <c r="A3" s="3" t="s">
        <v>3278</v>
      </c>
      <c r="B3" s="5">
        <f t="shared" ref="B3:G3" si="0">SUM(B4:B10)</f>
        <v>627569450.64300013</v>
      </c>
      <c r="C3" s="5">
        <f t="shared" si="0"/>
        <v>683355627.22300005</v>
      </c>
      <c r="D3" s="5">
        <f t="shared" si="0"/>
        <v>725597969.76999998</v>
      </c>
      <c r="E3" s="5">
        <f t="shared" si="0"/>
        <v>707987475.11999989</v>
      </c>
      <c r="F3" s="5">
        <f t="shared" si="0"/>
        <v>727990695.73000002</v>
      </c>
      <c r="G3" s="5">
        <f t="shared" si="0"/>
        <v>759441000</v>
      </c>
      <c r="H3" s="5">
        <f t="shared" ref="H3" si="1">SUM(H4:H10)</f>
        <v>785924899.99520004</v>
      </c>
    </row>
    <row r="4" spans="1:8" ht="15" customHeight="1">
      <c r="A4" s="7" t="s">
        <v>3279</v>
      </c>
      <c r="B4" s="8">
        <f>'Receita 2017'!D3</f>
        <v>168949435.11999997</v>
      </c>
      <c r="C4" s="8">
        <f>'Receita LOA 2018 A 2023'!D3</f>
        <v>195932453.26300001</v>
      </c>
      <c r="D4" s="8">
        <f>'Receita LOA 2018 A 2023'!E3</f>
        <v>214936009.80000001</v>
      </c>
      <c r="E4" s="8">
        <f>'Receita LOA 2018 A 2023'!F3</f>
        <v>205874471.62</v>
      </c>
      <c r="F4" s="8">
        <f>'Receita LOA 2018 A 2023'!G3</f>
        <v>228300500</v>
      </c>
      <c r="G4" s="8">
        <f>'Receita LOA 2018 A 2023'!H3</f>
        <v>238635100</v>
      </c>
      <c r="H4" s="8">
        <f>'Receita LOA 2018 A 2023'!I3</f>
        <v>248828020</v>
      </c>
    </row>
    <row r="5" spans="1:8" ht="15" customHeight="1">
      <c r="A5" s="7" t="s">
        <v>3280</v>
      </c>
      <c r="B5" s="8">
        <f>'Receita 2017'!D72</f>
        <v>41305373.100000001</v>
      </c>
      <c r="C5" s="8">
        <f>'Receita LOA 2018 A 2023'!D164</f>
        <v>43343910.400000006</v>
      </c>
      <c r="D5" s="8">
        <f>'Receita LOA 2018 A 2023'!E164</f>
        <v>45006075.600000001</v>
      </c>
      <c r="E5" s="8">
        <f>'Receita LOA 2018 A 2023'!F164</f>
        <v>49155156.519999996</v>
      </c>
      <c r="F5" s="8">
        <f>'Receita LOA 2018 A 2023'!G164</f>
        <v>55326000</v>
      </c>
      <c r="G5" s="8">
        <f>'Receita LOA 2018 A 2023'!H164</f>
        <v>57227800</v>
      </c>
      <c r="H5" s="8">
        <f>'Receita LOA 2018 A 2023'!I164</f>
        <v>60369300</v>
      </c>
    </row>
    <row r="6" spans="1:8" ht="15" customHeight="1">
      <c r="A6" s="7" t="s">
        <v>3281</v>
      </c>
      <c r="B6" s="8">
        <f>'Receita 2017'!D103</f>
        <v>56157122.070000008</v>
      </c>
      <c r="C6" s="8">
        <f>'Receita LOA 2018 A 2023'!D208</f>
        <v>46355865.890000001</v>
      </c>
      <c r="D6" s="8">
        <f>'Receita LOA 2018 A 2023'!E208</f>
        <v>66041966.920000009</v>
      </c>
      <c r="E6" s="8">
        <f>'Receita LOA 2018 A 2023'!F208</f>
        <v>40604448.399999999</v>
      </c>
      <c r="F6" s="8">
        <f>'Receita LOA 2018 A 2023'!G208</f>
        <v>34017695.730000004</v>
      </c>
      <c r="G6" s="8">
        <f>'Receita LOA 2018 A 2023'!H208</f>
        <v>38760600</v>
      </c>
      <c r="H6" s="8">
        <f>'Receita LOA 2018 A 2023'!I208</f>
        <v>41304780</v>
      </c>
    </row>
    <row r="7" spans="1:8" ht="15" customHeight="1">
      <c r="A7" s="7" t="s">
        <v>3282</v>
      </c>
      <c r="B7" s="9">
        <f>'[1]Receita LDO 2017'!H304</f>
        <v>0</v>
      </c>
      <c r="C7" s="9">
        <f>'[1]Receita LDO 2017'!I304</f>
        <v>0</v>
      </c>
      <c r="D7" s="9">
        <f>'[1]Receita LDO 2017'!H304</f>
        <v>0</v>
      </c>
      <c r="E7" s="9"/>
      <c r="F7" s="9"/>
      <c r="G7" s="9"/>
      <c r="H7" s="9"/>
    </row>
    <row r="8" spans="1:8" ht="15" customHeight="1">
      <c r="A8" s="7" t="s">
        <v>3283</v>
      </c>
      <c r="B8" s="8">
        <f>'Receita 2017'!D281</f>
        <v>3433705.2</v>
      </c>
      <c r="C8" s="8">
        <f>'Receita LOA 2018 A 2023'!D392</f>
        <v>2612198.75</v>
      </c>
      <c r="D8" s="8">
        <f>'Receita LOA 2018 A 2023'!E392</f>
        <v>275.92</v>
      </c>
      <c r="E8" s="8">
        <f>'Receita LOA 2018 A 2023'!F392</f>
        <v>838056.66</v>
      </c>
      <c r="F8" s="8">
        <f>'Receita LOA 2018 A 2023'!G392</f>
        <v>3000</v>
      </c>
      <c r="G8" s="8">
        <f>'Receita LOA 2018 A 2023'!H392</f>
        <v>0</v>
      </c>
      <c r="H8" s="8">
        <f>'Receita LOA 2018 A 2023'!I392</f>
        <v>0</v>
      </c>
    </row>
    <row r="9" spans="1:8" ht="15" customHeight="1">
      <c r="A9" s="7" t="s">
        <v>3284</v>
      </c>
      <c r="B9" s="8">
        <f>'Receita 2017'!D288</f>
        <v>323479632.67000008</v>
      </c>
      <c r="C9" s="8">
        <f>'Receita LOA 2018 A 2023'!D421</f>
        <v>364004378.54000002</v>
      </c>
      <c r="D9" s="8">
        <f>'Receita LOA 2018 A 2023'!E421</f>
        <v>383393849.00999999</v>
      </c>
      <c r="E9" s="8">
        <f>'Receita LOA 2018 A 2023'!F421</f>
        <v>397182541.43999994</v>
      </c>
      <c r="F9" s="8">
        <f>'Receita LOA 2018 A 2023'!G421</f>
        <v>395987100</v>
      </c>
      <c r="G9" s="8">
        <f>'Receita LOA 2018 A 2023'!H421</f>
        <v>409800400</v>
      </c>
      <c r="H9" s="8">
        <f>'Receita LOA 2018 A 2023'!I421</f>
        <v>422361799.99520004</v>
      </c>
    </row>
    <row r="10" spans="1:8" ht="15" customHeight="1">
      <c r="A10" s="7" t="s">
        <v>1086</v>
      </c>
      <c r="B10" s="8">
        <f>'Receita 2017'!D444</f>
        <v>34244182.482999995</v>
      </c>
      <c r="C10" s="8">
        <f>'Receita LOA 2018 A 2023'!D657</f>
        <v>31106820.380000003</v>
      </c>
      <c r="D10" s="8">
        <f>'Receita LOA 2018 A 2023'!E657</f>
        <v>16219792.52</v>
      </c>
      <c r="E10" s="8">
        <f>'Receita LOA 2018 A 2023'!F657</f>
        <v>14332800.479999999</v>
      </c>
      <c r="F10" s="8">
        <f>'Receita LOA 2018 A 2023'!G657</f>
        <v>14356400</v>
      </c>
      <c r="G10" s="8">
        <f>'Receita LOA 2018 A 2023'!H657</f>
        <v>15017100</v>
      </c>
      <c r="H10" s="8">
        <f>'Receita LOA 2018 A 2023'!I657</f>
        <v>13061000</v>
      </c>
    </row>
    <row r="11" spans="1:8" s="6" customFormat="1" ht="15" customHeight="1">
      <c r="A11" s="3" t="s">
        <v>3285</v>
      </c>
      <c r="B11" s="5">
        <f>SUM(B12:B16)</f>
        <v>7791563.0800000001</v>
      </c>
      <c r="C11" s="5">
        <f t="shared" ref="C11:H11" si="2">SUM(C12:C15)</f>
        <v>23520701.400000002</v>
      </c>
      <c r="D11" s="5">
        <f t="shared" si="2"/>
        <v>30603967.139999997</v>
      </c>
      <c r="E11" s="5">
        <f t="shared" si="2"/>
        <v>28176577.630000003</v>
      </c>
      <c r="F11" s="5">
        <f t="shared" si="2"/>
        <v>71660404.269999996</v>
      </c>
      <c r="G11" s="5">
        <f t="shared" si="2"/>
        <v>1881400</v>
      </c>
      <c r="H11" s="5">
        <f t="shared" si="2"/>
        <v>1932500</v>
      </c>
    </row>
    <row r="12" spans="1:8" ht="15" customHeight="1">
      <c r="A12" s="7" t="s">
        <v>3286</v>
      </c>
      <c r="B12" s="8">
        <f>'Receita 2017'!D605</f>
        <v>4391904.6100000003</v>
      </c>
      <c r="C12" s="8">
        <f>'Receita LOA 2018 A 2023'!D842</f>
        <v>6492044.4800000004</v>
      </c>
      <c r="D12" s="8">
        <f>'Receita LOA 2018 A 2023'!E842</f>
        <v>9582608.9700000007</v>
      </c>
      <c r="E12" s="8">
        <f>'Receita LOA 2018 A 2023'!F842</f>
        <v>7051962.0700000003</v>
      </c>
      <c r="F12" s="8">
        <f>'Receita LOA 2018 A 2023'!G842</f>
        <v>18974822.77</v>
      </c>
      <c r="G12" s="8">
        <f>'Receita LOA 2018 A 2023'!H842</f>
        <v>0</v>
      </c>
      <c r="H12" s="8">
        <f>'Receita LOA 2018 A 2023'!I842</f>
        <v>0</v>
      </c>
    </row>
    <row r="13" spans="1:8" ht="15" customHeight="1">
      <c r="A13" s="7" t="s">
        <v>3287</v>
      </c>
      <c r="B13" s="8">
        <f>'Receita 2017'!D612</f>
        <v>583990.42000000004</v>
      </c>
      <c r="C13" s="8">
        <f>'Receita LOA 2018 A 2023'!D856</f>
        <v>88860.85</v>
      </c>
      <c r="D13" s="8">
        <f>'Receita LOA 2018 A 2023'!E856</f>
        <v>183820.02000000002</v>
      </c>
      <c r="E13" s="8">
        <f>'Receita LOA 2018 A 2023'!F856</f>
        <v>1149514.02</v>
      </c>
      <c r="F13" s="8">
        <f>'Receita LOA 2018 A 2023'!G856</f>
        <v>16353800</v>
      </c>
      <c r="G13" s="8">
        <f>'Receita LOA 2018 A 2023'!H856</f>
        <v>1850000</v>
      </c>
      <c r="H13" s="8">
        <f>'Receita LOA 2018 A 2023'!I856</f>
        <v>1900000</v>
      </c>
    </row>
    <row r="14" spans="1:8" ht="15" customHeight="1">
      <c r="A14" s="7" t="s">
        <v>3288</v>
      </c>
      <c r="B14" s="8">
        <f>'Receita 2017'!D625</f>
        <v>20791.990000000002</v>
      </c>
      <c r="C14" s="8">
        <f>'Receita LOA 2018 A 2023'!D880</f>
        <v>29825.97</v>
      </c>
      <c r="D14" s="8">
        <f>'Receita LOA 2018 A 2023'!E880</f>
        <v>31172.530000000002</v>
      </c>
      <c r="E14" s="8">
        <f>'Receita LOA 2018 A 2023'!F880</f>
        <v>30559.370000000003</v>
      </c>
      <c r="F14" s="8">
        <f>'Receita LOA 2018 A 2023'!G880</f>
        <v>30400</v>
      </c>
      <c r="G14" s="8">
        <f>'Receita LOA 2018 A 2023'!H880</f>
        <v>31400</v>
      </c>
      <c r="H14" s="8">
        <f>'Receita LOA 2018 A 2023'!I880</f>
        <v>32500</v>
      </c>
    </row>
    <row r="15" spans="1:8" ht="15" customHeight="1">
      <c r="A15" s="7" t="s">
        <v>3289</v>
      </c>
      <c r="B15" s="9">
        <f>'Receita 2017'!D628</f>
        <v>2792795.9899999998</v>
      </c>
      <c r="C15" s="9">
        <f>'Receita LOA 2018 A 2023'!D891</f>
        <v>16909970.100000001</v>
      </c>
      <c r="D15" s="9">
        <f>'Receita LOA 2018 A 2023'!E891</f>
        <v>20806365.619999997</v>
      </c>
      <c r="E15" s="9">
        <f>'Receita LOA 2018 A 2023'!F891</f>
        <v>19944542.170000002</v>
      </c>
      <c r="F15" s="9">
        <f>'Receita LOA 2018 A 2023'!G891</f>
        <v>36301381.5</v>
      </c>
      <c r="G15" s="9">
        <f>'Receita LOA 2018 A 2023'!H891</f>
        <v>0</v>
      </c>
      <c r="H15" s="9">
        <f>'Receita LOA 2018 A 2023'!I891</f>
        <v>0</v>
      </c>
    </row>
    <row r="16" spans="1:8" ht="15" customHeight="1">
      <c r="A16" s="7" t="s">
        <v>3290</v>
      </c>
      <c r="B16" s="9">
        <f>'Receita 2017'!D665</f>
        <v>2080.0700000000002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6" customFormat="1" ht="15" customHeight="1">
      <c r="A17" s="3" t="s">
        <v>3291</v>
      </c>
      <c r="B17" s="5">
        <f>'Receita 2017'!D667</f>
        <v>70771348.379999995</v>
      </c>
      <c r="C17" s="5">
        <f>'Receita LOA 2018 A 2023'!D996</f>
        <v>82272479.159999996</v>
      </c>
      <c r="D17" s="5">
        <f>'Receita LOA 2018 A 2023'!E996</f>
        <v>94149418.579999998</v>
      </c>
      <c r="E17" s="5">
        <f>'Receita LOA 2018 A 2023'!F996</f>
        <v>116793128.67000002</v>
      </c>
      <c r="F17" s="5">
        <f>'Receita LOA 2018 A 2023'!G996</f>
        <v>115665100</v>
      </c>
      <c r="G17" s="5">
        <f>'Receita LOA 2018 A 2023'!H996</f>
        <v>134813600</v>
      </c>
      <c r="H17" s="5">
        <f>'Receita LOA 2018 A 2023'!I996</f>
        <v>150104200</v>
      </c>
    </row>
    <row r="18" spans="1:8" s="6" customFormat="1" ht="15" customHeight="1">
      <c r="A18" s="3" t="s">
        <v>3292</v>
      </c>
      <c r="B18" s="5">
        <f>'Receita 2017'!D953-B19</f>
        <v>-23915711.640000001</v>
      </c>
      <c r="C18" s="5">
        <f>'Receita LOA 2018 A 2023'!D1310-'Receita LOA 2018 A 2023'!D1041</f>
        <v>-22291070.25</v>
      </c>
      <c r="D18" s="5">
        <f>'Receita LOA 2018 A 2023'!E1310-'Receita LOA 2018 A 2023'!E1041</f>
        <v>-26388418.060000002</v>
      </c>
      <c r="E18" s="5">
        <f>'Receita LOA 2018 A 2023'!F1310-'Receita LOA 2018 A 2023'!F1041</f>
        <v>-3207902.5300000012</v>
      </c>
      <c r="F18" s="5">
        <f>'Receita LOA 2018 A 2023'!G1310-'Receita LOA 2018 A 2023'!G1041</f>
        <v>-14912000</v>
      </c>
      <c r="G18" s="5">
        <f>'Receita LOA 2018 A 2023'!H1310-'Receita LOA 2018 A 2023'!H1041</f>
        <v>-15430000</v>
      </c>
      <c r="H18" s="5">
        <f>'Receita LOA 2018 A 2023'!I1310-'Receita LOA 2018 A 2023'!I1041</f>
        <v>-15930000</v>
      </c>
    </row>
    <row r="19" spans="1:8" s="6" customFormat="1" ht="15" customHeight="1">
      <c r="A19" s="3" t="s">
        <v>3293</v>
      </c>
      <c r="B19" s="5">
        <f>'Receita 2017'!D681</f>
        <v>-38290443.609999999</v>
      </c>
      <c r="C19" s="5">
        <f>'Receita LOA 2018 A 2023'!D1041</f>
        <v>-42302228.969999999</v>
      </c>
      <c r="D19" s="5">
        <f>'Receita LOA 2018 A 2023'!E1041</f>
        <v>-43549632.429999992</v>
      </c>
      <c r="E19" s="5">
        <f>'Receita LOA 2018 A 2023'!F1041</f>
        <v>-41759977.159999996</v>
      </c>
      <c r="F19" s="5">
        <f>'Receita LOA 2018 A 2023'!G1041</f>
        <v>-45404200</v>
      </c>
      <c r="G19" s="5">
        <f>'Receita LOA 2018 A 2023'!H1041</f>
        <v>-47106000</v>
      </c>
      <c r="H19" s="5">
        <f>'Receita LOA 2018 A 2023'!I1041</f>
        <v>-48631600</v>
      </c>
    </row>
    <row r="20" spans="1:8" s="6" customFormat="1" ht="15" customHeight="1">
      <c r="A20" s="3" t="s">
        <v>3294</v>
      </c>
      <c r="B20" s="4">
        <f t="shared" ref="B20:G20" si="3">B3+B11+B17+B18+B19</f>
        <v>643926206.85300016</v>
      </c>
      <c r="C20" s="4">
        <f t="shared" si="3"/>
        <v>724555508.56299996</v>
      </c>
      <c r="D20" s="4">
        <f t="shared" si="3"/>
        <v>780413305.00000012</v>
      </c>
      <c r="E20" s="4">
        <f t="shared" si="3"/>
        <v>807989301.7299999</v>
      </c>
      <c r="F20" s="4">
        <f t="shared" si="3"/>
        <v>855000000</v>
      </c>
      <c r="G20" s="4">
        <f t="shared" si="3"/>
        <v>833600000</v>
      </c>
      <c r="H20" s="4">
        <f t="shared" ref="H20" si="4">H3+H11+H17+H18+H19</f>
        <v>873399999.99520004</v>
      </c>
    </row>
    <row r="21" spans="1:8">
      <c r="A21" s="10"/>
      <c r="B21" s="11"/>
      <c r="C21" s="11"/>
      <c r="D21" s="11"/>
      <c r="E21" s="11"/>
      <c r="F21" s="11"/>
      <c r="G21" s="11"/>
    </row>
    <row r="22" spans="1:8" s="12" customFormat="1" ht="15.75">
      <c r="A22" s="255" t="s">
        <v>3295</v>
      </c>
      <c r="B22" s="255"/>
      <c r="C22" s="255"/>
      <c r="D22" s="255"/>
      <c r="E22" s="255"/>
      <c r="F22" s="255"/>
      <c r="G22" s="255"/>
      <c r="H22" s="255"/>
    </row>
    <row r="23" spans="1:8" s="12" customFormat="1" ht="15" customHeight="1">
      <c r="A23" s="112" t="s">
        <v>3296</v>
      </c>
      <c r="B23" s="113" t="s">
        <v>1536</v>
      </c>
      <c r="C23" s="113" t="s">
        <v>1999</v>
      </c>
      <c r="D23" s="228">
        <v>2019</v>
      </c>
      <c r="E23" s="228">
        <v>2020</v>
      </c>
      <c r="F23" s="228">
        <v>2021</v>
      </c>
      <c r="G23" s="228">
        <v>2022</v>
      </c>
      <c r="H23" s="234">
        <v>2022</v>
      </c>
    </row>
    <row r="24" spans="1:8" ht="15" customHeight="1">
      <c r="A24" s="75" t="s">
        <v>3297</v>
      </c>
      <c r="B24" s="9">
        <f>B5-'Receita 2017'!D98-'Receita 2017'!D102</f>
        <v>32803758.460000001</v>
      </c>
      <c r="C24" s="9">
        <f>C5-'Receita LOA 2018 A 2023'!D203</f>
        <v>34914646.49000001</v>
      </c>
      <c r="D24" s="9">
        <f>D5-'Receita LOA 2018 A 2023'!E203</f>
        <v>36761556.770000003</v>
      </c>
      <c r="E24" s="9">
        <f>E5-'Receita LOA 2018 A 2023'!F203</f>
        <v>39944268.609999999</v>
      </c>
      <c r="F24" s="9">
        <f>F5-'Receita LOA 2018 A 2023'!G203</f>
        <v>45494000</v>
      </c>
      <c r="G24" s="9">
        <f>G5-'Receita LOA 2018 A 2023'!H203</f>
        <v>47313200</v>
      </c>
      <c r="H24" s="9">
        <f>H5-'Receita LOA 2018 A 2023'!I203</f>
        <v>50131300</v>
      </c>
    </row>
    <row r="25" spans="1:8" ht="15" customHeight="1">
      <c r="A25" s="75" t="s">
        <v>3293</v>
      </c>
      <c r="B25" s="8">
        <f t="shared" ref="B25" si="5">-B19</f>
        <v>38290443.609999999</v>
      </c>
      <c r="C25" s="8">
        <f>-C19</f>
        <v>42302228.969999999</v>
      </c>
      <c r="D25" s="8">
        <f>-D19</f>
        <v>43549632.429999992</v>
      </c>
      <c r="E25" s="8">
        <f t="shared" ref="E25:G25" si="6">-E19</f>
        <v>41759977.159999996</v>
      </c>
      <c r="F25" s="8">
        <f t="shared" si="6"/>
        <v>45404200</v>
      </c>
      <c r="G25" s="8">
        <f t="shared" si="6"/>
        <v>47106000</v>
      </c>
      <c r="H25" s="8">
        <f t="shared" ref="H25" si="7">-H19</f>
        <v>48631600</v>
      </c>
    </row>
    <row r="26" spans="1:8" ht="15" customHeight="1">
      <c r="A26" s="75" t="s">
        <v>3298</v>
      </c>
      <c r="B26" s="9">
        <f>-'Receita 2017'!D688+'Receita 2017'!D701</f>
        <v>1004911.8300000001</v>
      </c>
      <c r="C26" s="9">
        <f>'Receita LOA 2018 A 2023'!D1048</f>
        <v>0</v>
      </c>
      <c r="D26" s="9">
        <f>-'Receita LOA 2018 A 2023'!E1048</f>
        <v>604276.1</v>
      </c>
      <c r="E26" s="9">
        <f>-'Receita LOA 2018 A 2023'!F1048</f>
        <v>593413.04</v>
      </c>
      <c r="F26" s="9">
        <f>-'Receita LOA 2018 A 2023'!G1048-1741200</f>
        <v>13170800</v>
      </c>
      <c r="G26" s="9">
        <f>-'Receita LOA 2018 A 2023'!H1048-1815000</f>
        <v>13615000</v>
      </c>
      <c r="H26" s="9">
        <f>-'Receita LOA 2018 A 2023'!I1048-1874000</f>
        <v>14056000</v>
      </c>
    </row>
    <row r="27" spans="1:8" ht="15" customHeight="1">
      <c r="A27" s="75" t="s">
        <v>3299</v>
      </c>
      <c r="B27" s="9">
        <f>'Receita 2017'!D269</f>
        <v>45412431.430000007</v>
      </c>
      <c r="C27" s="9">
        <f>'Receita LOA 2018 A 2023'!D377</f>
        <v>38988473.759999998</v>
      </c>
      <c r="D27" s="9">
        <f>'Receita LOA 2018 A 2023'!E377</f>
        <v>54516356.260000005</v>
      </c>
      <c r="E27" s="9">
        <f>'Receita LOA 2018 A 2023'!F377</f>
        <v>33298853.420000002</v>
      </c>
      <c r="F27" s="9">
        <f>'Receita LOA 2018 A 2023'!G377</f>
        <v>27191000</v>
      </c>
      <c r="G27" s="9">
        <f>'Receita LOA 2018 A 2023'!H377</f>
        <v>30937000</v>
      </c>
      <c r="H27" s="9">
        <f>'Receita LOA 2018 A 2023'!I377</f>
        <v>32474000</v>
      </c>
    </row>
    <row r="28" spans="1:8" ht="15" customHeight="1">
      <c r="A28" s="233" t="s">
        <v>3300</v>
      </c>
      <c r="B28" s="9">
        <f>'Receita 2017'!D595</f>
        <v>481078.4</v>
      </c>
      <c r="C28" s="9">
        <f>'Receita LOA 2018 A 2023'!D826</f>
        <v>489291.21</v>
      </c>
      <c r="D28" s="9">
        <f>'Receita LOA 2018 A 2023'!E826</f>
        <v>2757147.72</v>
      </c>
      <c r="E28" s="9">
        <f>'Receita LOA 2018 A 2023'!F826</f>
        <v>110909.06</v>
      </c>
      <c r="F28" s="9">
        <f>'Receita LOA 2018 A 2023'!G826</f>
        <v>114000</v>
      </c>
      <c r="G28" s="9">
        <f>'Receita LOA 2018 A 2023'!H826</f>
        <v>118000</v>
      </c>
      <c r="H28" s="9">
        <f>'Receita LOA 2018 A 2023'!I826</f>
        <v>122000</v>
      </c>
    </row>
    <row r="29" spans="1:8" ht="15" customHeight="1">
      <c r="A29" s="233" t="s">
        <v>3301</v>
      </c>
      <c r="B29" s="9">
        <f>'Receita 2017'!D207</f>
        <v>990417.42</v>
      </c>
      <c r="C29" s="9">
        <f>'Receita LOA 2018 A 2023'!D305</f>
        <v>1316781.58</v>
      </c>
      <c r="D29" s="9">
        <f>'Receita LOA 2018 A 2023'!E305</f>
        <v>2538904.19</v>
      </c>
      <c r="E29" s="9">
        <f>'Receita LOA 2018 A 2023'!F305</f>
        <v>1326013.3500000001</v>
      </c>
      <c r="F29" s="9">
        <f>'Receita LOA 2018 A 2023'!G305</f>
        <v>939000</v>
      </c>
      <c r="G29" s="9">
        <f>'Receita LOA 2018 A 2023'!H305</f>
        <v>1792000</v>
      </c>
      <c r="H29" s="9">
        <f>'Receita LOA 2018 A 2023'!I305</f>
        <v>2522000</v>
      </c>
    </row>
    <row r="30" spans="1:8" ht="15" customHeight="1">
      <c r="A30" s="233" t="s">
        <v>3302</v>
      </c>
      <c r="B30" s="9">
        <f>'Receita 2017'!D533</f>
        <v>4450604.47</v>
      </c>
      <c r="C30" s="9">
        <f>'Receita LOA 2018 A 2023'!D816</f>
        <v>12775606.890000001</v>
      </c>
      <c r="D30" s="9">
        <f>'Receita LOA 2018 A 2023'!E816</f>
        <v>7995139.9000000004</v>
      </c>
      <c r="E30" s="9">
        <f>'Receita LOA 2018 A 2023'!F816</f>
        <v>7130557.7999999998</v>
      </c>
      <c r="F30" s="9">
        <f>'Receita LOA 2018 A 2023'!G816</f>
        <v>5800000</v>
      </c>
      <c r="G30" s="9">
        <f>'Receita LOA 2018 A 2023'!H816</f>
        <v>6000000</v>
      </c>
      <c r="H30" s="9">
        <f>'Receita LOA 2018 A 2023'!I816</f>
        <v>6434000</v>
      </c>
    </row>
    <row r="31" spans="1:8" ht="15" customHeight="1">
      <c r="A31" s="233" t="s">
        <v>3303</v>
      </c>
      <c r="B31" s="9">
        <f>'Receita 2017'!D12+'Receita 2017'!D16</f>
        <v>20836080.249999996</v>
      </c>
      <c r="C31" s="9">
        <f>'Receita LOA 2018 A 2023'!D9+'Receita LOA 2018 A 2023'!D13</f>
        <v>22483791.469999999</v>
      </c>
      <c r="D31" s="9">
        <f>'Receita LOA 2018 A 2023'!E9+'Receita LOA 2018 A 2023'!E13</f>
        <v>24766425.529999997</v>
      </c>
      <c r="E31" s="9">
        <f>'Receita LOA 2018 A 2023'!F9+'Receita LOA 2018 A 2023'!F13</f>
        <v>25179531.900000002</v>
      </c>
      <c r="F31" s="9">
        <f>'Receita LOA 2018 A 2023'!G9+'Receita LOA 2018 A 2023'!G13</f>
        <v>26130000</v>
      </c>
      <c r="G31" s="9">
        <f>'Receita LOA 2018 A 2023'!H9+'Receita LOA 2018 A 2023'!H13</f>
        <v>27100000</v>
      </c>
      <c r="H31" s="9">
        <f>'Receita LOA 2018 A 2023'!I9+'Receita LOA 2018 A 2023'!I13</f>
        <v>27980000</v>
      </c>
    </row>
    <row r="32" spans="1:8" ht="15" customHeight="1">
      <c r="A32" s="13" t="s">
        <v>3304</v>
      </c>
      <c r="B32" s="9">
        <v>4508131.4000000004</v>
      </c>
      <c r="C32" s="9">
        <f>4128249.09-1531042.84</f>
        <v>2597206.25</v>
      </c>
      <c r="D32" s="9">
        <v>3568627.53</v>
      </c>
      <c r="E32" s="9">
        <f>-E18-E26</f>
        <v>2614489.4900000012</v>
      </c>
      <c r="F32" s="9"/>
      <c r="G32" s="9"/>
      <c r="H32" s="9"/>
    </row>
    <row r="33" spans="1:8" s="6" customFormat="1" ht="15" customHeight="1">
      <c r="A33" s="3" t="s">
        <v>3305</v>
      </c>
      <c r="B33" s="5">
        <f t="shared" ref="B33:G33" si="8">SUM(B3-B24-B25-B27-B28-B31-B29-B26-B30-B32)</f>
        <v>478791593.37300009</v>
      </c>
      <c r="C33" s="5">
        <f t="shared" si="8"/>
        <v>527487600.60299993</v>
      </c>
      <c r="D33" s="5">
        <f>SUM(D3-D24-D25-D27-D28-D31-D29-D26-D30-D32)</f>
        <v>548539903.34000003</v>
      </c>
      <c r="E33" s="5">
        <f t="shared" si="8"/>
        <v>556029461.29000008</v>
      </c>
      <c r="F33" s="5">
        <f t="shared" si="8"/>
        <v>563747695.73000002</v>
      </c>
      <c r="G33" s="5">
        <f t="shared" si="8"/>
        <v>585459800</v>
      </c>
      <c r="H33" s="5">
        <f t="shared" ref="H33" si="9">SUM(H3-H24-H25-H27-H28-H31-H29-H26-H30-H32)</f>
        <v>603573999.99520004</v>
      </c>
    </row>
    <row r="35" spans="1:8">
      <c r="C35" s="115"/>
    </row>
  </sheetData>
  <mergeCells count="4">
    <mergeCell ref="A1:A2"/>
    <mergeCell ref="E1:H1"/>
    <mergeCell ref="B1:D1"/>
    <mergeCell ref="A22:H22"/>
  </mergeCells>
  <printOptions horizontalCentered="1"/>
  <pageMargins left="0.19685039370078741" right="0.19685039370078741" top="1.2204724409448819" bottom="0.19685039370078741" header="0.35433070866141736" footer="0.15748031496062992"/>
  <pageSetup paperSize="9" orientation="landscape" horizontalDpi="4294967293" verticalDpi="4294967293" r:id="rId1"/>
  <headerFooter>
    <oddHeader xml:space="preserve">&amp;C&amp;"-,Regular"&amp;11PREFEITURA MUNICIPAL DE SANTA MARIA&amp;12
SECRETARIA DE MUNICÍPIO DE FINANÇAS
LOA 2021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8</vt:i4>
      </vt:variant>
    </vt:vector>
  </HeadingPairs>
  <TitlesOfParts>
    <vt:vector size="14" baseType="lpstr">
      <vt:lpstr>2014 Detalhada</vt:lpstr>
      <vt:lpstr>Projeção 2020</vt:lpstr>
      <vt:lpstr>Receita 2017</vt:lpstr>
      <vt:lpstr>Receita LOA 2018 A 2023</vt:lpstr>
      <vt:lpstr>RCL LOA 2021</vt:lpstr>
      <vt:lpstr>Plan1</vt:lpstr>
      <vt:lpstr>'2014 Detalhada'!Area_de_impressao</vt:lpstr>
      <vt:lpstr>'Projeção 2020'!Area_de_impressao</vt:lpstr>
      <vt:lpstr>'Receita 2017'!Area_de_impressao</vt:lpstr>
      <vt:lpstr>'Receita LOA 2018 A 2023'!Area_de_impressao</vt:lpstr>
      <vt:lpstr>'2014 Detalhada'!Titulos_de_impressao</vt:lpstr>
      <vt:lpstr>'Projeção 2020'!Titulos_de_impressao</vt:lpstr>
      <vt:lpstr>'Receita 2017'!Titulos_de_impressao</vt:lpstr>
      <vt:lpstr>'Receita LOA 2018 A 2023'!Titulos_de_impressao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nizeti</dc:creator>
  <cp:lastModifiedBy>dirlegis3</cp:lastModifiedBy>
  <cp:revision/>
  <cp:lastPrinted>2020-12-28T17:30:38Z</cp:lastPrinted>
  <dcterms:created xsi:type="dcterms:W3CDTF">2009-06-17T12:29:59Z</dcterms:created>
  <dcterms:modified xsi:type="dcterms:W3CDTF">2020-12-30T12:19:43Z</dcterms:modified>
</cp:coreProperties>
</file>